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indows\ServiceProfiles\NetworkService\AppData\Local\Packages\oice_16_974fa576_32c1d314_25b\AC\Temp\"/>
    </mc:Choice>
  </mc:AlternateContent>
  <xr:revisionPtr revIDLastSave="13" documentId="8_{4AFD575C-1D84-394E-8283-B8912A1CF785}" xr6:coauthVersionLast="47" xr6:coauthVersionMax="47" xr10:uidLastSave="{EFF97D02-EBCE-DC48-81E0-2EDD326307BA}"/>
  <bookViews>
    <workbookView xWindow="-60" yWindow="-60" windowWidth="15480" windowHeight="11640" activeTab="3" xr2:uid="{87A661F9-921B-4DE5-9E77-88FF0A6C735C}"/>
  </bookViews>
  <sheets>
    <sheet name="Kvalifikation" sheetId="14" r:id="rId1"/>
    <sheet name="Kampe" sheetId="10" r:id="rId2"/>
    <sheet name="Rækker" sheetId="6" r:id="rId3"/>
    <sheet name="Rækker - Udskrift" sheetId="3" r:id="rId4"/>
    <sheet name="Resultater" sheetId="15" r:id="rId5"/>
    <sheet name="DB" sheetId="11" state="hidden" r:id="rId6"/>
  </sheets>
  <externalReferences>
    <externalReference r:id="rId7"/>
    <externalReference r:id="rId8"/>
  </externalReferences>
  <definedNames>
    <definedName name="_xlnm.Print_Area" localSheetId="0">Kvalifikation!$A$1:$H$37</definedName>
    <definedName name="_xlnm.Print_Area" localSheetId="2">Rækker!$A$1:$AF$80</definedName>
    <definedName name="_xlnm.Print_Area" localSheetId="3">'Rækker - Udskrift'!$A$1:$BA$77</definedName>
    <definedName name="_xlnm.Print_Area" localSheetId="4">Resultater!$A$1:$H$39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9" i="11" l="1"/>
  <c r="BL150" i="11"/>
  <c r="D108" i="11"/>
  <c r="BK150" i="11"/>
  <c r="D107" i="11"/>
  <c r="BJ150" i="11"/>
  <c r="D106" i="11"/>
  <c r="D105" i="11"/>
  <c r="D104" i="11"/>
  <c r="BG150" i="11"/>
  <c r="D103" i="11"/>
  <c r="BF150" i="11"/>
  <c r="D102" i="11"/>
  <c r="BE150" i="11"/>
  <c r="D101" i="11"/>
  <c r="BD150" i="11"/>
  <c r="D100" i="11"/>
  <c r="BC150" i="11"/>
  <c r="D99" i="11"/>
  <c r="BB150" i="11"/>
  <c r="D98" i="11"/>
  <c r="BA150" i="11"/>
  <c r="D97" i="11"/>
  <c r="AZ150" i="11"/>
  <c r="D96" i="11"/>
  <c r="AY150" i="11"/>
  <c r="D95" i="11"/>
  <c r="AX150" i="11"/>
  <c r="D94" i="11"/>
  <c r="AW150" i="11"/>
  <c r="D93" i="11"/>
  <c r="AV150" i="11"/>
  <c r="D92" i="11"/>
  <c r="AU150" i="11"/>
  <c r="D91" i="11"/>
  <c r="AT150" i="11"/>
  <c r="D90" i="11"/>
  <c r="D89" i="11"/>
  <c r="AR150" i="11"/>
  <c r="D88" i="11"/>
  <c r="AQ150" i="11"/>
  <c r="D87" i="11"/>
  <c r="AP150" i="11"/>
  <c r="D86" i="11"/>
  <c r="AO150" i="11"/>
  <c r="D85" i="11"/>
  <c r="AN150" i="11"/>
  <c r="D84" i="11"/>
  <c r="AM150" i="11"/>
  <c r="D83" i="11"/>
  <c r="AL150" i="11"/>
  <c r="D82" i="11"/>
  <c r="AK150" i="11"/>
  <c r="D81" i="11"/>
  <c r="AJ150" i="11"/>
  <c r="D80" i="11"/>
  <c r="AI150" i="11"/>
  <c r="D79" i="11"/>
  <c r="AH150" i="11"/>
  <c r="D78" i="11"/>
  <c r="AG150" i="11"/>
  <c r="A109" i="11"/>
  <c r="AF150" i="11"/>
  <c r="A108" i="11"/>
  <c r="A107" i="11"/>
  <c r="A106" i="11"/>
  <c r="AC150" i="11"/>
  <c r="A105" i="11"/>
  <c r="A104" i="11"/>
  <c r="AA150" i="11"/>
  <c r="A103" i="11"/>
  <c r="A102" i="11"/>
  <c r="Y150" i="11"/>
  <c r="A101" i="11"/>
  <c r="X150" i="11"/>
  <c r="A100" i="11"/>
  <c r="A99" i="11"/>
  <c r="V150" i="11"/>
  <c r="A98" i="11"/>
  <c r="U150" i="11"/>
  <c r="A97" i="11"/>
  <c r="T150" i="11"/>
  <c r="A96" i="11"/>
  <c r="S150" i="11"/>
  <c r="A95" i="11"/>
  <c r="A94" i="11"/>
  <c r="A93" i="11"/>
  <c r="P150" i="11"/>
  <c r="A92" i="11"/>
  <c r="O150" i="11"/>
  <c r="A91" i="11"/>
  <c r="A90" i="11"/>
  <c r="M150" i="11"/>
  <c r="A89" i="11"/>
  <c r="L150" i="11"/>
  <c r="A88" i="11"/>
  <c r="K150" i="11"/>
  <c r="A87" i="11"/>
  <c r="A86" i="11"/>
  <c r="I150" i="11"/>
  <c r="A85" i="11"/>
  <c r="A84" i="11"/>
  <c r="G150" i="11"/>
  <c r="A83" i="11"/>
  <c r="A82" i="11"/>
  <c r="E150" i="11"/>
  <c r="A81" i="11"/>
  <c r="D150" i="11"/>
  <c r="A80" i="11"/>
  <c r="C150" i="11"/>
  <c r="A79" i="11"/>
  <c r="B150" i="11"/>
  <c r="A78" i="11"/>
  <c r="A150" i="11"/>
  <c r="B4" i="11"/>
  <c r="B2" i="11"/>
  <c r="AD10" i="11"/>
  <c r="AC10" i="11"/>
  <c r="AB10" i="11"/>
  <c r="AA10" i="11"/>
  <c r="Z10" i="11"/>
  <c r="Y10" i="11"/>
  <c r="X10" i="11"/>
  <c r="W10" i="11"/>
  <c r="V10" i="11"/>
  <c r="U10" i="11"/>
  <c r="T10" i="11"/>
  <c r="S10" i="11"/>
  <c r="R10" i="11"/>
  <c r="AH51" i="11"/>
  <c r="M23" i="11"/>
  <c r="N23" i="11"/>
  <c r="J23" i="11"/>
  <c r="I23" i="11"/>
  <c r="A12" i="11"/>
  <c r="A13" i="11"/>
  <c r="A14" i="11"/>
  <c r="A15" i="11"/>
  <c r="A16" i="11"/>
  <c r="A17" i="11"/>
  <c r="A18" i="11"/>
  <c r="N3" i="6"/>
  <c r="N6" i="6"/>
  <c r="A19" i="11"/>
  <c r="A20" i="11"/>
  <c r="A21" i="11"/>
  <c r="T3" i="6"/>
  <c r="AG4" i="3"/>
  <c r="A22" i="11"/>
  <c r="Q80" i="11"/>
  <c r="A23" i="11"/>
  <c r="A24" i="11"/>
  <c r="A25" i="11"/>
  <c r="A26" i="11"/>
  <c r="A27" i="11"/>
  <c r="A28" i="11"/>
  <c r="A29" i="11"/>
  <c r="A30" i="11"/>
  <c r="F23" i="6"/>
  <c r="L22" i="3"/>
  <c r="A31" i="11"/>
  <c r="A32" i="11"/>
  <c r="A33" i="11"/>
  <c r="L23" i="6"/>
  <c r="U22" i="3"/>
  <c r="A34" i="11"/>
  <c r="A35" i="11"/>
  <c r="A36" i="11"/>
  <c r="R23" i="6"/>
  <c r="AD22" i="3"/>
  <c r="A37" i="11"/>
  <c r="A38" i="11"/>
  <c r="A39" i="11"/>
  <c r="A40" i="11"/>
  <c r="A41" i="11"/>
  <c r="AB23" i="6"/>
  <c r="A42" i="11"/>
  <c r="A43" i="11"/>
  <c r="AF24" i="6"/>
  <c r="A44" i="11"/>
  <c r="A45" i="11"/>
  <c r="D43" i="6"/>
  <c r="D46" i="6"/>
  <c r="A46" i="11"/>
  <c r="A47" i="11"/>
  <c r="A48" i="11"/>
  <c r="J43" i="6"/>
  <c r="A49" i="11"/>
  <c r="A50" i="11"/>
  <c r="A51" i="11"/>
  <c r="A52" i="11"/>
  <c r="A53" i="11"/>
  <c r="A54" i="11"/>
  <c r="A55" i="11"/>
  <c r="X44" i="6"/>
  <c r="A56" i="11"/>
  <c r="A57" i="11"/>
  <c r="A58" i="11"/>
  <c r="A59" i="11"/>
  <c r="A60" i="11"/>
  <c r="A61" i="11"/>
  <c r="A62" i="11"/>
  <c r="A63" i="11"/>
  <c r="H63" i="6"/>
  <c r="O58" i="3"/>
  <c r="A64" i="11"/>
  <c r="A65" i="11"/>
  <c r="A66" i="11"/>
  <c r="A67" i="11"/>
  <c r="P64" i="6"/>
  <c r="A68" i="11"/>
  <c r="A69" i="11"/>
  <c r="T63" i="6"/>
  <c r="T64" i="6"/>
  <c r="A70" i="11"/>
  <c r="V63" i="6"/>
  <c r="AJ58" i="3"/>
  <c r="A71" i="11"/>
  <c r="A72" i="11"/>
  <c r="A73" i="11"/>
  <c r="A74" i="11"/>
  <c r="AD63" i="6"/>
  <c r="AV58" i="3"/>
  <c r="A75" i="11"/>
  <c r="K23" i="11"/>
  <c r="L23" i="11"/>
  <c r="M20" i="11"/>
  <c r="N20" i="11"/>
  <c r="I20" i="11"/>
  <c r="K20" i="11"/>
  <c r="C23" i="11"/>
  <c r="F23" i="11"/>
  <c r="H23" i="11"/>
  <c r="D23" i="11"/>
  <c r="O23" i="11"/>
  <c r="P23" i="11"/>
  <c r="AM7" i="3"/>
  <c r="AN7" i="3"/>
  <c r="AO7" i="3"/>
  <c r="AM8" i="3"/>
  <c r="AN8" i="3"/>
  <c r="S23" i="11"/>
  <c r="AO8" i="3"/>
  <c r="AM9" i="3"/>
  <c r="AN9" i="3"/>
  <c r="T23" i="11"/>
  <c r="AO9" i="3"/>
  <c r="AM10" i="3"/>
  <c r="AN10" i="3"/>
  <c r="U23" i="11"/>
  <c r="AO10" i="3"/>
  <c r="AM11" i="3"/>
  <c r="AN11" i="3"/>
  <c r="AO11" i="3"/>
  <c r="AM12" i="3"/>
  <c r="W23" i="11"/>
  <c r="AN12" i="3"/>
  <c r="AO12" i="3"/>
  <c r="AM13" i="3"/>
  <c r="AN13" i="3"/>
  <c r="AO13" i="3"/>
  <c r="X23" i="11"/>
  <c r="AM14" i="3"/>
  <c r="Y23" i="11"/>
  <c r="AN14" i="3"/>
  <c r="AO14" i="3"/>
  <c r="AM15" i="3"/>
  <c r="AN15" i="3"/>
  <c r="AO15" i="3"/>
  <c r="AM16" i="3"/>
  <c r="AA23" i="11"/>
  <c r="AN16" i="3"/>
  <c r="AO16" i="3"/>
  <c r="AM17" i="3"/>
  <c r="AB23" i="11"/>
  <c r="AN17" i="3"/>
  <c r="AO17" i="3"/>
  <c r="AM18" i="3"/>
  <c r="AC23" i="11"/>
  <c r="AN18" i="3"/>
  <c r="AO18" i="3"/>
  <c r="AM19" i="3"/>
  <c r="AD23" i="11"/>
  <c r="AN19" i="3"/>
  <c r="AO19" i="3"/>
  <c r="M12" i="11"/>
  <c r="N12" i="11"/>
  <c r="I12" i="11"/>
  <c r="K12" i="11"/>
  <c r="L12" i="11"/>
  <c r="C12" i="11"/>
  <c r="F12" i="11"/>
  <c r="H12" i="11"/>
  <c r="D12" i="11"/>
  <c r="O12" i="11"/>
  <c r="P12" i="11"/>
  <c r="F7" i="3"/>
  <c r="G7" i="3"/>
  <c r="R12" i="11"/>
  <c r="H7" i="3"/>
  <c r="F8" i="3"/>
  <c r="S12" i="11"/>
  <c r="G8" i="3"/>
  <c r="H8" i="3"/>
  <c r="F9" i="3"/>
  <c r="T12" i="11"/>
  <c r="G9" i="3"/>
  <c r="H9" i="3"/>
  <c r="F10" i="3"/>
  <c r="U12" i="11"/>
  <c r="G10" i="3"/>
  <c r="H10" i="3"/>
  <c r="F11" i="3"/>
  <c r="V12" i="11"/>
  <c r="G11" i="3"/>
  <c r="H11" i="3"/>
  <c r="F12" i="3"/>
  <c r="W12" i="11"/>
  <c r="G12" i="3"/>
  <c r="H12" i="3"/>
  <c r="F13" i="3"/>
  <c r="X12" i="11"/>
  <c r="G13" i="3"/>
  <c r="H13" i="3"/>
  <c r="F14" i="3"/>
  <c r="Y12" i="11"/>
  <c r="G14" i="3"/>
  <c r="H14" i="3"/>
  <c r="F15" i="3"/>
  <c r="G15" i="3"/>
  <c r="Z12" i="11"/>
  <c r="H15" i="3"/>
  <c r="F16" i="3"/>
  <c r="AA12" i="11"/>
  <c r="G16" i="3"/>
  <c r="H16" i="3"/>
  <c r="F17" i="3"/>
  <c r="AB12" i="11"/>
  <c r="G17" i="3"/>
  <c r="H17" i="3"/>
  <c r="F18" i="3"/>
  <c r="AC12" i="11"/>
  <c r="G18" i="3"/>
  <c r="H18" i="3"/>
  <c r="F19" i="3"/>
  <c r="G19" i="3"/>
  <c r="AD12" i="11"/>
  <c r="H19" i="3"/>
  <c r="M13" i="11"/>
  <c r="N13" i="11"/>
  <c r="J13" i="11"/>
  <c r="I13" i="11"/>
  <c r="K13" i="11"/>
  <c r="L13" i="11"/>
  <c r="C13" i="11"/>
  <c r="F13" i="11"/>
  <c r="H13" i="11"/>
  <c r="D13" i="11"/>
  <c r="O13" i="11"/>
  <c r="P13" i="11"/>
  <c r="I7" i="3"/>
  <c r="R13" i="11"/>
  <c r="J7" i="3"/>
  <c r="K7" i="3"/>
  <c r="I8" i="3"/>
  <c r="S13" i="11"/>
  <c r="J8" i="3"/>
  <c r="K8" i="3"/>
  <c r="I9" i="3"/>
  <c r="T13" i="11"/>
  <c r="J9" i="3"/>
  <c r="K9" i="3"/>
  <c r="I10" i="3"/>
  <c r="U13" i="11"/>
  <c r="J10" i="3"/>
  <c r="K10" i="3"/>
  <c r="I11" i="3"/>
  <c r="V13" i="11"/>
  <c r="J11" i="3"/>
  <c r="K11" i="3"/>
  <c r="I12" i="3"/>
  <c r="W13" i="11"/>
  <c r="J12" i="3"/>
  <c r="K12" i="3"/>
  <c r="I13" i="3"/>
  <c r="X13" i="11"/>
  <c r="J13" i="3"/>
  <c r="K13" i="3"/>
  <c r="I14" i="3"/>
  <c r="Y13" i="11"/>
  <c r="J14" i="3"/>
  <c r="K14" i="3"/>
  <c r="I15" i="3"/>
  <c r="J15" i="3"/>
  <c r="K15" i="3"/>
  <c r="Z13" i="11"/>
  <c r="I16" i="3"/>
  <c r="AA13" i="11"/>
  <c r="J16" i="3"/>
  <c r="K16" i="3"/>
  <c r="I17" i="3"/>
  <c r="AB13" i="11"/>
  <c r="J17" i="3"/>
  <c r="K17" i="3"/>
  <c r="I18" i="3"/>
  <c r="AC13" i="11"/>
  <c r="J18" i="3"/>
  <c r="K18" i="3"/>
  <c r="I19" i="3"/>
  <c r="AD13" i="11"/>
  <c r="J19" i="3"/>
  <c r="K19" i="3"/>
  <c r="M14" i="11"/>
  <c r="N14" i="11"/>
  <c r="I14" i="11"/>
  <c r="K14" i="11"/>
  <c r="L14" i="11"/>
  <c r="C14" i="11"/>
  <c r="F14" i="11"/>
  <c r="H14" i="11"/>
  <c r="D14" i="11"/>
  <c r="O14" i="11"/>
  <c r="P14" i="11"/>
  <c r="L7" i="3"/>
  <c r="M7" i="3"/>
  <c r="R14" i="11"/>
  <c r="N7" i="3"/>
  <c r="L8" i="3"/>
  <c r="S14" i="11"/>
  <c r="M8" i="3"/>
  <c r="N8" i="3"/>
  <c r="L9" i="3"/>
  <c r="M9" i="3"/>
  <c r="T14" i="11"/>
  <c r="N9" i="3"/>
  <c r="L10" i="3"/>
  <c r="U14" i="11"/>
  <c r="M10" i="3"/>
  <c r="N10" i="3"/>
  <c r="L11" i="3"/>
  <c r="M11" i="3"/>
  <c r="V14" i="11"/>
  <c r="N11" i="3"/>
  <c r="L12" i="3"/>
  <c r="W14" i="11"/>
  <c r="M12" i="3"/>
  <c r="N12" i="3"/>
  <c r="L13" i="3"/>
  <c r="M13" i="3"/>
  <c r="X14" i="11"/>
  <c r="N13" i="3"/>
  <c r="L14" i="3"/>
  <c r="Y14" i="11"/>
  <c r="M14" i="3"/>
  <c r="N14" i="3"/>
  <c r="L15" i="3"/>
  <c r="M15" i="3"/>
  <c r="Z14" i="11"/>
  <c r="N15" i="3"/>
  <c r="L16" i="3"/>
  <c r="AA14" i="11"/>
  <c r="M16" i="3"/>
  <c r="N16" i="3"/>
  <c r="L17" i="3"/>
  <c r="M17" i="3"/>
  <c r="AB14" i="11"/>
  <c r="N17" i="3"/>
  <c r="L18" i="3"/>
  <c r="AC14" i="11"/>
  <c r="M18" i="3"/>
  <c r="N18" i="3"/>
  <c r="L19" i="3"/>
  <c r="M19" i="3"/>
  <c r="AD14" i="11"/>
  <c r="N19" i="3"/>
  <c r="M15" i="11"/>
  <c r="N15" i="11"/>
  <c r="I15" i="11"/>
  <c r="K15" i="11"/>
  <c r="L15" i="11"/>
  <c r="C15" i="11"/>
  <c r="F15" i="11"/>
  <c r="H15" i="11"/>
  <c r="D15" i="11"/>
  <c r="O15" i="11"/>
  <c r="P15" i="11"/>
  <c r="O7" i="3"/>
  <c r="P7" i="3"/>
  <c r="Q7" i="3"/>
  <c r="O8" i="3"/>
  <c r="P8" i="3"/>
  <c r="S15" i="11"/>
  <c r="Q8" i="3"/>
  <c r="O9" i="3"/>
  <c r="T15" i="11"/>
  <c r="P9" i="3"/>
  <c r="Q9" i="3"/>
  <c r="O10" i="3"/>
  <c r="P10" i="3"/>
  <c r="U15" i="11"/>
  <c r="Q10" i="3"/>
  <c r="O11" i="3"/>
  <c r="V15" i="11"/>
  <c r="P11" i="3"/>
  <c r="Q11" i="3"/>
  <c r="O12" i="3"/>
  <c r="P12" i="3"/>
  <c r="Q12" i="3"/>
  <c r="W15" i="11"/>
  <c r="O13" i="3"/>
  <c r="X15" i="11"/>
  <c r="P13" i="3"/>
  <c r="Q13" i="3"/>
  <c r="O14" i="3"/>
  <c r="P14" i="3"/>
  <c r="Q14" i="3"/>
  <c r="Y15" i="11"/>
  <c r="O15" i="3"/>
  <c r="P15" i="3"/>
  <c r="Q15" i="3"/>
  <c r="O16" i="3"/>
  <c r="AA15" i="11"/>
  <c r="P16" i="3"/>
  <c r="Q16" i="3"/>
  <c r="O17" i="3"/>
  <c r="AB15" i="11"/>
  <c r="P17" i="3"/>
  <c r="Q17" i="3"/>
  <c r="O18" i="3"/>
  <c r="P18" i="3"/>
  <c r="Q18" i="3"/>
  <c r="O19" i="3"/>
  <c r="AD15" i="11"/>
  <c r="P19" i="3"/>
  <c r="Q19" i="3"/>
  <c r="M16" i="11"/>
  <c r="N16" i="11"/>
  <c r="I107" i="11"/>
  <c r="I16" i="11"/>
  <c r="K16" i="11"/>
  <c r="L16" i="11"/>
  <c r="C16" i="11"/>
  <c r="F16" i="11"/>
  <c r="H16" i="11"/>
  <c r="D16" i="11"/>
  <c r="O16" i="11"/>
  <c r="P16" i="11"/>
  <c r="R7" i="3"/>
  <c r="R16" i="11"/>
  <c r="S7" i="3"/>
  <c r="T7" i="3"/>
  <c r="R8" i="3"/>
  <c r="S8" i="3"/>
  <c r="S16" i="11"/>
  <c r="T8" i="3"/>
  <c r="R9" i="3"/>
  <c r="T16" i="11"/>
  <c r="S9" i="3"/>
  <c r="T9" i="3"/>
  <c r="R10" i="3"/>
  <c r="S10" i="3"/>
  <c r="T10" i="3"/>
  <c r="U16" i="11"/>
  <c r="R11" i="3"/>
  <c r="V16" i="11"/>
  <c r="S11" i="3"/>
  <c r="T11" i="3"/>
  <c r="R12" i="3"/>
  <c r="S12" i="3"/>
  <c r="T12" i="3"/>
  <c r="R13" i="3"/>
  <c r="X16" i="11"/>
  <c r="S13" i="3"/>
  <c r="T13" i="3"/>
  <c r="R14" i="3"/>
  <c r="S14" i="3"/>
  <c r="Y16" i="11"/>
  <c r="T14" i="3"/>
  <c r="R15" i="3"/>
  <c r="Z16" i="11"/>
  <c r="S15" i="3"/>
  <c r="T15" i="3"/>
  <c r="R16" i="3"/>
  <c r="S16" i="3"/>
  <c r="AA16" i="11"/>
  <c r="T16" i="3"/>
  <c r="R17" i="3"/>
  <c r="AB16" i="11"/>
  <c r="S17" i="3"/>
  <c r="T17" i="3"/>
  <c r="R18" i="3"/>
  <c r="S18" i="3"/>
  <c r="AC16" i="11"/>
  <c r="T18" i="3"/>
  <c r="R19" i="3"/>
  <c r="AD16" i="11"/>
  <c r="S19" i="3"/>
  <c r="T19" i="3"/>
  <c r="M17" i="11"/>
  <c r="N17" i="11"/>
  <c r="P92" i="11"/>
  <c r="I17" i="11"/>
  <c r="K17" i="11"/>
  <c r="L17" i="11"/>
  <c r="O92" i="11"/>
  <c r="C17" i="11"/>
  <c r="F17" i="11"/>
  <c r="H17" i="11"/>
  <c r="D17" i="11"/>
  <c r="O17" i="11"/>
  <c r="P17" i="11"/>
  <c r="U7" i="3"/>
  <c r="R17" i="11"/>
  <c r="V7" i="3"/>
  <c r="W7" i="3"/>
  <c r="U8" i="3"/>
  <c r="V8" i="3"/>
  <c r="W8" i="3"/>
  <c r="S17" i="11"/>
  <c r="U9" i="3"/>
  <c r="V9" i="3"/>
  <c r="W9" i="3"/>
  <c r="U10" i="3"/>
  <c r="U17" i="11"/>
  <c r="V10" i="3"/>
  <c r="W10" i="3"/>
  <c r="U11" i="3"/>
  <c r="V11" i="3"/>
  <c r="W11" i="3"/>
  <c r="U12" i="3"/>
  <c r="W17" i="11"/>
  <c r="V12" i="3"/>
  <c r="W12" i="3"/>
  <c r="U13" i="3"/>
  <c r="V13" i="3"/>
  <c r="X17" i="11"/>
  <c r="W13" i="3"/>
  <c r="U14" i="3"/>
  <c r="V14" i="3"/>
  <c r="Y17" i="11"/>
  <c r="W14" i="3"/>
  <c r="U15" i="3"/>
  <c r="V15" i="3"/>
  <c r="W15" i="3"/>
  <c r="Z17" i="11"/>
  <c r="U16" i="3"/>
  <c r="V16" i="3"/>
  <c r="W16" i="3"/>
  <c r="AA17" i="11"/>
  <c r="U17" i="3"/>
  <c r="V17" i="3"/>
  <c r="W17" i="3"/>
  <c r="AB17" i="11"/>
  <c r="U18" i="3"/>
  <c r="V18" i="3"/>
  <c r="AC17" i="11"/>
  <c r="W18" i="3"/>
  <c r="U19" i="3"/>
  <c r="V19" i="3"/>
  <c r="W19" i="3"/>
  <c r="AD17" i="11"/>
  <c r="M18" i="11"/>
  <c r="N18" i="11"/>
  <c r="J18" i="11"/>
  <c r="N108" i="11"/>
  <c r="I18" i="11"/>
  <c r="K18" i="11"/>
  <c r="L18" i="11"/>
  <c r="C18" i="11"/>
  <c r="F18" i="11"/>
  <c r="H18" i="11"/>
  <c r="D18" i="11"/>
  <c r="O18" i="11"/>
  <c r="P18" i="11"/>
  <c r="X7" i="3"/>
  <c r="Y7" i="3"/>
  <c r="R18" i="11"/>
  <c r="Z7" i="3"/>
  <c r="X8" i="3"/>
  <c r="S18" i="11"/>
  <c r="Y8" i="3"/>
  <c r="Z8" i="3"/>
  <c r="X9" i="3"/>
  <c r="T18" i="11"/>
  <c r="Y9" i="3"/>
  <c r="Z9" i="3"/>
  <c r="X10" i="3"/>
  <c r="U18" i="11"/>
  <c r="Y10" i="3"/>
  <c r="Z10" i="3"/>
  <c r="X11" i="3"/>
  <c r="V18" i="11"/>
  <c r="Y11" i="3"/>
  <c r="Z11" i="3"/>
  <c r="X12" i="3"/>
  <c r="Y12" i="3"/>
  <c r="Z12" i="3"/>
  <c r="X13" i="3"/>
  <c r="X18" i="11"/>
  <c r="Y13" i="3"/>
  <c r="Z13" i="3"/>
  <c r="X14" i="3"/>
  <c r="Y14" i="3"/>
  <c r="Y18" i="11"/>
  <c r="Z14" i="3"/>
  <c r="X15" i="3"/>
  <c r="Z18" i="11"/>
  <c r="Y15" i="3"/>
  <c r="Z15" i="3"/>
  <c r="X16" i="3"/>
  <c r="Y16" i="3"/>
  <c r="AA18" i="11"/>
  <c r="Z16" i="3"/>
  <c r="X17" i="3"/>
  <c r="AB18" i="11"/>
  <c r="Y17" i="3"/>
  <c r="Z17" i="3"/>
  <c r="X18" i="3"/>
  <c r="Y18" i="3"/>
  <c r="AC18" i="11"/>
  <c r="Z18" i="3"/>
  <c r="X19" i="3"/>
  <c r="Y19" i="3"/>
  <c r="AD18" i="11"/>
  <c r="Z19" i="3"/>
  <c r="M19" i="11"/>
  <c r="N19" i="11"/>
  <c r="I19" i="11"/>
  <c r="K19" i="11"/>
  <c r="L19" i="11"/>
  <c r="C19" i="11"/>
  <c r="F19" i="11"/>
  <c r="H19" i="11"/>
  <c r="D19" i="11"/>
  <c r="O19" i="11"/>
  <c r="P19" i="11"/>
  <c r="AA7" i="3"/>
  <c r="AB7" i="3"/>
  <c r="AC7" i="3"/>
  <c r="AA8" i="3"/>
  <c r="S19" i="11"/>
  <c r="AB8" i="3"/>
  <c r="AC8" i="3"/>
  <c r="AA9" i="3"/>
  <c r="AB9" i="3"/>
  <c r="T19" i="11"/>
  <c r="AC9" i="3"/>
  <c r="AA10" i="3"/>
  <c r="U19" i="11"/>
  <c r="AB10" i="3"/>
  <c r="AC10" i="3"/>
  <c r="AA11" i="3"/>
  <c r="AB11" i="3"/>
  <c r="AC11" i="3"/>
  <c r="AA12" i="3"/>
  <c r="W19" i="11"/>
  <c r="AB12" i="3"/>
  <c r="AC12" i="3"/>
  <c r="AA13" i="3"/>
  <c r="AB13" i="3"/>
  <c r="X19" i="11"/>
  <c r="AC13" i="3"/>
  <c r="AA14" i="3"/>
  <c r="AB14" i="3"/>
  <c r="AC14" i="3"/>
  <c r="AA15" i="3"/>
  <c r="AB15" i="3"/>
  <c r="AC15" i="3"/>
  <c r="AA16" i="3"/>
  <c r="AA19" i="11"/>
  <c r="AB16" i="3"/>
  <c r="AC16" i="3"/>
  <c r="AA17" i="3"/>
  <c r="AB19" i="11"/>
  <c r="AB17" i="3"/>
  <c r="AC17" i="3"/>
  <c r="AA18" i="3"/>
  <c r="AC19" i="11"/>
  <c r="AB18" i="3"/>
  <c r="AC18" i="3"/>
  <c r="AA19" i="3"/>
  <c r="AB19" i="3"/>
  <c r="AD19" i="11"/>
  <c r="AC19" i="3"/>
  <c r="C20" i="11"/>
  <c r="F20" i="11"/>
  <c r="H20" i="11"/>
  <c r="D20" i="11"/>
  <c r="O20" i="11"/>
  <c r="P20" i="11"/>
  <c r="AD7" i="3"/>
  <c r="R20" i="11"/>
  <c r="AE7" i="3"/>
  <c r="AF7" i="3"/>
  <c r="AD8" i="3"/>
  <c r="S20" i="11"/>
  <c r="AE8" i="3"/>
  <c r="AF8" i="3"/>
  <c r="AD9" i="3"/>
  <c r="T20" i="11"/>
  <c r="AE9" i="3"/>
  <c r="AF9" i="3"/>
  <c r="AD10" i="3"/>
  <c r="U20" i="11"/>
  <c r="AE10" i="3"/>
  <c r="AF10" i="3"/>
  <c r="AD11" i="3"/>
  <c r="V20" i="11"/>
  <c r="AE11" i="3"/>
  <c r="AF11" i="3"/>
  <c r="AD12" i="3"/>
  <c r="W20" i="11"/>
  <c r="AE12" i="3"/>
  <c r="AF12" i="3"/>
  <c r="AD13" i="3"/>
  <c r="X20" i="11"/>
  <c r="AE13" i="3"/>
  <c r="AF13" i="3"/>
  <c r="AD14" i="3"/>
  <c r="Y20" i="11"/>
  <c r="AE14" i="3"/>
  <c r="AF14" i="3"/>
  <c r="AD15" i="3"/>
  <c r="Z20" i="11"/>
  <c r="AE15" i="3"/>
  <c r="AF15" i="3"/>
  <c r="AD16" i="3"/>
  <c r="AA20" i="11"/>
  <c r="AE16" i="3"/>
  <c r="AF16" i="3"/>
  <c r="AD17" i="3"/>
  <c r="AB20" i="11"/>
  <c r="AE17" i="3"/>
  <c r="AF17" i="3"/>
  <c r="AD18" i="3"/>
  <c r="AC20" i="11"/>
  <c r="AE18" i="3"/>
  <c r="AF18" i="3"/>
  <c r="AD19" i="3"/>
  <c r="AD20" i="11"/>
  <c r="AE19" i="3"/>
  <c r="AF19" i="3"/>
  <c r="M21" i="11"/>
  <c r="N21" i="11"/>
  <c r="J21" i="11"/>
  <c r="Q21" i="11"/>
  <c r="I21" i="11"/>
  <c r="K21" i="11"/>
  <c r="L21" i="11"/>
  <c r="C21" i="11"/>
  <c r="F21" i="11"/>
  <c r="H21" i="11"/>
  <c r="D21" i="11"/>
  <c r="O21" i="11"/>
  <c r="P21" i="11"/>
  <c r="AG7" i="3"/>
  <c r="AH7" i="3"/>
  <c r="R21" i="11"/>
  <c r="AI7" i="3"/>
  <c r="AG8" i="3"/>
  <c r="AH8" i="3"/>
  <c r="S21" i="11"/>
  <c r="AI8" i="3"/>
  <c r="AG9" i="3"/>
  <c r="AH9" i="3"/>
  <c r="T21" i="11"/>
  <c r="AI9" i="3"/>
  <c r="AG10" i="3"/>
  <c r="AH10" i="3"/>
  <c r="U21" i="11"/>
  <c r="AI10" i="3"/>
  <c r="AG11" i="3"/>
  <c r="AH11" i="3"/>
  <c r="V21" i="11"/>
  <c r="AI11" i="3"/>
  <c r="AG12" i="3"/>
  <c r="AH12" i="3"/>
  <c r="W21" i="11"/>
  <c r="AI12" i="3"/>
  <c r="AG13" i="3"/>
  <c r="AH13" i="3"/>
  <c r="X21" i="11"/>
  <c r="AI13" i="3"/>
  <c r="AG14" i="3"/>
  <c r="AH14" i="3"/>
  <c r="Y21" i="11"/>
  <c r="AI14" i="3"/>
  <c r="AG15" i="3"/>
  <c r="Z21" i="11"/>
  <c r="AH15" i="3"/>
  <c r="AI15" i="3"/>
  <c r="AG16" i="3"/>
  <c r="AH16" i="3"/>
  <c r="AA21" i="11"/>
  <c r="AI16" i="3"/>
  <c r="AG17" i="3"/>
  <c r="AH17" i="3"/>
  <c r="AB21" i="11"/>
  <c r="AI17" i="3"/>
  <c r="AG18" i="3"/>
  <c r="AH18" i="3"/>
  <c r="AC21" i="11"/>
  <c r="AI18" i="3"/>
  <c r="AG19" i="3"/>
  <c r="AH19" i="3"/>
  <c r="AI19" i="3"/>
  <c r="AD21" i="11"/>
  <c r="M22" i="11"/>
  <c r="N22" i="11"/>
  <c r="I22" i="11"/>
  <c r="K22" i="11"/>
  <c r="L22" i="11"/>
  <c r="C22" i="11"/>
  <c r="F22" i="11"/>
  <c r="H22" i="11"/>
  <c r="D22" i="11"/>
  <c r="O22" i="11"/>
  <c r="P22" i="11"/>
  <c r="AJ7" i="3"/>
  <c r="AK7" i="3"/>
  <c r="R22" i="11"/>
  <c r="AL7" i="3"/>
  <c r="AJ8" i="3"/>
  <c r="S22" i="11"/>
  <c r="AK8" i="3"/>
  <c r="AL8" i="3"/>
  <c r="AJ9" i="3"/>
  <c r="AK9" i="3"/>
  <c r="T22" i="11"/>
  <c r="AL9" i="3"/>
  <c r="AJ10" i="3"/>
  <c r="AK10" i="3"/>
  <c r="AL10" i="3"/>
  <c r="AJ11" i="3"/>
  <c r="V22" i="11"/>
  <c r="AK11" i="3"/>
  <c r="AL11" i="3"/>
  <c r="AJ12" i="3"/>
  <c r="W22" i="11"/>
  <c r="AK12" i="3"/>
  <c r="AL12" i="3"/>
  <c r="AJ13" i="3"/>
  <c r="X22" i="11"/>
  <c r="AK13" i="3"/>
  <c r="AL13" i="3"/>
  <c r="AJ14" i="3"/>
  <c r="AK14" i="3"/>
  <c r="AL14" i="3"/>
  <c r="AJ15" i="3"/>
  <c r="Z22" i="11"/>
  <c r="AK15" i="3"/>
  <c r="AL15" i="3"/>
  <c r="AJ16" i="3"/>
  <c r="AA22" i="11"/>
  <c r="AK16" i="3"/>
  <c r="AL16" i="3"/>
  <c r="AJ17" i="3"/>
  <c r="AB22" i="11"/>
  <c r="AK17" i="3"/>
  <c r="AL17" i="3"/>
  <c r="AJ18" i="3"/>
  <c r="AC22" i="11"/>
  <c r="AK18" i="3"/>
  <c r="AL18" i="3"/>
  <c r="AJ19" i="3"/>
  <c r="AK19" i="3"/>
  <c r="AL19" i="3"/>
  <c r="M24" i="11"/>
  <c r="N24" i="11"/>
  <c r="I24" i="11"/>
  <c r="J24" i="11"/>
  <c r="K24" i="11"/>
  <c r="L24" i="11"/>
  <c r="C24" i="11"/>
  <c r="F24" i="11"/>
  <c r="H24" i="11"/>
  <c r="D24" i="11"/>
  <c r="O24" i="11"/>
  <c r="P24" i="11"/>
  <c r="Q24" i="11"/>
  <c r="AP5" i="3"/>
  <c r="AP7" i="3"/>
  <c r="R24" i="11"/>
  <c r="AQ7" i="3"/>
  <c r="AR7" i="3"/>
  <c r="AP8" i="3"/>
  <c r="S24" i="11"/>
  <c r="AQ8" i="3"/>
  <c r="AR8" i="3"/>
  <c r="AP9" i="3"/>
  <c r="AQ9" i="3"/>
  <c r="AR9" i="3"/>
  <c r="AP10" i="3"/>
  <c r="U24" i="11"/>
  <c r="AQ10" i="3"/>
  <c r="AR10" i="3"/>
  <c r="AP11" i="3"/>
  <c r="V24" i="11"/>
  <c r="AQ11" i="3"/>
  <c r="AR11" i="3"/>
  <c r="AP12" i="3"/>
  <c r="AQ12" i="3"/>
  <c r="AR12" i="3"/>
  <c r="AP13" i="3"/>
  <c r="X24" i="11"/>
  <c r="AQ13" i="3"/>
  <c r="AR13" i="3"/>
  <c r="AP14" i="3"/>
  <c r="AQ14" i="3"/>
  <c r="Y24" i="11"/>
  <c r="AR14" i="3"/>
  <c r="AP15" i="3"/>
  <c r="Z24" i="11"/>
  <c r="AQ15" i="3"/>
  <c r="AR15" i="3"/>
  <c r="AP16" i="3"/>
  <c r="AQ16" i="3"/>
  <c r="AR16" i="3"/>
  <c r="AP17" i="3"/>
  <c r="AB24" i="11"/>
  <c r="AQ17" i="3"/>
  <c r="AR17" i="3"/>
  <c r="AP18" i="3"/>
  <c r="AC24" i="11"/>
  <c r="AQ18" i="3"/>
  <c r="AR18" i="3"/>
  <c r="AP19" i="3"/>
  <c r="AD24" i="11"/>
  <c r="AQ19" i="3"/>
  <c r="AR19" i="3"/>
  <c r="M25" i="11"/>
  <c r="N25" i="11"/>
  <c r="I25" i="11"/>
  <c r="K25" i="11"/>
  <c r="L25" i="11"/>
  <c r="C25" i="11"/>
  <c r="F25" i="11"/>
  <c r="H25" i="11"/>
  <c r="D25" i="11"/>
  <c r="O25" i="11"/>
  <c r="P25" i="11"/>
  <c r="AS7" i="3"/>
  <c r="AT7" i="3"/>
  <c r="AU7" i="3"/>
  <c r="AS8" i="3"/>
  <c r="S25" i="11"/>
  <c r="AT8" i="3"/>
  <c r="AU8" i="3"/>
  <c r="AS9" i="3"/>
  <c r="T25" i="11"/>
  <c r="AT9" i="3"/>
  <c r="AU9" i="3"/>
  <c r="AS10" i="3"/>
  <c r="U25" i="11"/>
  <c r="AT10" i="3"/>
  <c r="AU10" i="3"/>
  <c r="AS11" i="3"/>
  <c r="AT11" i="3"/>
  <c r="AU11" i="3"/>
  <c r="AS12" i="3"/>
  <c r="W25" i="11"/>
  <c r="AT12" i="3"/>
  <c r="AU12" i="3"/>
  <c r="AS13" i="3"/>
  <c r="X25" i="11"/>
  <c r="AT13" i="3"/>
  <c r="AU13" i="3"/>
  <c r="AS14" i="3"/>
  <c r="AT14" i="3"/>
  <c r="AU14" i="3"/>
  <c r="AS15" i="3"/>
  <c r="AT15" i="3"/>
  <c r="Z25" i="11"/>
  <c r="AU15" i="3"/>
  <c r="AS16" i="3"/>
  <c r="AT16" i="3"/>
  <c r="AU16" i="3"/>
  <c r="AA25" i="11"/>
  <c r="AS17" i="3"/>
  <c r="AT17" i="3"/>
  <c r="AB25" i="11"/>
  <c r="AU17" i="3"/>
  <c r="AS18" i="3"/>
  <c r="AT18" i="3"/>
  <c r="AU18" i="3"/>
  <c r="AS19" i="3"/>
  <c r="AD25" i="11"/>
  <c r="AT19" i="3"/>
  <c r="AU19" i="3"/>
  <c r="M26" i="11"/>
  <c r="N26" i="11"/>
  <c r="J26" i="11"/>
  <c r="I26" i="11"/>
  <c r="K26" i="11"/>
  <c r="L26" i="11"/>
  <c r="C26" i="11"/>
  <c r="F26" i="11"/>
  <c r="H26" i="11"/>
  <c r="D26" i="11"/>
  <c r="O26" i="11"/>
  <c r="P26" i="11"/>
  <c r="AV7" i="3"/>
  <c r="R26" i="11"/>
  <c r="AW7" i="3"/>
  <c r="AX7" i="3"/>
  <c r="AV8" i="3"/>
  <c r="S26" i="11"/>
  <c r="AW8" i="3"/>
  <c r="AX8" i="3"/>
  <c r="AV9" i="3"/>
  <c r="AW9" i="3"/>
  <c r="AX9" i="3"/>
  <c r="AV10" i="3"/>
  <c r="AW10" i="3"/>
  <c r="AX10" i="3"/>
  <c r="AV11" i="3"/>
  <c r="V26" i="11"/>
  <c r="AW11" i="3"/>
  <c r="AX11" i="3"/>
  <c r="AV12" i="3"/>
  <c r="W26" i="11"/>
  <c r="AW12" i="3"/>
  <c r="AX12" i="3"/>
  <c r="AV13" i="3"/>
  <c r="AW13" i="3"/>
  <c r="AX13" i="3"/>
  <c r="AV14" i="3"/>
  <c r="AW14" i="3"/>
  <c r="AX14" i="3"/>
  <c r="AV15" i="3"/>
  <c r="Z26" i="11"/>
  <c r="AW15" i="3"/>
  <c r="AX15" i="3"/>
  <c r="AV16" i="3"/>
  <c r="AA26" i="11"/>
  <c r="AW16" i="3"/>
  <c r="AX16" i="3"/>
  <c r="AV17" i="3"/>
  <c r="AB26" i="11"/>
  <c r="AW17" i="3"/>
  <c r="AX17" i="3"/>
  <c r="AV18" i="3"/>
  <c r="AW18" i="3"/>
  <c r="AX18" i="3"/>
  <c r="AV19" i="3"/>
  <c r="AD26" i="11"/>
  <c r="AW19" i="3"/>
  <c r="AX19" i="3"/>
  <c r="M27" i="11"/>
  <c r="N27" i="11"/>
  <c r="I27" i="11"/>
  <c r="K27" i="11"/>
  <c r="L27" i="11"/>
  <c r="C27" i="11"/>
  <c r="F27" i="11"/>
  <c r="H27" i="11"/>
  <c r="D27" i="11"/>
  <c r="O27" i="11"/>
  <c r="P27" i="11"/>
  <c r="AY7" i="3"/>
  <c r="AZ7" i="3"/>
  <c r="R27" i="11"/>
  <c r="BA7" i="3"/>
  <c r="AY8" i="3"/>
  <c r="S27" i="11"/>
  <c r="AZ8" i="3"/>
  <c r="BA8" i="3"/>
  <c r="AY9" i="3"/>
  <c r="AZ9" i="3"/>
  <c r="T27" i="11"/>
  <c r="BA9" i="3"/>
  <c r="AY10" i="3"/>
  <c r="U27" i="11"/>
  <c r="AZ10" i="3"/>
  <c r="BA10" i="3"/>
  <c r="AY11" i="3"/>
  <c r="AZ11" i="3"/>
  <c r="V27" i="11"/>
  <c r="BA11" i="3"/>
  <c r="AY12" i="3"/>
  <c r="W27" i="11"/>
  <c r="AZ12" i="3"/>
  <c r="BA12" i="3"/>
  <c r="AY13" i="3"/>
  <c r="AZ13" i="3"/>
  <c r="BA13" i="3"/>
  <c r="AY14" i="3"/>
  <c r="Y27" i="11"/>
  <c r="AZ14" i="3"/>
  <c r="BA14" i="3"/>
  <c r="AY15" i="3"/>
  <c r="AZ15" i="3"/>
  <c r="Z27" i="11"/>
  <c r="BA15" i="3"/>
  <c r="AY16" i="3"/>
  <c r="AA27" i="11"/>
  <c r="AZ16" i="3"/>
  <c r="BA16" i="3"/>
  <c r="AY17" i="3"/>
  <c r="AZ17" i="3"/>
  <c r="BA17" i="3"/>
  <c r="AY18" i="3"/>
  <c r="AC27" i="11"/>
  <c r="AZ18" i="3"/>
  <c r="BA18" i="3"/>
  <c r="AY19" i="3"/>
  <c r="AZ19" i="3"/>
  <c r="AD27" i="11"/>
  <c r="BA19" i="3"/>
  <c r="M28" i="11"/>
  <c r="N28" i="11"/>
  <c r="I28" i="11"/>
  <c r="K28" i="11"/>
  <c r="L28" i="11"/>
  <c r="C28" i="11"/>
  <c r="F28" i="11"/>
  <c r="H28" i="11"/>
  <c r="D28" i="11"/>
  <c r="O28" i="11"/>
  <c r="P28" i="11"/>
  <c r="F25" i="3"/>
  <c r="G25" i="3"/>
  <c r="H25" i="3"/>
  <c r="F26" i="3"/>
  <c r="S28" i="11"/>
  <c r="G26" i="3"/>
  <c r="H26" i="3"/>
  <c r="F27" i="3"/>
  <c r="T28" i="11"/>
  <c r="G27" i="3"/>
  <c r="H27" i="3"/>
  <c r="F28" i="3"/>
  <c r="G28" i="3"/>
  <c r="H28" i="3"/>
  <c r="F29" i="3"/>
  <c r="G29" i="3"/>
  <c r="H29" i="3"/>
  <c r="F30" i="3"/>
  <c r="W28" i="11"/>
  <c r="G30" i="3"/>
  <c r="H30" i="3"/>
  <c r="F31" i="3"/>
  <c r="X28" i="11"/>
  <c r="G31" i="3"/>
  <c r="H31" i="3"/>
  <c r="F32" i="3"/>
  <c r="G32" i="3"/>
  <c r="H32" i="3"/>
  <c r="F33" i="3"/>
  <c r="G33" i="3"/>
  <c r="H33" i="3"/>
  <c r="F34" i="3"/>
  <c r="AA28" i="11"/>
  <c r="G34" i="3"/>
  <c r="H34" i="3"/>
  <c r="F35" i="3"/>
  <c r="AB28" i="11"/>
  <c r="G35" i="3"/>
  <c r="H35" i="3"/>
  <c r="F36" i="3"/>
  <c r="G36" i="3"/>
  <c r="H36" i="3"/>
  <c r="F37" i="3"/>
  <c r="G37" i="3"/>
  <c r="AD28" i="11"/>
  <c r="H37" i="3"/>
  <c r="M29" i="11"/>
  <c r="N29" i="11"/>
  <c r="J29" i="11"/>
  <c r="Q29" i="11"/>
  <c r="I29" i="11"/>
  <c r="K29" i="11"/>
  <c r="L29" i="11"/>
  <c r="C29" i="11"/>
  <c r="F29" i="11"/>
  <c r="H29" i="11"/>
  <c r="D29" i="11"/>
  <c r="O29" i="11"/>
  <c r="P29" i="11"/>
  <c r="I25" i="3"/>
  <c r="R29" i="11"/>
  <c r="J25" i="3"/>
  <c r="K25" i="3"/>
  <c r="I26" i="3"/>
  <c r="S29" i="11"/>
  <c r="J26" i="3"/>
  <c r="K26" i="3"/>
  <c r="I27" i="3"/>
  <c r="T29" i="11"/>
  <c r="J27" i="3"/>
  <c r="K27" i="3"/>
  <c r="I28" i="3"/>
  <c r="U29" i="11"/>
  <c r="J28" i="3"/>
  <c r="K28" i="3"/>
  <c r="I29" i="3"/>
  <c r="V29" i="11"/>
  <c r="J29" i="3"/>
  <c r="K29" i="3"/>
  <c r="I30" i="3"/>
  <c r="W29" i="11"/>
  <c r="J30" i="3"/>
  <c r="K30" i="3"/>
  <c r="I31" i="3"/>
  <c r="X29" i="11"/>
  <c r="J31" i="3"/>
  <c r="K31" i="3"/>
  <c r="I32" i="3"/>
  <c r="Y29" i="11"/>
  <c r="J32" i="3"/>
  <c r="K32" i="3"/>
  <c r="I33" i="3"/>
  <c r="Z29" i="11"/>
  <c r="J33" i="3"/>
  <c r="K33" i="3"/>
  <c r="I34" i="3"/>
  <c r="AA29" i="11"/>
  <c r="J34" i="3"/>
  <c r="K34" i="3"/>
  <c r="I35" i="3"/>
  <c r="AB29" i="11"/>
  <c r="J35" i="3"/>
  <c r="K35" i="3"/>
  <c r="I36" i="3"/>
  <c r="AC29" i="11"/>
  <c r="J36" i="3"/>
  <c r="K36" i="3"/>
  <c r="I37" i="3"/>
  <c r="J37" i="3"/>
  <c r="K37" i="3"/>
  <c r="M30" i="11"/>
  <c r="N30" i="11"/>
  <c r="J30" i="11"/>
  <c r="I30" i="11"/>
  <c r="K30" i="11"/>
  <c r="L30" i="11"/>
  <c r="C30" i="11"/>
  <c r="F30" i="11"/>
  <c r="H30" i="11"/>
  <c r="D30" i="11"/>
  <c r="O30" i="11"/>
  <c r="P30" i="11"/>
  <c r="L25" i="3"/>
  <c r="M25" i="3"/>
  <c r="N25" i="3"/>
  <c r="L26" i="3"/>
  <c r="M26" i="3"/>
  <c r="N26" i="3"/>
  <c r="L27" i="3"/>
  <c r="T30" i="11"/>
  <c r="M27" i="3"/>
  <c r="N27" i="3"/>
  <c r="L28" i="3"/>
  <c r="M28" i="3"/>
  <c r="U30" i="11"/>
  <c r="N28" i="3"/>
  <c r="L29" i="3"/>
  <c r="V30" i="11"/>
  <c r="M29" i="3"/>
  <c r="N29" i="3"/>
  <c r="L30" i="3"/>
  <c r="M30" i="3"/>
  <c r="W30" i="11"/>
  <c r="N30" i="3"/>
  <c r="L31" i="3"/>
  <c r="X30" i="11"/>
  <c r="M31" i="3"/>
  <c r="N31" i="3"/>
  <c r="L32" i="3"/>
  <c r="M32" i="3"/>
  <c r="Y30" i="11"/>
  <c r="N32" i="3"/>
  <c r="L33" i="3"/>
  <c r="Z30" i="11"/>
  <c r="M33" i="3"/>
  <c r="N33" i="3"/>
  <c r="L34" i="3"/>
  <c r="AA30" i="11"/>
  <c r="M34" i="3"/>
  <c r="N34" i="3"/>
  <c r="L35" i="3"/>
  <c r="M35" i="3"/>
  <c r="N35" i="3"/>
  <c r="L36" i="3"/>
  <c r="M36" i="3"/>
  <c r="AC30" i="11"/>
  <c r="N36" i="3"/>
  <c r="L37" i="3"/>
  <c r="M37" i="3"/>
  <c r="N37" i="3"/>
  <c r="M31" i="11"/>
  <c r="N31" i="11"/>
  <c r="J31" i="11"/>
  <c r="I31" i="11"/>
  <c r="K31" i="11"/>
  <c r="L31" i="11"/>
  <c r="C31" i="11"/>
  <c r="F31" i="11"/>
  <c r="H31" i="11"/>
  <c r="D31" i="11"/>
  <c r="O31" i="11"/>
  <c r="P31" i="11"/>
  <c r="O25" i="3"/>
  <c r="R31" i="11"/>
  <c r="P25" i="3"/>
  <c r="Q25" i="3"/>
  <c r="O26" i="3"/>
  <c r="S31" i="11"/>
  <c r="P26" i="3"/>
  <c r="Q26" i="3"/>
  <c r="O27" i="3"/>
  <c r="P27" i="3"/>
  <c r="Q27" i="3"/>
  <c r="O28" i="3"/>
  <c r="U31" i="11"/>
  <c r="P28" i="3"/>
  <c r="Q28" i="3"/>
  <c r="O29" i="3"/>
  <c r="P29" i="3"/>
  <c r="V31" i="11"/>
  <c r="Q29" i="3"/>
  <c r="O30" i="3"/>
  <c r="W31" i="11"/>
  <c r="P30" i="3"/>
  <c r="Q30" i="3"/>
  <c r="O31" i="3"/>
  <c r="P31" i="3"/>
  <c r="X31" i="11"/>
  <c r="Q31" i="3"/>
  <c r="O32" i="3"/>
  <c r="Y31" i="11"/>
  <c r="P32" i="3"/>
  <c r="Q32" i="3"/>
  <c r="O33" i="3"/>
  <c r="P33" i="3"/>
  <c r="Z31" i="11"/>
  <c r="Q33" i="3"/>
  <c r="O34" i="3"/>
  <c r="AA31" i="11"/>
  <c r="P34" i="3"/>
  <c r="Q34" i="3"/>
  <c r="O35" i="3"/>
  <c r="P35" i="3"/>
  <c r="AB31" i="11"/>
  <c r="Q35" i="3"/>
  <c r="O36" i="3"/>
  <c r="P36" i="3"/>
  <c r="Q36" i="3"/>
  <c r="O37" i="3"/>
  <c r="AD31" i="11"/>
  <c r="P37" i="3"/>
  <c r="Q37" i="3"/>
  <c r="M32" i="11"/>
  <c r="N32" i="11"/>
  <c r="I32" i="11"/>
  <c r="K32" i="11"/>
  <c r="L32" i="11"/>
  <c r="C32" i="11"/>
  <c r="F32" i="11"/>
  <c r="H32" i="11"/>
  <c r="D32" i="11"/>
  <c r="O32" i="11"/>
  <c r="P32" i="11"/>
  <c r="R25" i="3"/>
  <c r="R32" i="11"/>
  <c r="S25" i="3"/>
  <c r="T25" i="3"/>
  <c r="R26" i="3"/>
  <c r="S32" i="11"/>
  <c r="S26" i="3"/>
  <c r="T26" i="3"/>
  <c r="R27" i="3"/>
  <c r="S27" i="3"/>
  <c r="T27" i="3"/>
  <c r="T32" i="11"/>
  <c r="R28" i="3"/>
  <c r="S28" i="3"/>
  <c r="U32" i="11"/>
  <c r="T28" i="3"/>
  <c r="R29" i="3"/>
  <c r="V32" i="11"/>
  <c r="S29" i="3"/>
  <c r="T29" i="3"/>
  <c r="R30" i="3"/>
  <c r="S30" i="3"/>
  <c r="W32" i="11"/>
  <c r="T30" i="3"/>
  <c r="R31" i="3"/>
  <c r="S31" i="3"/>
  <c r="T31" i="3"/>
  <c r="X32" i="11"/>
  <c r="R32" i="3"/>
  <c r="S32" i="3"/>
  <c r="T32" i="3"/>
  <c r="Y32" i="11"/>
  <c r="R33" i="3"/>
  <c r="Z32" i="11"/>
  <c r="S33" i="3"/>
  <c r="T33" i="3"/>
  <c r="R34" i="3"/>
  <c r="S34" i="3"/>
  <c r="T34" i="3"/>
  <c r="R35" i="3"/>
  <c r="AB32" i="11"/>
  <c r="S35" i="3"/>
  <c r="T35" i="3"/>
  <c r="R36" i="3"/>
  <c r="S36" i="3"/>
  <c r="T36" i="3"/>
  <c r="R37" i="3"/>
  <c r="AD32" i="11"/>
  <c r="S37" i="3"/>
  <c r="T37" i="3"/>
  <c r="M33" i="11"/>
  <c r="N33" i="11"/>
  <c r="J33" i="11"/>
  <c r="I33" i="11"/>
  <c r="K33" i="11"/>
  <c r="C33" i="11"/>
  <c r="F33" i="11"/>
  <c r="H33" i="11"/>
  <c r="D33" i="11"/>
  <c r="O33" i="11"/>
  <c r="P33" i="11"/>
  <c r="U25" i="3"/>
  <c r="R33" i="11"/>
  <c r="V25" i="3"/>
  <c r="W25" i="3"/>
  <c r="U26" i="3"/>
  <c r="V26" i="3"/>
  <c r="W26" i="3"/>
  <c r="S33" i="11"/>
  <c r="U27" i="3"/>
  <c r="V27" i="3"/>
  <c r="W27" i="3"/>
  <c r="U28" i="3"/>
  <c r="V28" i="3"/>
  <c r="W28" i="3"/>
  <c r="U29" i="3"/>
  <c r="V29" i="3"/>
  <c r="W29" i="3"/>
  <c r="U30" i="3"/>
  <c r="V30" i="3"/>
  <c r="W30" i="3"/>
  <c r="U31" i="3"/>
  <c r="X33" i="11"/>
  <c r="V31" i="3"/>
  <c r="W31" i="3"/>
  <c r="U32" i="3"/>
  <c r="Y33" i="11"/>
  <c r="V32" i="3"/>
  <c r="W32" i="3"/>
  <c r="U33" i="3"/>
  <c r="Z33" i="11"/>
  <c r="V33" i="3"/>
  <c r="W33" i="3"/>
  <c r="U34" i="3"/>
  <c r="V34" i="3"/>
  <c r="W34" i="3"/>
  <c r="U35" i="3"/>
  <c r="V35" i="3"/>
  <c r="W35" i="3"/>
  <c r="AB33" i="11"/>
  <c r="U36" i="3"/>
  <c r="V36" i="3"/>
  <c r="W36" i="3"/>
  <c r="U37" i="3"/>
  <c r="V37" i="3"/>
  <c r="W37" i="3"/>
  <c r="M34" i="11"/>
  <c r="N34" i="11"/>
  <c r="I34" i="11"/>
  <c r="K34" i="11"/>
  <c r="L34" i="11"/>
  <c r="C34" i="11"/>
  <c r="F34" i="11"/>
  <c r="H34" i="11"/>
  <c r="D34" i="11"/>
  <c r="O34" i="11"/>
  <c r="P34" i="11"/>
  <c r="X25" i="3"/>
  <c r="Y25" i="3"/>
  <c r="Z25" i="3"/>
  <c r="X26" i="3"/>
  <c r="Y26" i="3"/>
  <c r="S34" i="11"/>
  <c r="Z26" i="3"/>
  <c r="X27" i="3"/>
  <c r="T34" i="11"/>
  <c r="Y27" i="3"/>
  <c r="Z27" i="3"/>
  <c r="X28" i="3"/>
  <c r="U34" i="11"/>
  <c r="Y28" i="3"/>
  <c r="Z28" i="3"/>
  <c r="X29" i="3"/>
  <c r="V34" i="11"/>
  <c r="Y29" i="3"/>
  <c r="Z29" i="3"/>
  <c r="X30" i="3"/>
  <c r="W34" i="11"/>
  <c r="Y30" i="3"/>
  <c r="Z30" i="3"/>
  <c r="X31" i="3"/>
  <c r="X34" i="11"/>
  <c r="Y31" i="3"/>
  <c r="Z31" i="3"/>
  <c r="X32" i="3"/>
  <c r="Y34" i="11"/>
  <c r="Y32" i="3"/>
  <c r="Z32" i="3"/>
  <c r="X33" i="3"/>
  <c r="Z34" i="11"/>
  <c r="Y33" i="3"/>
  <c r="Z33" i="3"/>
  <c r="X34" i="3"/>
  <c r="Y34" i="3"/>
  <c r="Z34" i="3"/>
  <c r="X35" i="3"/>
  <c r="AB34" i="11"/>
  <c r="Y35" i="3"/>
  <c r="Z35" i="3"/>
  <c r="X36" i="3"/>
  <c r="AC34" i="11"/>
  <c r="Y36" i="3"/>
  <c r="Z36" i="3"/>
  <c r="X37" i="3"/>
  <c r="AD34" i="11"/>
  <c r="Y37" i="3"/>
  <c r="Z37" i="3"/>
  <c r="M35" i="11"/>
  <c r="N35" i="11"/>
  <c r="J35" i="11"/>
  <c r="I35" i="11"/>
  <c r="K35" i="11"/>
  <c r="L35" i="11"/>
  <c r="C35" i="11"/>
  <c r="F35" i="11"/>
  <c r="H35" i="11"/>
  <c r="D35" i="11"/>
  <c r="O35" i="11"/>
  <c r="P35" i="11"/>
  <c r="AA25" i="3"/>
  <c r="AB25" i="3"/>
  <c r="AC25" i="3"/>
  <c r="R35" i="11"/>
  <c r="AA26" i="3"/>
  <c r="AB26" i="3"/>
  <c r="S35" i="11"/>
  <c r="AC26" i="3"/>
  <c r="AA27" i="3"/>
  <c r="AB27" i="3"/>
  <c r="AC27" i="3"/>
  <c r="T35" i="11"/>
  <c r="AA28" i="3"/>
  <c r="AB28" i="3"/>
  <c r="U35" i="11"/>
  <c r="AC28" i="3"/>
  <c r="AA29" i="3"/>
  <c r="AB29" i="3"/>
  <c r="AC29" i="3"/>
  <c r="V35" i="11"/>
  <c r="AA30" i="3"/>
  <c r="AB30" i="3"/>
  <c r="W35" i="11"/>
  <c r="AC30" i="3"/>
  <c r="AA31" i="3"/>
  <c r="AB31" i="3"/>
  <c r="AC31" i="3"/>
  <c r="X35" i="11"/>
  <c r="AA32" i="3"/>
  <c r="AB32" i="3"/>
  <c r="Y35" i="11"/>
  <c r="AC32" i="3"/>
  <c r="AA33" i="3"/>
  <c r="AB33" i="3"/>
  <c r="AC33" i="3"/>
  <c r="Z35" i="11"/>
  <c r="AA34" i="3"/>
  <c r="AB34" i="3"/>
  <c r="AA35" i="11"/>
  <c r="AC34" i="3"/>
  <c r="AA35" i="3"/>
  <c r="AB35" i="3"/>
  <c r="AC35" i="3"/>
  <c r="AB35" i="11"/>
  <c r="AA36" i="3"/>
  <c r="AB36" i="3"/>
  <c r="AC35" i="11"/>
  <c r="AC36" i="3"/>
  <c r="AA37" i="3"/>
  <c r="AB37" i="3"/>
  <c r="AC37" i="3"/>
  <c r="AD35" i="11"/>
  <c r="M36" i="11"/>
  <c r="N36" i="11"/>
  <c r="J36" i="11"/>
  <c r="I36" i="11"/>
  <c r="K36" i="11"/>
  <c r="L36" i="11"/>
  <c r="C36" i="11"/>
  <c r="F36" i="11"/>
  <c r="H36" i="11"/>
  <c r="D36" i="11"/>
  <c r="O36" i="11"/>
  <c r="P36" i="11"/>
  <c r="J97" i="11"/>
  <c r="AD25" i="3"/>
  <c r="AE25" i="3"/>
  <c r="AF25" i="3"/>
  <c r="AD26" i="3"/>
  <c r="S36" i="11"/>
  <c r="AE26" i="3"/>
  <c r="AF26" i="3"/>
  <c r="AD27" i="3"/>
  <c r="AE27" i="3"/>
  <c r="AF27" i="3"/>
  <c r="AD28" i="3"/>
  <c r="U36" i="11"/>
  <c r="AE28" i="3"/>
  <c r="AF28" i="3"/>
  <c r="AD29" i="3"/>
  <c r="AE29" i="3"/>
  <c r="AF29" i="3"/>
  <c r="AD30" i="3"/>
  <c r="W36" i="11"/>
  <c r="AE30" i="3"/>
  <c r="AF30" i="3"/>
  <c r="AD31" i="3"/>
  <c r="X36" i="11"/>
  <c r="AE31" i="3"/>
  <c r="AF31" i="3"/>
  <c r="AD32" i="3"/>
  <c r="Y36" i="11"/>
  <c r="AE32" i="3"/>
  <c r="AF32" i="3"/>
  <c r="AD33" i="3"/>
  <c r="AE33" i="3"/>
  <c r="AF33" i="3"/>
  <c r="AD34" i="3"/>
  <c r="AE34" i="3"/>
  <c r="AF34" i="3"/>
  <c r="AD35" i="3"/>
  <c r="AB36" i="11"/>
  <c r="AE35" i="3"/>
  <c r="AF35" i="3"/>
  <c r="AD36" i="3"/>
  <c r="AC36" i="11"/>
  <c r="AE36" i="3"/>
  <c r="AF36" i="3"/>
  <c r="AD37" i="3"/>
  <c r="AE37" i="3"/>
  <c r="AD36" i="11"/>
  <c r="AF37" i="3"/>
  <c r="M37" i="11"/>
  <c r="N37" i="11"/>
  <c r="I37" i="11"/>
  <c r="K37" i="11"/>
  <c r="L37" i="11"/>
  <c r="C37" i="11"/>
  <c r="F37" i="11"/>
  <c r="H37" i="11"/>
  <c r="D37" i="11"/>
  <c r="O37" i="11"/>
  <c r="P37" i="11"/>
  <c r="AG25" i="3"/>
  <c r="AH25" i="3"/>
  <c r="R37" i="11"/>
  <c r="AI25" i="3"/>
  <c r="AG26" i="3"/>
  <c r="S37" i="11"/>
  <c r="AH26" i="3"/>
  <c r="AI26" i="3"/>
  <c r="AG27" i="3"/>
  <c r="T37" i="11"/>
  <c r="AH27" i="3"/>
  <c r="AI27" i="3"/>
  <c r="AG28" i="3"/>
  <c r="U37" i="11"/>
  <c r="AH28" i="3"/>
  <c r="AI28" i="3"/>
  <c r="AG29" i="3"/>
  <c r="V37" i="11"/>
  <c r="AH29" i="3"/>
  <c r="AI29" i="3"/>
  <c r="AG30" i="3"/>
  <c r="W37" i="11"/>
  <c r="AH30" i="3"/>
  <c r="AI30" i="3"/>
  <c r="AG31" i="3"/>
  <c r="X37" i="11"/>
  <c r="AH31" i="3"/>
  <c r="AI31" i="3"/>
  <c r="AG32" i="3"/>
  <c r="Y37" i="11"/>
  <c r="AH32" i="3"/>
  <c r="AI32" i="3"/>
  <c r="AG33" i="3"/>
  <c r="AH33" i="3"/>
  <c r="Z37" i="11"/>
  <c r="AI33" i="3"/>
  <c r="AG34" i="3"/>
  <c r="AA37" i="11"/>
  <c r="AH34" i="3"/>
  <c r="AI34" i="3"/>
  <c r="AG35" i="3"/>
  <c r="AB37" i="11"/>
  <c r="AH35" i="3"/>
  <c r="AI35" i="3"/>
  <c r="AG36" i="3"/>
  <c r="AC37" i="11"/>
  <c r="AH36" i="3"/>
  <c r="AI36" i="3"/>
  <c r="AG37" i="3"/>
  <c r="AD37" i="11"/>
  <c r="AH37" i="3"/>
  <c r="AI37" i="3"/>
  <c r="M38" i="11"/>
  <c r="N38" i="11"/>
  <c r="J38" i="11"/>
  <c r="Q38" i="11"/>
  <c r="I38" i="11"/>
  <c r="K38" i="11"/>
  <c r="L38" i="11"/>
  <c r="C38" i="11"/>
  <c r="F38" i="11"/>
  <c r="H38" i="11"/>
  <c r="D38" i="11"/>
  <c r="O38" i="11"/>
  <c r="P38" i="11"/>
  <c r="AJ25" i="3"/>
  <c r="AK25" i="3"/>
  <c r="R38" i="11"/>
  <c r="AL25" i="3"/>
  <c r="AJ26" i="3"/>
  <c r="AK26" i="3"/>
  <c r="AL26" i="3"/>
  <c r="AJ27" i="3"/>
  <c r="T38" i="11"/>
  <c r="AK27" i="3"/>
  <c r="AL27" i="3"/>
  <c r="AJ28" i="3"/>
  <c r="U38" i="11"/>
  <c r="AK28" i="3"/>
  <c r="AL28" i="3"/>
  <c r="AJ29" i="3"/>
  <c r="V38" i="11"/>
  <c r="AK29" i="3"/>
  <c r="AL29" i="3"/>
  <c r="AJ30" i="3"/>
  <c r="W38" i="11"/>
  <c r="AK30" i="3"/>
  <c r="AL30" i="3"/>
  <c r="AJ31" i="3"/>
  <c r="X38" i="11"/>
  <c r="AK31" i="3"/>
  <c r="AL31" i="3"/>
  <c r="AJ32" i="3"/>
  <c r="Y38" i="11"/>
  <c r="AK32" i="3"/>
  <c r="AL32" i="3"/>
  <c r="AJ33" i="3"/>
  <c r="Z38" i="11"/>
  <c r="AK33" i="3"/>
  <c r="AL33" i="3"/>
  <c r="AJ34" i="3"/>
  <c r="AA38" i="11"/>
  <c r="AK34" i="3"/>
  <c r="AL34" i="3"/>
  <c r="AJ35" i="3"/>
  <c r="AB38" i="11"/>
  <c r="AK35" i="3"/>
  <c r="AL35" i="3"/>
  <c r="AJ36" i="3"/>
  <c r="AC38" i="11"/>
  <c r="AK36" i="3"/>
  <c r="AL36" i="3"/>
  <c r="AJ37" i="3"/>
  <c r="AD38" i="11"/>
  <c r="AK37" i="3"/>
  <c r="AL37" i="3"/>
  <c r="M39" i="11"/>
  <c r="N39" i="11"/>
  <c r="J39" i="11"/>
  <c r="I39" i="11"/>
  <c r="K39" i="11"/>
  <c r="L39" i="11"/>
  <c r="C39" i="11"/>
  <c r="F39" i="11"/>
  <c r="H39" i="11"/>
  <c r="D39" i="11"/>
  <c r="O39" i="11"/>
  <c r="P39" i="11"/>
  <c r="AM25" i="3"/>
  <c r="R39" i="11"/>
  <c r="AN25" i="3"/>
  <c r="AO25" i="3"/>
  <c r="AM26" i="3"/>
  <c r="AN26" i="3"/>
  <c r="AO26" i="3"/>
  <c r="AM27" i="3"/>
  <c r="T39" i="11"/>
  <c r="AN27" i="3"/>
  <c r="AO27" i="3"/>
  <c r="AM28" i="3"/>
  <c r="U39" i="11"/>
  <c r="AN28" i="3"/>
  <c r="AO28" i="3"/>
  <c r="AM29" i="3"/>
  <c r="AN29" i="3"/>
  <c r="AO29" i="3"/>
  <c r="AM30" i="3"/>
  <c r="W39" i="11"/>
  <c r="AN30" i="3"/>
  <c r="AO30" i="3"/>
  <c r="AM31" i="3"/>
  <c r="X39" i="11"/>
  <c r="AN31" i="3"/>
  <c r="AO31" i="3"/>
  <c r="AM32" i="3"/>
  <c r="Y39" i="11"/>
  <c r="AN32" i="3"/>
  <c r="AO32" i="3"/>
  <c r="AM33" i="3"/>
  <c r="AN33" i="3"/>
  <c r="AO33" i="3"/>
  <c r="AM34" i="3"/>
  <c r="AN34" i="3"/>
  <c r="AA39" i="11"/>
  <c r="AO34" i="3"/>
  <c r="AM35" i="3"/>
  <c r="AB39" i="11"/>
  <c r="AN35" i="3"/>
  <c r="AO35" i="3"/>
  <c r="AM36" i="3"/>
  <c r="AC39" i="11"/>
  <c r="AN36" i="3"/>
  <c r="AO36" i="3"/>
  <c r="AM37" i="3"/>
  <c r="AD39" i="11"/>
  <c r="AN37" i="3"/>
  <c r="AO37" i="3"/>
  <c r="M40" i="11"/>
  <c r="N40" i="11"/>
  <c r="I40" i="11"/>
  <c r="K40" i="11"/>
  <c r="L40" i="11"/>
  <c r="C40" i="11"/>
  <c r="F40" i="11"/>
  <c r="H40" i="11"/>
  <c r="D40" i="11"/>
  <c r="O40" i="11"/>
  <c r="P40" i="11"/>
  <c r="AP25" i="3"/>
  <c r="AQ25" i="3"/>
  <c r="AR25" i="3"/>
  <c r="R40" i="11"/>
  <c r="AP26" i="3"/>
  <c r="S40" i="11"/>
  <c r="AQ26" i="3"/>
  <c r="AR26" i="3"/>
  <c r="AP27" i="3"/>
  <c r="AQ27" i="3"/>
  <c r="AR27" i="3"/>
  <c r="AP28" i="3"/>
  <c r="U40" i="11"/>
  <c r="AQ28" i="3"/>
  <c r="AR28" i="3"/>
  <c r="AP29" i="3"/>
  <c r="V40" i="11"/>
  <c r="AQ29" i="3"/>
  <c r="AR29" i="3"/>
  <c r="AP30" i="3"/>
  <c r="W40" i="11"/>
  <c r="AQ30" i="3"/>
  <c r="AR30" i="3"/>
  <c r="AP31" i="3"/>
  <c r="AQ31" i="3"/>
  <c r="AR31" i="3"/>
  <c r="AP32" i="3"/>
  <c r="Y40" i="11"/>
  <c r="AQ32" i="3"/>
  <c r="AR32" i="3"/>
  <c r="AP33" i="3"/>
  <c r="AQ33" i="3"/>
  <c r="AR33" i="3"/>
  <c r="AP34" i="3"/>
  <c r="AQ34" i="3"/>
  <c r="AR34" i="3"/>
  <c r="AP35" i="3"/>
  <c r="AQ35" i="3"/>
  <c r="AB40" i="11"/>
  <c r="AR35" i="3"/>
  <c r="AP36" i="3"/>
  <c r="AQ36" i="3"/>
  <c r="AR36" i="3"/>
  <c r="AP37" i="3"/>
  <c r="AQ37" i="3"/>
  <c r="AD40" i="11"/>
  <c r="AR37" i="3"/>
  <c r="M41" i="11"/>
  <c r="N41" i="11"/>
  <c r="I41" i="11"/>
  <c r="K41" i="11"/>
  <c r="L41" i="11"/>
  <c r="C41" i="11"/>
  <c r="F41" i="11"/>
  <c r="H41" i="11"/>
  <c r="D41" i="11"/>
  <c r="O41" i="11"/>
  <c r="P41" i="11"/>
  <c r="AS25" i="3"/>
  <c r="R41" i="11"/>
  <c r="AT25" i="3"/>
  <c r="AU25" i="3"/>
  <c r="AS26" i="3"/>
  <c r="S41" i="11"/>
  <c r="AT26" i="3"/>
  <c r="AU26" i="3"/>
  <c r="AS27" i="3"/>
  <c r="AT27" i="3"/>
  <c r="AU27" i="3"/>
  <c r="AS28" i="3"/>
  <c r="U41" i="11"/>
  <c r="AT28" i="3"/>
  <c r="AU28" i="3"/>
  <c r="AS29" i="3"/>
  <c r="V41" i="11"/>
  <c r="AT29" i="3"/>
  <c r="AU29" i="3"/>
  <c r="AS30" i="3"/>
  <c r="W41" i="11"/>
  <c r="AT30" i="3"/>
  <c r="AU30" i="3"/>
  <c r="AS31" i="3"/>
  <c r="X41" i="11"/>
  <c r="AT31" i="3"/>
  <c r="AU31" i="3"/>
  <c r="AS32" i="3"/>
  <c r="Y41" i="11"/>
  <c r="AT32" i="3"/>
  <c r="AU32" i="3"/>
  <c r="AS33" i="3"/>
  <c r="Z41" i="11"/>
  <c r="AT33" i="3"/>
  <c r="AU33" i="3"/>
  <c r="AS34" i="3"/>
  <c r="AA41" i="11"/>
  <c r="AT34" i="3"/>
  <c r="AU34" i="3"/>
  <c r="AS35" i="3"/>
  <c r="AB41" i="11"/>
  <c r="AT35" i="3"/>
  <c r="AU35" i="3"/>
  <c r="AS36" i="3"/>
  <c r="AC41" i="11"/>
  <c r="AT36" i="3"/>
  <c r="AU36" i="3"/>
  <c r="AS37" i="3"/>
  <c r="AT37" i="3"/>
  <c r="AU37" i="3"/>
  <c r="M42" i="11"/>
  <c r="N42" i="11"/>
  <c r="J42" i="11"/>
  <c r="I42" i="11"/>
  <c r="K42" i="11"/>
  <c r="L42" i="11"/>
  <c r="C42" i="11"/>
  <c r="F42" i="11"/>
  <c r="H42" i="11"/>
  <c r="D42" i="11"/>
  <c r="O42" i="11"/>
  <c r="P42" i="11"/>
  <c r="AV25" i="3"/>
  <c r="AW25" i="3"/>
  <c r="AX25" i="3"/>
  <c r="AV26" i="3"/>
  <c r="S42" i="11"/>
  <c r="AW26" i="3"/>
  <c r="AX26" i="3"/>
  <c r="AV27" i="3"/>
  <c r="T42" i="11"/>
  <c r="AW27" i="3"/>
  <c r="AX27" i="3"/>
  <c r="AV28" i="3"/>
  <c r="U42" i="11"/>
  <c r="AW28" i="3"/>
  <c r="AX28" i="3"/>
  <c r="AV29" i="3"/>
  <c r="AW29" i="3"/>
  <c r="AX29" i="3"/>
  <c r="AV30" i="3"/>
  <c r="AW30" i="3"/>
  <c r="AX30" i="3"/>
  <c r="AV31" i="3"/>
  <c r="X42" i="11"/>
  <c r="AW31" i="3"/>
  <c r="AX31" i="3"/>
  <c r="AV32" i="3"/>
  <c r="AW32" i="3"/>
  <c r="AX32" i="3"/>
  <c r="AV33" i="3"/>
  <c r="Z42" i="11"/>
  <c r="AW33" i="3"/>
  <c r="AX33" i="3"/>
  <c r="AV34" i="3"/>
  <c r="AW34" i="3"/>
  <c r="AA42" i="11"/>
  <c r="AX34" i="3"/>
  <c r="AV35" i="3"/>
  <c r="AB42" i="11"/>
  <c r="AW35" i="3"/>
  <c r="AX35" i="3"/>
  <c r="AV36" i="3"/>
  <c r="AW36" i="3"/>
  <c r="AX36" i="3"/>
  <c r="AV37" i="3"/>
  <c r="AD42" i="11"/>
  <c r="AW37" i="3"/>
  <c r="AX37" i="3"/>
  <c r="M43" i="11"/>
  <c r="N43" i="11"/>
  <c r="J43" i="11"/>
  <c r="Q43" i="11"/>
  <c r="I43" i="11"/>
  <c r="K43" i="11"/>
  <c r="L43" i="11"/>
  <c r="C43" i="11"/>
  <c r="F43" i="11"/>
  <c r="H43" i="11"/>
  <c r="D43" i="11"/>
  <c r="O43" i="11"/>
  <c r="P43" i="11"/>
  <c r="AY25" i="3"/>
  <c r="AZ25" i="3"/>
  <c r="R43" i="11"/>
  <c r="BA25" i="3"/>
  <c r="AY26" i="3"/>
  <c r="S43" i="11"/>
  <c r="AZ26" i="3"/>
  <c r="BA26" i="3"/>
  <c r="AY27" i="3"/>
  <c r="T43" i="11"/>
  <c r="AZ27" i="3"/>
  <c r="BA27" i="3"/>
  <c r="AY28" i="3"/>
  <c r="U43" i="11"/>
  <c r="AZ28" i="3"/>
  <c r="BA28" i="3"/>
  <c r="AY29" i="3"/>
  <c r="V43" i="11"/>
  <c r="AZ29" i="3"/>
  <c r="BA29" i="3"/>
  <c r="AY30" i="3"/>
  <c r="W43" i="11"/>
  <c r="AZ30" i="3"/>
  <c r="BA30" i="3"/>
  <c r="AY31" i="3"/>
  <c r="X43" i="11"/>
  <c r="AZ31" i="3"/>
  <c r="BA31" i="3"/>
  <c r="AY32" i="3"/>
  <c r="Y43" i="11"/>
  <c r="AZ32" i="3"/>
  <c r="BA32" i="3"/>
  <c r="AY33" i="3"/>
  <c r="AZ33" i="3"/>
  <c r="Z43" i="11"/>
  <c r="BA33" i="3"/>
  <c r="AY34" i="3"/>
  <c r="AA43" i="11"/>
  <c r="AZ34" i="3"/>
  <c r="BA34" i="3"/>
  <c r="AY35" i="3"/>
  <c r="AB43" i="11"/>
  <c r="AZ35" i="3"/>
  <c r="BA35" i="3"/>
  <c r="AY36" i="3"/>
  <c r="AC43" i="11"/>
  <c r="AZ36" i="3"/>
  <c r="BA36" i="3"/>
  <c r="AY37" i="3"/>
  <c r="AZ37" i="3"/>
  <c r="AD43" i="11"/>
  <c r="BA37" i="3"/>
  <c r="M44" i="11"/>
  <c r="N44" i="11"/>
  <c r="I44" i="11"/>
  <c r="K44" i="11"/>
  <c r="L44" i="11"/>
  <c r="C44" i="11"/>
  <c r="F44" i="11"/>
  <c r="H44" i="11"/>
  <c r="D44" i="11"/>
  <c r="O44" i="11"/>
  <c r="P44" i="11"/>
  <c r="F43" i="3"/>
  <c r="G43" i="3"/>
  <c r="H43" i="3"/>
  <c r="R44" i="11"/>
  <c r="F44" i="3"/>
  <c r="G44" i="3"/>
  <c r="H44" i="3"/>
  <c r="S44" i="11"/>
  <c r="F45" i="3"/>
  <c r="G45" i="3"/>
  <c r="H45" i="3"/>
  <c r="T44" i="11"/>
  <c r="F46" i="3"/>
  <c r="G46" i="3"/>
  <c r="H46" i="3"/>
  <c r="U44" i="11"/>
  <c r="F47" i="3"/>
  <c r="G47" i="3"/>
  <c r="H47" i="3"/>
  <c r="V44" i="11"/>
  <c r="F48" i="3"/>
  <c r="G48" i="3"/>
  <c r="H48" i="3"/>
  <c r="W44" i="11"/>
  <c r="F49" i="3"/>
  <c r="G49" i="3"/>
  <c r="H49" i="3"/>
  <c r="X44" i="11"/>
  <c r="F50" i="3"/>
  <c r="G50" i="3"/>
  <c r="H50" i="3"/>
  <c r="Y44" i="11"/>
  <c r="F51" i="3"/>
  <c r="G51" i="3"/>
  <c r="H51" i="3"/>
  <c r="Z44" i="11"/>
  <c r="F52" i="3"/>
  <c r="G52" i="3"/>
  <c r="H52" i="3"/>
  <c r="AA44" i="11"/>
  <c r="F53" i="3"/>
  <c r="G53" i="3"/>
  <c r="H53" i="3"/>
  <c r="AB44" i="11"/>
  <c r="F54" i="3"/>
  <c r="G54" i="3"/>
  <c r="H54" i="3"/>
  <c r="AC44" i="11"/>
  <c r="F55" i="3"/>
  <c r="G55" i="3"/>
  <c r="H55" i="3"/>
  <c r="AD44" i="11"/>
  <c r="M45" i="11"/>
  <c r="N45" i="11"/>
  <c r="I45" i="11"/>
  <c r="K45" i="11"/>
  <c r="L45" i="11"/>
  <c r="C45" i="11"/>
  <c r="F45" i="11"/>
  <c r="H45" i="11"/>
  <c r="D45" i="11"/>
  <c r="O45" i="11"/>
  <c r="P45" i="11"/>
  <c r="I43" i="3"/>
  <c r="R45" i="11"/>
  <c r="J43" i="3"/>
  <c r="K43" i="3"/>
  <c r="I44" i="3"/>
  <c r="J44" i="3"/>
  <c r="K44" i="3"/>
  <c r="I45" i="3"/>
  <c r="T45" i="11"/>
  <c r="J45" i="3"/>
  <c r="K45" i="3"/>
  <c r="I46" i="3"/>
  <c r="J46" i="3"/>
  <c r="K46" i="3"/>
  <c r="I47" i="3"/>
  <c r="V45" i="11"/>
  <c r="J47" i="3"/>
  <c r="K47" i="3"/>
  <c r="I48" i="3"/>
  <c r="J48" i="3"/>
  <c r="K48" i="3"/>
  <c r="I49" i="3"/>
  <c r="X45" i="11"/>
  <c r="J49" i="3"/>
  <c r="K49" i="3"/>
  <c r="I50" i="3"/>
  <c r="J50" i="3"/>
  <c r="K50" i="3"/>
  <c r="I51" i="3"/>
  <c r="Z45" i="11"/>
  <c r="J51" i="3"/>
  <c r="K51" i="3"/>
  <c r="I52" i="3"/>
  <c r="J52" i="3"/>
  <c r="K52" i="3"/>
  <c r="I53" i="3"/>
  <c r="AB45" i="11"/>
  <c r="J53" i="3"/>
  <c r="K53" i="3"/>
  <c r="I54" i="3"/>
  <c r="AC45" i="11"/>
  <c r="J54" i="3"/>
  <c r="K54" i="3"/>
  <c r="I55" i="3"/>
  <c r="AD45" i="11"/>
  <c r="J55" i="3"/>
  <c r="K55" i="3"/>
  <c r="M46" i="11"/>
  <c r="N46" i="11"/>
  <c r="I46" i="11"/>
  <c r="K46" i="11"/>
  <c r="L46" i="11"/>
  <c r="C46" i="11"/>
  <c r="F46" i="11"/>
  <c r="H46" i="11"/>
  <c r="D46" i="11"/>
  <c r="O46" i="11"/>
  <c r="P46" i="11"/>
  <c r="L43" i="3"/>
  <c r="M43" i="3"/>
  <c r="N43" i="3"/>
  <c r="R46" i="11"/>
  <c r="L44" i="3"/>
  <c r="S46" i="11"/>
  <c r="M44" i="3"/>
  <c r="N44" i="3"/>
  <c r="L45" i="3"/>
  <c r="M45" i="3"/>
  <c r="N45" i="3"/>
  <c r="T46" i="11"/>
  <c r="L46" i="3"/>
  <c r="U46" i="11"/>
  <c r="M46" i="3"/>
  <c r="N46" i="3"/>
  <c r="L47" i="3"/>
  <c r="M47" i="3"/>
  <c r="N47" i="3"/>
  <c r="V46" i="11"/>
  <c r="L48" i="3"/>
  <c r="W46" i="11"/>
  <c r="M48" i="3"/>
  <c r="N48" i="3"/>
  <c r="L49" i="3"/>
  <c r="M49" i="3"/>
  <c r="N49" i="3"/>
  <c r="X46" i="11"/>
  <c r="L50" i="3"/>
  <c r="Y46" i="11"/>
  <c r="M50" i="3"/>
  <c r="N50" i="3"/>
  <c r="L51" i="3"/>
  <c r="M51" i="3"/>
  <c r="N51" i="3"/>
  <c r="Z46" i="11"/>
  <c r="L52" i="3"/>
  <c r="AA46" i="11"/>
  <c r="M52" i="3"/>
  <c r="N52" i="3"/>
  <c r="L53" i="3"/>
  <c r="M53" i="3"/>
  <c r="N53" i="3"/>
  <c r="AB46" i="11"/>
  <c r="L54" i="3"/>
  <c r="AC46" i="11"/>
  <c r="M54" i="3"/>
  <c r="N54" i="3"/>
  <c r="L55" i="3"/>
  <c r="M55" i="3"/>
  <c r="N55" i="3"/>
  <c r="AD46" i="11"/>
  <c r="M47" i="11"/>
  <c r="N47" i="11"/>
  <c r="J47" i="11"/>
  <c r="Q47" i="11"/>
  <c r="I47" i="11"/>
  <c r="K47" i="11"/>
  <c r="L47" i="11"/>
  <c r="C47" i="11"/>
  <c r="F47" i="11"/>
  <c r="H47" i="11"/>
  <c r="D47" i="11"/>
  <c r="O47" i="11"/>
  <c r="P47" i="11"/>
  <c r="O43" i="3"/>
  <c r="P43" i="3"/>
  <c r="Q43" i="3"/>
  <c r="O44" i="3"/>
  <c r="S47" i="11"/>
  <c r="P44" i="3"/>
  <c r="Q44" i="3"/>
  <c r="O45" i="3"/>
  <c r="P45" i="3"/>
  <c r="Q45" i="3"/>
  <c r="O46" i="3"/>
  <c r="U47" i="11"/>
  <c r="P46" i="3"/>
  <c r="Q46" i="3"/>
  <c r="O47" i="3"/>
  <c r="P47" i="3"/>
  <c r="Q47" i="3"/>
  <c r="O48" i="3"/>
  <c r="W47" i="11"/>
  <c r="P48" i="3"/>
  <c r="Q48" i="3"/>
  <c r="O49" i="3"/>
  <c r="P49" i="3"/>
  <c r="Q49" i="3"/>
  <c r="O50" i="3"/>
  <c r="Y47" i="11"/>
  <c r="P50" i="3"/>
  <c r="Q50" i="3"/>
  <c r="O51" i="3"/>
  <c r="Z47" i="11"/>
  <c r="P51" i="3"/>
  <c r="Q51" i="3"/>
  <c r="O52" i="3"/>
  <c r="AA47" i="11"/>
  <c r="P52" i="3"/>
  <c r="Q52" i="3"/>
  <c r="O53" i="3"/>
  <c r="P53" i="3"/>
  <c r="Q53" i="3"/>
  <c r="AB47" i="11"/>
  <c r="O54" i="3"/>
  <c r="P54" i="3"/>
  <c r="Q54" i="3"/>
  <c r="AC47" i="11"/>
  <c r="O55" i="3"/>
  <c r="P55" i="3"/>
  <c r="AD47" i="11"/>
  <c r="Q55" i="3"/>
  <c r="M48" i="11"/>
  <c r="N48" i="11"/>
  <c r="J48" i="11"/>
  <c r="I48" i="11"/>
  <c r="K48" i="11"/>
  <c r="L48" i="11"/>
  <c r="C48" i="11"/>
  <c r="AQ48" i="11"/>
  <c r="F48" i="11"/>
  <c r="H48" i="11"/>
  <c r="D48" i="11"/>
  <c r="O48" i="11"/>
  <c r="P48" i="11"/>
  <c r="R43" i="3"/>
  <c r="S43" i="3"/>
  <c r="T43" i="3"/>
  <c r="R48" i="11"/>
  <c r="R44" i="3"/>
  <c r="S44" i="3"/>
  <c r="T44" i="3"/>
  <c r="S48" i="11"/>
  <c r="R45" i="3"/>
  <c r="S45" i="3"/>
  <c r="T45" i="3"/>
  <c r="T48" i="11"/>
  <c r="R46" i="3"/>
  <c r="S46" i="3"/>
  <c r="T46" i="3"/>
  <c r="U48" i="11"/>
  <c r="R47" i="3"/>
  <c r="S47" i="3"/>
  <c r="T47" i="3"/>
  <c r="V48" i="11"/>
  <c r="R48" i="3"/>
  <c r="S48" i="3"/>
  <c r="T48" i="3"/>
  <c r="W48" i="11"/>
  <c r="R49" i="3"/>
  <c r="S49" i="3"/>
  <c r="T49" i="3"/>
  <c r="X48" i="11"/>
  <c r="R50" i="3"/>
  <c r="S50" i="3"/>
  <c r="T50" i="3"/>
  <c r="Y48" i="11"/>
  <c r="R51" i="3"/>
  <c r="S51" i="3"/>
  <c r="T51" i="3"/>
  <c r="Z48" i="11"/>
  <c r="R52" i="3"/>
  <c r="S52" i="3"/>
  <c r="T52" i="3"/>
  <c r="AA48" i="11"/>
  <c r="R53" i="3"/>
  <c r="S53" i="3"/>
  <c r="T53" i="3"/>
  <c r="AB48" i="11"/>
  <c r="R54" i="3"/>
  <c r="S54" i="3"/>
  <c r="T54" i="3"/>
  <c r="AC48" i="11"/>
  <c r="R55" i="3"/>
  <c r="S55" i="3"/>
  <c r="T55" i="3"/>
  <c r="AD48" i="11"/>
  <c r="M49" i="11"/>
  <c r="N49" i="11"/>
  <c r="J49" i="11"/>
  <c r="Q49" i="11"/>
  <c r="I49" i="11"/>
  <c r="K49" i="11"/>
  <c r="L49" i="11"/>
  <c r="C49" i="11"/>
  <c r="AQ49" i="11"/>
  <c r="F49" i="11"/>
  <c r="H49" i="11"/>
  <c r="D49" i="11"/>
  <c r="O49" i="11"/>
  <c r="P49" i="11"/>
  <c r="U43" i="3"/>
  <c r="V43" i="3"/>
  <c r="R49" i="11"/>
  <c r="W43" i="3"/>
  <c r="U44" i="3"/>
  <c r="V44" i="3"/>
  <c r="S49" i="11"/>
  <c r="W44" i="3"/>
  <c r="U45" i="3"/>
  <c r="V45" i="3"/>
  <c r="T49" i="11"/>
  <c r="W45" i="3"/>
  <c r="U46" i="3"/>
  <c r="V46" i="3"/>
  <c r="U49" i="11"/>
  <c r="W46" i="3"/>
  <c r="U47" i="3"/>
  <c r="V47" i="3"/>
  <c r="V49" i="11"/>
  <c r="W47" i="3"/>
  <c r="U48" i="3"/>
  <c r="V48" i="3"/>
  <c r="W49" i="11"/>
  <c r="W48" i="3"/>
  <c r="U49" i="3"/>
  <c r="V49" i="3"/>
  <c r="X49" i="11"/>
  <c r="W49" i="3"/>
  <c r="U50" i="3"/>
  <c r="V50" i="3"/>
  <c r="Y49" i="11"/>
  <c r="W50" i="3"/>
  <c r="U51" i="3"/>
  <c r="V51" i="3"/>
  <c r="Z49" i="11"/>
  <c r="W51" i="3"/>
  <c r="U52" i="3"/>
  <c r="V52" i="3"/>
  <c r="AA49" i="11"/>
  <c r="W52" i="3"/>
  <c r="U53" i="3"/>
  <c r="V53" i="3"/>
  <c r="AB49" i="11"/>
  <c r="W53" i="3"/>
  <c r="U54" i="3"/>
  <c r="V54" i="3"/>
  <c r="AC49" i="11"/>
  <c r="W54" i="3"/>
  <c r="U55" i="3"/>
  <c r="V55" i="3"/>
  <c r="AD49" i="11"/>
  <c r="W55" i="3"/>
  <c r="M50" i="11"/>
  <c r="N50" i="11"/>
  <c r="I50" i="11"/>
  <c r="K50" i="11"/>
  <c r="L50" i="11"/>
  <c r="C50" i="11"/>
  <c r="AQ50" i="11"/>
  <c r="F50" i="11"/>
  <c r="H50" i="11"/>
  <c r="D50" i="11"/>
  <c r="O50" i="11"/>
  <c r="P50" i="11"/>
  <c r="X43" i="3"/>
  <c r="Y43" i="3"/>
  <c r="Z43" i="3"/>
  <c r="R50" i="11"/>
  <c r="X44" i="3"/>
  <c r="Y44" i="3"/>
  <c r="Z44" i="3"/>
  <c r="S50" i="11"/>
  <c r="X45" i="3"/>
  <c r="Y45" i="3"/>
  <c r="Z45" i="3"/>
  <c r="T50" i="11"/>
  <c r="X46" i="3"/>
  <c r="Y46" i="3"/>
  <c r="Z46" i="3"/>
  <c r="U50" i="11"/>
  <c r="X47" i="3"/>
  <c r="Y47" i="3"/>
  <c r="Z47" i="3"/>
  <c r="V50" i="11"/>
  <c r="X48" i="3"/>
  <c r="Y48" i="3"/>
  <c r="Z48" i="3"/>
  <c r="W50" i="11"/>
  <c r="X49" i="3"/>
  <c r="Y49" i="3"/>
  <c r="Z49" i="3"/>
  <c r="X50" i="11"/>
  <c r="X50" i="3"/>
  <c r="Y50" i="3"/>
  <c r="Z50" i="3"/>
  <c r="Y50" i="11"/>
  <c r="X51" i="3"/>
  <c r="Y51" i="3"/>
  <c r="Z51" i="3"/>
  <c r="Z50" i="11"/>
  <c r="X52" i="3"/>
  <c r="Y52" i="3"/>
  <c r="Z52" i="3"/>
  <c r="AA50" i="11"/>
  <c r="X53" i="3"/>
  <c r="Y53" i="3"/>
  <c r="Z53" i="3"/>
  <c r="AB50" i="11"/>
  <c r="X54" i="3"/>
  <c r="Y54" i="3"/>
  <c r="Z54" i="3"/>
  <c r="AC50" i="11"/>
  <c r="X55" i="3"/>
  <c r="Y55" i="3"/>
  <c r="Z55" i="3"/>
  <c r="AD50" i="11"/>
  <c r="M51" i="11"/>
  <c r="N51" i="11"/>
  <c r="I51" i="11"/>
  <c r="K51" i="11"/>
  <c r="L51" i="11"/>
  <c r="C51" i="11"/>
  <c r="AQ51" i="11"/>
  <c r="F51" i="11"/>
  <c r="H51" i="11"/>
  <c r="D51" i="11"/>
  <c r="O51" i="11"/>
  <c r="P51" i="11"/>
  <c r="AA43" i="3"/>
  <c r="AB43" i="3"/>
  <c r="R51" i="11"/>
  <c r="AC43" i="3"/>
  <c r="AA44" i="3"/>
  <c r="AB44" i="3"/>
  <c r="S51" i="11"/>
  <c r="AC44" i="3"/>
  <c r="AA45" i="3"/>
  <c r="AB45" i="3"/>
  <c r="T51" i="11"/>
  <c r="AC45" i="3"/>
  <c r="AA46" i="3"/>
  <c r="AB46" i="3"/>
  <c r="U51" i="11"/>
  <c r="AC46" i="3"/>
  <c r="AA47" i="3"/>
  <c r="AB47" i="3"/>
  <c r="V51" i="11"/>
  <c r="AC47" i="3"/>
  <c r="AA48" i="3"/>
  <c r="AB48" i="3"/>
  <c r="W51" i="11"/>
  <c r="AC48" i="3"/>
  <c r="AA49" i="3"/>
  <c r="AB49" i="3"/>
  <c r="X51" i="11"/>
  <c r="AC49" i="3"/>
  <c r="AA50" i="3"/>
  <c r="AB50" i="3"/>
  <c r="Y51" i="11"/>
  <c r="AC50" i="3"/>
  <c r="AA51" i="3"/>
  <c r="AB51" i="3"/>
  <c r="Z51" i="11"/>
  <c r="AC51" i="3"/>
  <c r="AA52" i="3"/>
  <c r="AB52" i="3"/>
  <c r="AA51" i="11"/>
  <c r="AC52" i="3"/>
  <c r="AA53" i="3"/>
  <c r="AB53" i="3"/>
  <c r="AB51" i="11"/>
  <c r="AC53" i="3"/>
  <c r="AA54" i="3"/>
  <c r="AB54" i="3"/>
  <c r="AC51" i="11"/>
  <c r="AC54" i="3"/>
  <c r="AA55" i="3"/>
  <c r="AB55" i="3"/>
  <c r="AD51" i="11"/>
  <c r="AC55" i="3"/>
  <c r="M52" i="11"/>
  <c r="N52" i="11"/>
  <c r="J52" i="11"/>
  <c r="Q52" i="11"/>
  <c r="I52" i="11"/>
  <c r="K52" i="11"/>
  <c r="L52" i="11"/>
  <c r="C52" i="11"/>
  <c r="AQ52" i="11"/>
  <c r="F52" i="11"/>
  <c r="H52" i="11"/>
  <c r="D52" i="11"/>
  <c r="O52" i="11"/>
  <c r="P52" i="11"/>
  <c r="AD43" i="3"/>
  <c r="AE43" i="3"/>
  <c r="AF43" i="3"/>
  <c r="R52" i="11"/>
  <c r="AD44" i="3"/>
  <c r="AE44" i="3"/>
  <c r="AF44" i="3"/>
  <c r="S52" i="11"/>
  <c r="AD45" i="3"/>
  <c r="AE45" i="3"/>
  <c r="AF45" i="3"/>
  <c r="T52" i="11"/>
  <c r="AD46" i="3"/>
  <c r="AE46" i="3"/>
  <c r="AF46" i="3"/>
  <c r="U52" i="11"/>
  <c r="AD47" i="3"/>
  <c r="AE47" i="3"/>
  <c r="AF47" i="3"/>
  <c r="V52" i="11"/>
  <c r="AD48" i="3"/>
  <c r="AE48" i="3"/>
  <c r="AF48" i="3"/>
  <c r="W52" i="11"/>
  <c r="AD49" i="3"/>
  <c r="AE49" i="3"/>
  <c r="AF49" i="3"/>
  <c r="X52" i="11"/>
  <c r="AD50" i="3"/>
  <c r="AE50" i="3"/>
  <c r="AF50" i="3"/>
  <c r="Y52" i="11"/>
  <c r="AD51" i="3"/>
  <c r="AE51" i="3"/>
  <c r="AF51" i="3"/>
  <c r="Z52" i="11"/>
  <c r="AD52" i="3"/>
  <c r="AE52" i="3"/>
  <c r="AF52" i="3"/>
  <c r="AA52" i="11"/>
  <c r="AD53" i="3"/>
  <c r="AE53" i="3"/>
  <c r="AF53" i="3"/>
  <c r="AB52" i="11"/>
  <c r="AD54" i="3"/>
  <c r="AE54" i="3"/>
  <c r="AF54" i="3"/>
  <c r="AC52" i="11"/>
  <c r="AD55" i="3"/>
  <c r="AE55" i="3"/>
  <c r="AF55" i="3"/>
  <c r="AD52" i="11"/>
  <c r="M53" i="11"/>
  <c r="N53" i="11"/>
  <c r="J53" i="11"/>
  <c r="Q53" i="11"/>
  <c r="I53" i="11"/>
  <c r="K53" i="11"/>
  <c r="L53" i="11"/>
  <c r="C53" i="11"/>
  <c r="F53" i="11"/>
  <c r="H53" i="11"/>
  <c r="D53" i="11"/>
  <c r="O53" i="11"/>
  <c r="P53" i="11"/>
  <c r="AG43" i="3"/>
  <c r="AH43" i="3"/>
  <c r="R53" i="11"/>
  <c r="AI43" i="3"/>
  <c r="AG44" i="3"/>
  <c r="AH44" i="3"/>
  <c r="S53" i="11"/>
  <c r="AI44" i="3"/>
  <c r="AG45" i="3"/>
  <c r="AH45" i="3"/>
  <c r="T53" i="11"/>
  <c r="AI45" i="3"/>
  <c r="AG46" i="3"/>
  <c r="AH46" i="3"/>
  <c r="U53" i="11"/>
  <c r="AI46" i="3"/>
  <c r="AG47" i="3"/>
  <c r="AH47" i="3"/>
  <c r="V53" i="11"/>
  <c r="AI47" i="3"/>
  <c r="AG48" i="3"/>
  <c r="AH48" i="3"/>
  <c r="W53" i="11"/>
  <c r="AI48" i="3"/>
  <c r="AG49" i="3"/>
  <c r="AH49" i="3"/>
  <c r="X53" i="11"/>
  <c r="AI49" i="3"/>
  <c r="AG50" i="3"/>
  <c r="AH50" i="3"/>
  <c r="Y53" i="11"/>
  <c r="AI50" i="3"/>
  <c r="AG51" i="3"/>
  <c r="AH51" i="3"/>
  <c r="Z53" i="11"/>
  <c r="AI51" i="3"/>
  <c r="AG52" i="3"/>
  <c r="AH52" i="3"/>
  <c r="AA53" i="11"/>
  <c r="AI52" i="3"/>
  <c r="AG53" i="3"/>
  <c r="AH53" i="3"/>
  <c r="AB53" i="11"/>
  <c r="AI53" i="3"/>
  <c r="AG54" i="3"/>
  <c r="AH54" i="3"/>
  <c r="AC53" i="11"/>
  <c r="AI54" i="3"/>
  <c r="AG55" i="3"/>
  <c r="AH55" i="3"/>
  <c r="AD53" i="11"/>
  <c r="AI55" i="3"/>
  <c r="M54" i="11"/>
  <c r="N54" i="11"/>
  <c r="J54" i="11"/>
  <c r="Q54" i="11"/>
  <c r="I54" i="11"/>
  <c r="K54" i="11"/>
  <c r="L54" i="11"/>
  <c r="C54" i="11"/>
  <c r="F54" i="11"/>
  <c r="H54" i="11"/>
  <c r="D54" i="11"/>
  <c r="O54" i="11"/>
  <c r="P54" i="11"/>
  <c r="AJ43" i="3"/>
  <c r="AK43" i="3"/>
  <c r="AL43" i="3"/>
  <c r="R54" i="11"/>
  <c r="AJ44" i="3"/>
  <c r="AK44" i="3"/>
  <c r="AL44" i="3"/>
  <c r="S54" i="11"/>
  <c r="AJ45" i="3"/>
  <c r="AK45" i="3"/>
  <c r="AL45" i="3"/>
  <c r="T54" i="11"/>
  <c r="AJ46" i="3"/>
  <c r="AK46" i="3"/>
  <c r="AL46" i="3"/>
  <c r="U54" i="11"/>
  <c r="AJ47" i="3"/>
  <c r="AK47" i="3"/>
  <c r="AL47" i="3"/>
  <c r="V54" i="11"/>
  <c r="AJ48" i="3"/>
  <c r="AK48" i="3"/>
  <c r="AL48" i="3"/>
  <c r="W54" i="11"/>
  <c r="AJ49" i="3"/>
  <c r="AK49" i="3"/>
  <c r="AL49" i="3"/>
  <c r="X54" i="11"/>
  <c r="AJ50" i="3"/>
  <c r="AK50" i="3"/>
  <c r="AL50" i="3"/>
  <c r="Y54" i="11"/>
  <c r="AJ51" i="3"/>
  <c r="AK51" i="3"/>
  <c r="AL51" i="3"/>
  <c r="Z54" i="11"/>
  <c r="AJ52" i="3"/>
  <c r="AK52" i="3"/>
  <c r="AL52" i="3"/>
  <c r="AA54" i="11"/>
  <c r="AJ53" i="3"/>
  <c r="AK53" i="3"/>
  <c r="AL53" i="3"/>
  <c r="AB54" i="11"/>
  <c r="AJ54" i="3"/>
  <c r="AK54" i="3"/>
  <c r="AL54" i="3"/>
  <c r="AC54" i="11"/>
  <c r="AJ55" i="3"/>
  <c r="AK55" i="3"/>
  <c r="AL55" i="3"/>
  <c r="AD54" i="11"/>
  <c r="M55" i="11"/>
  <c r="N55" i="11"/>
  <c r="J55" i="11"/>
  <c r="Q55" i="11"/>
  <c r="I55" i="11"/>
  <c r="K55" i="11"/>
  <c r="L55" i="11"/>
  <c r="C55" i="11"/>
  <c r="AQ55" i="11"/>
  <c r="F55" i="11"/>
  <c r="H55" i="11"/>
  <c r="D55" i="11"/>
  <c r="O55" i="11"/>
  <c r="P55" i="11"/>
  <c r="AM43" i="3"/>
  <c r="AN43" i="3"/>
  <c r="R55" i="11"/>
  <c r="AO43" i="3"/>
  <c r="AM44" i="3"/>
  <c r="AN44" i="3"/>
  <c r="S55" i="11"/>
  <c r="AO44" i="3"/>
  <c r="AM45" i="3"/>
  <c r="AN45" i="3"/>
  <c r="T55" i="11"/>
  <c r="AO45" i="3"/>
  <c r="AM46" i="3"/>
  <c r="AN46" i="3"/>
  <c r="U55" i="11"/>
  <c r="AO46" i="3"/>
  <c r="AM47" i="3"/>
  <c r="AN47" i="3"/>
  <c r="V55" i="11"/>
  <c r="AO47" i="3"/>
  <c r="AM48" i="3"/>
  <c r="AN48" i="3"/>
  <c r="W55" i="11"/>
  <c r="AO48" i="3"/>
  <c r="AM49" i="3"/>
  <c r="AN49" i="3"/>
  <c r="X55" i="11"/>
  <c r="AO49" i="3"/>
  <c r="AM50" i="3"/>
  <c r="AN50" i="3"/>
  <c r="Y55" i="11"/>
  <c r="AO50" i="3"/>
  <c r="AM51" i="3"/>
  <c r="AN51" i="3"/>
  <c r="Z55" i="11"/>
  <c r="AO51" i="3"/>
  <c r="AM52" i="3"/>
  <c r="AN52" i="3"/>
  <c r="AA55" i="11"/>
  <c r="AO52" i="3"/>
  <c r="AM53" i="3"/>
  <c r="AN53" i="3"/>
  <c r="AB55" i="11"/>
  <c r="AO53" i="3"/>
  <c r="AM54" i="3"/>
  <c r="AN54" i="3"/>
  <c r="AC55" i="11"/>
  <c r="AO54" i="3"/>
  <c r="AM55" i="3"/>
  <c r="AN55" i="3"/>
  <c r="AD55" i="11"/>
  <c r="AO55" i="3"/>
  <c r="M56" i="11"/>
  <c r="N56" i="11"/>
  <c r="J56" i="11"/>
  <c r="I56" i="11"/>
  <c r="K56" i="11"/>
  <c r="L56" i="11"/>
  <c r="C56" i="11"/>
  <c r="F56" i="11"/>
  <c r="H56" i="11"/>
  <c r="D56" i="11"/>
  <c r="O56" i="11"/>
  <c r="P56" i="11"/>
  <c r="AP43" i="3"/>
  <c r="AQ43" i="3"/>
  <c r="AR43" i="3"/>
  <c r="R56" i="11"/>
  <c r="AP44" i="3"/>
  <c r="AQ44" i="3"/>
  <c r="AR44" i="3"/>
  <c r="S56" i="11"/>
  <c r="AP45" i="3"/>
  <c r="AQ45" i="3"/>
  <c r="AR45" i="3"/>
  <c r="T56" i="11"/>
  <c r="AP46" i="3"/>
  <c r="AQ46" i="3"/>
  <c r="AR46" i="3"/>
  <c r="U56" i="11"/>
  <c r="AP47" i="3"/>
  <c r="AQ47" i="3"/>
  <c r="AR47" i="3"/>
  <c r="V56" i="11"/>
  <c r="AP48" i="3"/>
  <c r="AQ48" i="3"/>
  <c r="AR48" i="3"/>
  <c r="W56" i="11"/>
  <c r="AP49" i="3"/>
  <c r="AQ49" i="3"/>
  <c r="AR49" i="3"/>
  <c r="X56" i="11"/>
  <c r="AP50" i="3"/>
  <c r="AQ50" i="3"/>
  <c r="AR50" i="3"/>
  <c r="Y56" i="11"/>
  <c r="AP51" i="3"/>
  <c r="AQ51" i="3"/>
  <c r="AR51" i="3"/>
  <c r="Z56" i="11"/>
  <c r="AP52" i="3"/>
  <c r="AQ52" i="3"/>
  <c r="AR52" i="3"/>
  <c r="AA56" i="11"/>
  <c r="AP53" i="3"/>
  <c r="AQ53" i="3"/>
  <c r="AR53" i="3"/>
  <c r="AB56" i="11"/>
  <c r="AP54" i="3"/>
  <c r="AQ54" i="3"/>
  <c r="AR54" i="3"/>
  <c r="AC56" i="11"/>
  <c r="AP55" i="3"/>
  <c r="AQ55" i="3"/>
  <c r="AR55" i="3"/>
  <c r="AD56" i="11"/>
  <c r="M57" i="11"/>
  <c r="N57" i="11"/>
  <c r="J57" i="11"/>
  <c r="I57" i="11"/>
  <c r="K57" i="11"/>
  <c r="L57" i="11"/>
  <c r="Q57" i="11"/>
  <c r="C57" i="11"/>
  <c r="F57" i="11"/>
  <c r="H57" i="11"/>
  <c r="D57" i="11"/>
  <c r="O57" i="11"/>
  <c r="P57" i="11"/>
  <c r="AS43" i="3"/>
  <c r="AT43" i="3"/>
  <c r="R57" i="11"/>
  <c r="AU43" i="3"/>
  <c r="AS44" i="3"/>
  <c r="AT44" i="3"/>
  <c r="S57" i="11"/>
  <c r="AU44" i="3"/>
  <c r="AS45" i="3"/>
  <c r="AT45" i="3"/>
  <c r="T57" i="11"/>
  <c r="AU45" i="3"/>
  <c r="AS46" i="3"/>
  <c r="AT46" i="3"/>
  <c r="U57" i="11"/>
  <c r="AU46" i="3"/>
  <c r="AS47" i="3"/>
  <c r="AT47" i="3"/>
  <c r="V57" i="11"/>
  <c r="AU47" i="3"/>
  <c r="AS48" i="3"/>
  <c r="AT48" i="3"/>
  <c r="W57" i="11"/>
  <c r="AU48" i="3"/>
  <c r="AS49" i="3"/>
  <c r="AT49" i="3"/>
  <c r="X57" i="11"/>
  <c r="AU49" i="3"/>
  <c r="AS50" i="3"/>
  <c r="AT50" i="3"/>
  <c r="Y57" i="11"/>
  <c r="AU50" i="3"/>
  <c r="AS51" i="3"/>
  <c r="AT51" i="3"/>
  <c r="Z57" i="11"/>
  <c r="AU51" i="3"/>
  <c r="AS52" i="3"/>
  <c r="AT52" i="3"/>
  <c r="AA57" i="11"/>
  <c r="AU52" i="3"/>
  <c r="AS53" i="3"/>
  <c r="AT53" i="3"/>
  <c r="AB57" i="11"/>
  <c r="AU53" i="3"/>
  <c r="AS54" i="3"/>
  <c r="AT54" i="3"/>
  <c r="AC57" i="11"/>
  <c r="AU54" i="3"/>
  <c r="AS55" i="3"/>
  <c r="AT55" i="3"/>
  <c r="AD57" i="11"/>
  <c r="AU55" i="3"/>
  <c r="M58" i="11"/>
  <c r="N58" i="11"/>
  <c r="I58" i="11"/>
  <c r="K58" i="11"/>
  <c r="L58" i="11"/>
  <c r="C58" i="11"/>
  <c r="F58" i="11"/>
  <c r="H58" i="11"/>
  <c r="D58" i="11"/>
  <c r="O58" i="11"/>
  <c r="P58" i="11"/>
  <c r="AV43" i="3"/>
  <c r="AW43" i="3"/>
  <c r="AX43" i="3"/>
  <c r="R58" i="11"/>
  <c r="AV44" i="3"/>
  <c r="AW44" i="3"/>
  <c r="AX44" i="3"/>
  <c r="S58" i="11"/>
  <c r="AV45" i="3"/>
  <c r="AW45" i="3"/>
  <c r="AX45" i="3"/>
  <c r="T58" i="11"/>
  <c r="AV46" i="3"/>
  <c r="AW46" i="3"/>
  <c r="AX46" i="3"/>
  <c r="U58" i="11"/>
  <c r="AV47" i="3"/>
  <c r="AW47" i="3"/>
  <c r="AX47" i="3"/>
  <c r="V58" i="11"/>
  <c r="AV48" i="3"/>
  <c r="AW48" i="3"/>
  <c r="AX48" i="3"/>
  <c r="W58" i="11"/>
  <c r="AV49" i="3"/>
  <c r="AW49" i="3"/>
  <c r="AX49" i="3"/>
  <c r="X58" i="11"/>
  <c r="AV50" i="3"/>
  <c r="AW50" i="3"/>
  <c r="AX50" i="3"/>
  <c r="Y58" i="11"/>
  <c r="AV51" i="3"/>
  <c r="AW51" i="3"/>
  <c r="AX51" i="3"/>
  <c r="Z58" i="11"/>
  <c r="AV52" i="3"/>
  <c r="AW52" i="3"/>
  <c r="AX52" i="3"/>
  <c r="AA58" i="11"/>
  <c r="AV53" i="3"/>
  <c r="AW53" i="3"/>
  <c r="AX53" i="3"/>
  <c r="AB58" i="11"/>
  <c r="AV54" i="3"/>
  <c r="AW54" i="3"/>
  <c r="AX54" i="3"/>
  <c r="AC58" i="11"/>
  <c r="AV55" i="3"/>
  <c r="AW55" i="3"/>
  <c r="AX55" i="3"/>
  <c r="AD58" i="11"/>
  <c r="M59" i="11"/>
  <c r="N59" i="11"/>
  <c r="J59" i="11"/>
  <c r="Q59" i="11"/>
  <c r="AM59" i="11"/>
  <c r="I59" i="11"/>
  <c r="K59" i="11"/>
  <c r="L59" i="11"/>
  <c r="C59" i="11"/>
  <c r="AQ59" i="11"/>
  <c r="F59" i="11"/>
  <c r="H59" i="11"/>
  <c r="D59" i="11"/>
  <c r="O59" i="11"/>
  <c r="P59" i="11"/>
  <c r="AY43" i="3"/>
  <c r="AZ43" i="3"/>
  <c r="R59" i="11"/>
  <c r="BA43" i="3"/>
  <c r="AY44" i="3"/>
  <c r="AZ44" i="3"/>
  <c r="S59" i="11"/>
  <c r="BA44" i="3"/>
  <c r="AY45" i="3"/>
  <c r="AZ45" i="3"/>
  <c r="T59" i="11"/>
  <c r="BA45" i="3"/>
  <c r="AY46" i="3"/>
  <c r="AZ46" i="3"/>
  <c r="U59" i="11"/>
  <c r="BA46" i="3"/>
  <c r="AY47" i="3"/>
  <c r="AZ47" i="3"/>
  <c r="V59" i="11"/>
  <c r="BA47" i="3"/>
  <c r="AY48" i="3"/>
  <c r="AZ48" i="3"/>
  <c r="W59" i="11"/>
  <c r="BA48" i="3"/>
  <c r="AY49" i="3"/>
  <c r="AZ49" i="3"/>
  <c r="X59" i="11"/>
  <c r="BA49" i="3"/>
  <c r="AY50" i="3"/>
  <c r="AZ50" i="3"/>
  <c r="Y59" i="11"/>
  <c r="BA50" i="3"/>
  <c r="AY51" i="3"/>
  <c r="AZ51" i="3"/>
  <c r="Z59" i="11"/>
  <c r="BA51" i="3"/>
  <c r="AY52" i="3"/>
  <c r="AZ52" i="3"/>
  <c r="AA59" i="11"/>
  <c r="BA52" i="3"/>
  <c r="AY53" i="3"/>
  <c r="AZ53" i="3"/>
  <c r="AB59" i="11"/>
  <c r="BA53" i="3"/>
  <c r="AY54" i="3"/>
  <c r="AZ54" i="3"/>
  <c r="AC59" i="11"/>
  <c r="BA54" i="3"/>
  <c r="AY55" i="3"/>
  <c r="AZ55" i="3"/>
  <c r="AD59" i="11"/>
  <c r="BA55" i="3"/>
  <c r="M60" i="11"/>
  <c r="N60" i="11"/>
  <c r="I60" i="11"/>
  <c r="K60" i="11"/>
  <c r="L60" i="11"/>
  <c r="C60" i="11"/>
  <c r="F60" i="11"/>
  <c r="H60" i="11"/>
  <c r="D60" i="11"/>
  <c r="O60" i="11"/>
  <c r="P60" i="11"/>
  <c r="F61" i="3"/>
  <c r="G61" i="3"/>
  <c r="H61" i="3"/>
  <c r="R60" i="11"/>
  <c r="F62" i="3"/>
  <c r="G62" i="3"/>
  <c r="H62" i="3"/>
  <c r="S60" i="11"/>
  <c r="F63" i="3"/>
  <c r="G63" i="3"/>
  <c r="H63" i="3"/>
  <c r="T60" i="11"/>
  <c r="F64" i="3"/>
  <c r="G64" i="3"/>
  <c r="H64" i="3"/>
  <c r="U60" i="11"/>
  <c r="F65" i="3"/>
  <c r="G65" i="3"/>
  <c r="H65" i="3"/>
  <c r="V60" i="11"/>
  <c r="F66" i="3"/>
  <c r="G66" i="3"/>
  <c r="H66" i="3"/>
  <c r="W60" i="11"/>
  <c r="F67" i="3"/>
  <c r="G67" i="3"/>
  <c r="H67" i="3"/>
  <c r="X60" i="11"/>
  <c r="F68" i="3"/>
  <c r="G68" i="3"/>
  <c r="H68" i="3"/>
  <c r="Y60" i="11"/>
  <c r="F69" i="3"/>
  <c r="G69" i="3"/>
  <c r="H69" i="3"/>
  <c r="Z60" i="11"/>
  <c r="F70" i="3"/>
  <c r="G70" i="3"/>
  <c r="H70" i="3"/>
  <c r="AA60" i="11"/>
  <c r="F71" i="3"/>
  <c r="G71" i="3"/>
  <c r="H71" i="3"/>
  <c r="AB60" i="11"/>
  <c r="F72" i="3"/>
  <c r="G72" i="3"/>
  <c r="H72" i="3"/>
  <c r="AC60" i="11"/>
  <c r="F73" i="3"/>
  <c r="G73" i="3"/>
  <c r="H73" i="3"/>
  <c r="AD60" i="11"/>
  <c r="M61" i="11"/>
  <c r="N61" i="11"/>
  <c r="J61" i="11"/>
  <c r="Q61" i="11"/>
  <c r="I61" i="11"/>
  <c r="K61" i="11"/>
  <c r="L61" i="11"/>
  <c r="C61" i="11"/>
  <c r="AQ61" i="11"/>
  <c r="F61" i="11"/>
  <c r="H61" i="11"/>
  <c r="D61" i="11"/>
  <c r="O61" i="11"/>
  <c r="P61" i="11"/>
  <c r="I61" i="3"/>
  <c r="J61" i="3"/>
  <c r="K61" i="3"/>
  <c r="I62" i="3"/>
  <c r="J62" i="3"/>
  <c r="K62" i="3"/>
  <c r="I63" i="3"/>
  <c r="T61" i="11"/>
  <c r="J63" i="3"/>
  <c r="K63" i="3"/>
  <c r="I64" i="3"/>
  <c r="U61" i="11"/>
  <c r="J64" i="3"/>
  <c r="K64" i="3"/>
  <c r="I65" i="3"/>
  <c r="J65" i="3"/>
  <c r="K65" i="3"/>
  <c r="I66" i="3"/>
  <c r="J66" i="3"/>
  <c r="K66" i="3"/>
  <c r="I67" i="3"/>
  <c r="X61" i="11"/>
  <c r="J67" i="3"/>
  <c r="K67" i="3"/>
  <c r="I68" i="3"/>
  <c r="Y61" i="11"/>
  <c r="J68" i="3"/>
  <c r="K68" i="3"/>
  <c r="I69" i="3"/>
  <c r="J69" i="3"/>
  <c r="K69" i="3"/>
  <c r="I70" i="3"/>
  <c r="J70" i="3"/>
  <c r="K70" i="3"/>
  <c r="I71" i="3"/>
  <c r="AB61" i="11"/>
  <c r="J71" i="3"/>
  <c r="K71" i="3"/>
  <c r="I72" i="3"/>
  <c r="AC61" i="11"/>
  <c r="J72" i="3"/>
  <c r="K72" i="3"/>
  <c r="I73" i="3"/>
  <c r="J73" i="3"/>
  <c r="K73" i="3"/>
  <c r="M62" i="11"/>
  <c r="N62" i="11"/>
  <c r="I62" i="11"/>
  <c r="K62" i="11"/>
  <c r="L62" i="11"/>
  <c r="C62" i="11"/>
  <c r="F62" i="11"/>
  <c r="H62" i="11"/>
  <c r="D62" i="11"/>
  <c r="O62" i="11"/>
  <c r="P62" i="11"/>
  <c r="L61" i="3"/>
  <c r="M61" i="3"/>
  <c r="N61" i="3"/>
  <c r="R62" i="11"/>
  <c r="L62" i="3"/>
  <c r="M62" i="3"/>
  <c r="N62" i="3"/>
  <c r="S62" i="11"/>
  <c r="L63" i="3"/>
  <c r="M63" i="3"/>
  <c r="N63" i="3"/>
  <c r="T62" i="11"/>
  <c r="L64" i="3"/>
  <c r="M64" i="3"/>
  <c r="N64" i="3"/>
  <c r="U62" i="11"/>
  <c r="L65" i="3"/>
  <c r="M65" i="3"/>
  <c r="N65" i="3"/>
  <c r="V62" i="11"/>
  <c r="L66" i="3"/>
  <c r="M66" i="3"/>
  <c r="N66" i="3"/>
  <c r="W62" i="11"/>
  <c r="L67" i="3"/>
  <c r="M67" i="3"/>
  <c r="N67" i="3"/>
  <c r="X62" i="11"/>
  <c r="L68" i="3"/>
  <c r="M68" i="3"/>
  <c r="N68" i="3"/>
  <c r="Y62" i="11"/>
  <c r="L69" i="3"/>
  <c r="M69" i="3"/>
  <c r="N69" i="3"/>
  <c r="Z62" i="11"/>
  <c r="L70" i="3"/>
  <c r="M70" i="3"/>
  <c r="N70" i="3"/>
  <c r="AA62" i="11"/>
  <c r="L71" i="3"/>
  <c r="M71" i="3"/>
  <c r="N71" i="3"/>
  <c r="AB62" i="11"/>
  <c r="L72" i="3"/>
  <c r="M72" i="3"/>
  <c r="N72" i="3"/>
  <c r="AC62" i="11"/>
  <c r="L73" i="3"/>
  <c r="M73" i="3"/>
  <c r="N73" i="3"/>
  <c r="AD62" i="11"/>
  <c r="M63" i="11"/>
  <c r="N63" i="11"/>
  <c r="I63" i="11"/>
  <c r="K63" i="11"/>
  <c r="L63" i="11"/>
  <c r="C63" i="11"/>
  <c r="AQ63" i="11"/>
  <c r="F63" i="11"/>
  <c r="H63" i="11"/>
  <c r="D63" i="11"/>
  <c r="O63" i="11"/>
  <c r="P63" i="11"/>
  <c r="O61" i="3"/>
  <c r="P61" i="3"/>
  <c r="Q61" i="3"/>
  <c r="O62" i="3"/>
  <c r="S63" i="11"/>
  <c r="P62" i="3"/>
  <c r="Q62" i="3"/>
  <c r="O63" i="3"/>
  <c r="T63" i="11"/>
  <c r="P63" i="3"/>
  <c r="Q63" i="3"/>
  <c r="O64" i="3"/>
  <c r="P64" i="3"/>
  <c r="Q64" i="3"/>
  <c r="O65" i="3"/>
  <c r="P65" i="3"/>
  <c r="Q65" i="3"/>
  <c r="O66" i="3"/>
  <c r="W63" i="11"/>
  <c r="P66" i="3"/>
  <c r="Q66" i="3"/>
  <c r="O67" i="3"/>
  <c r="X63" i="11"/>
  <c r="P67" i="3"/>
  <c r="Q67" i="3"/>
  <c r="O68" i="3"/>
  <c r="P68" i="3"/>
  <c r="Q68" i="3"/>
  <c r="O69" i="3"/>
  <c r="P69" i="3"/>
  <c r="Q69" i="3"/>
  <c r="O70" i="3"/>
  <c r="AA63" i="11"/>
  <c r="P70" i="3"/>
  <c r="Q70" i="3"/>
  <c r="O71" i="3"/>
  <c r="AB63" i="11"/>
  <c r="P71" i="3"/>
  <c r="Q71" i="3"/>
  <c r="O72" i="3"/>
  <c r="P72" i="3"/>
  <c r="Q72" i="3"/>
  <c r="O73" i="3"/>
  <c r="P73" i="3"/>
  <c r="Q73" i="3"/>
  <c r="M64" i="11"/>
  <c r="N64" i="11"/>
  <c r="J64" i="11"/>
  <c r="Q64" i="11"/>
  <c r="I64" i="11"/>
  <c r="K64" i="11"/>
  <c r="L64" i="11"/>
  <c r="C64" i="11"/>
  <c r="AQ64" i="11"/>
  <c r="F64" i="11"/>
  <c r="H64" i="11"/>
  <c r="D64" i="11"/>
  <c r="O64" i="11"/>
  <c r="P64" i="11"/>
  <c r="R61" i="3"/>
  <c r="S61" i="3"/>
  <c r="T61" i="3"/>
  <c r="R64" i="11"/>
  <c r="R62" i="3"/>
  <c r="S62" i="3"/>
  <c r="T62" i="3"/>
  <c r="S64" i="11"/>
  <c r="R63" i="3"/>
  <c r="S63" i="3"/>
  <c r="T63" i="3"/>
  <c r="T64" i="11"/>
  <c r="R64" i="3"/>
  <c r="S64" i="3"/>
  <c r="T64" i="3"/>
  <c r="U64" i="11"/>
  <c r="R65" i="3"/>
  <c r="S65" i="3"/>
  <c r="T65" i="3"/>
  <c r="V64" i="11"/>
  <c r="R66" i="3"/>
  <c r="S66" i="3"/>
  <c r="T66" i="3"/>
  <c r="W64" i="11"/>
  <c r="R67" i="3"/>
  <c r="S67" i="3"/>
  <c r="T67" i="3"/>
  <c r="X64" i="11"/>
  <c r="R68" i="3"/>
  <c r="S68" i="3"/>
  <c r="T68" i="3"/>
  <c r="Y64" i="11"/>
  <c r="R69" i="3"/>
  <c r="S69" i="3"/>
  <c r="T69" i="3"/>
  <c r="Z64" i="11"/>
  <c r="R70" i="3"/>
  <c r="S70" i="3"/>
  <c r="T70" i="3"/>
  <c r="AA64" i="11"/>
  <c r="R71" i="3"/>
  <c r="S71" i="3"/>
  <c r="T71" i="3"/>
  <c r="AB64" i="11"/>
  <c r="R72" i="3"/>
  <c r="S72" i="3"/>
  <c r="T72" i="3"/>
  <c r="AC64" i="11"/>
  <c r="R73" i="3"/>
  <c r="S73" i="3"/>
  <c r="T73" i="3"/>
  <c r="AD64" i="11"/>
  <c r="M65" i="11"/>
  <c r="N65" i="11"/>
  <c r="J65" i="11"/>
  <c r="I65" i="11"/>
  <c r="K65" i="11"/>
  <c r="L65" i="11"/>
  <c r="C65" i="11"/>
  <c r="F65" i="11"/>
  <c r="H65" i="11"/>
  <c r="D65" i="11"/>
  <c r="O65" i="11"/>
  <c r="P65" i="11"/>
  <c r="U61" i="3"/>
  <c r="V61" i="3"/>
  <c r="W61" i="3"/>
  <c r="U62" i="3"/>
  <c r="S65" i="11"/>
  <c r="V62" i="3"/>
  <c r="W62" i="3"/>
  <c r="U63" i="3"/>
  <c r="V63" i="3"/>
  <c r="W63" i="3"/>
  <c r="U64" i="3"/>
  <c r="V64" i="3"/>
  <c r="W64" i="3"/>
  <c r="U65" i="3"/>
  <c r="V65" i="3"/>
  <c r="W65" i="3"/>
  <c r="U66" i="3"/>
  <c r="W65" i="11"/>
  <c r="V66" i="3"/>
  <c r="W66" i="3"/>
  <c r="U67" i="3"/>
  <c r="V67" i="3"/>
  <c r="W67" i="3"/>
  <c r="U68" i="3"/>
  <c r="V68" i="3"/>
  <c r="W68" i="3"/>
  <c r="U69" i="3"/>
  <c r="V69" i="3"/>
  <c r="W69" i="3"/>
  <c r="U70" i="3"/>
  <c r="AA65" i="11"/>
  <c r="V70" i="3"/>
  <c r="W70" i="3"/>
  <c r="U71" i="3"/>
  <c r="V71" i="3"/>
  <c r="W71" i="3"/>
  <c r="U72" i="3"/>
  <c r="V72" i="3"/>
  <c r="W72" i="3"/>
  <c r="U73" i="3"/>
  <c r="V73" i="3"/>
  <c r="W73" i="3"/>
  <c r="M66" i="11"/>
  <c r="N66" i="11"/>
  <c r="I66" i="11"/>
  <c r="K66" i="11"/>
  <c r="L66" i="11"/>
  <c r="C66" i="11"/>
  <c r="AQ66" i="11"/>
  <c r="F66" i="11"/>
  <c r="H66" i="11"/>
  <c r="D66" i="11"/>
  <c r="O66" i="11"/>
  <c r="P66" i="11"/>
  <c r="X61" i="3"/>
  <c r="Y61" i="3"/>
  <c r="Z61" i="3"/>
  <c r="R66" i="11"/>
  <c r="X62" i="3"/>
  <c r="Y62" i="3"/>
  <c r="Z62" i="3"/>
  <c r="S66" i="11"/>
  <c r="X63" i="3"/>
  <c r="Y63" i="3"/>
  <c r="Z63" i="3"/>
  <c r="T66" i="11"/>
  <c r="X64" i="3"/>
  <c r="Y64" i="3"/>
  <c r="Z64" i="3"/>
  <c r="U66" i="11"/>
  <c r="X65" i="3"/>
  <c r="Y65" i="3"/>
  <c r="Z65" i="3"/>
  <c r="V66" i="11"/>
  <c r="X66" i="3"/>
  <c r="Y66" i="3"/>
  <c r="Z66" i="3"/>
  <c r="W66" i="11"/>
  <c r="X67" i="3"/>
  <c r="Y67" i="3"/>
  <c r="Z67" i="3"/>
  <c r="X66" i="11"/>
  <c r="X68" i="3"/>
  <c r="Y68" i="3"/>
  <c r="Z68" i="3"/>
  <c r="Y66" i="11"/>
  <c r="X69" i="3"/>
  <c r="Y69" i="3"/>
  <c r="Z69" i="3"/>
  <c r="Z66" i="11"/>
  <c r="X70" i="3"/>
  <c r="Y70" i="3"/>
  <c r="Z70" i="3"/>
  <c r="AA66" i="11"/>
  <c r="X71" i="3"/>
  <c r="Y71" i="3"/>
  <c r="Z71" i="3"/>
  <c r="AB66" i="11"/>
  <c r="X72" i="3"/>
  <c r="Y72" i="3"/>
  <c r="Z72" i="3"/>
  <c r="AC66" i="11"/>
  <c r="X73" i="3"/>
  <c r="Y73" i="3"/>
  <c r="Z73" i="3"/>
  <c r="AD66" i="11"/>
  <c r="M67" i="11"/>
  <c r="N67" i="11"/>
  <c r="J67" i="11"/>
  <c r="Q67" i="11"/>
  <c r="I67" i="11"/>
  <c r="K67" i="11"/>
  <c r="L67" i="11"/>
  <c r="C67" i="11"/>
  <c r="F67" i="11"/>
  <c r="H67" i="11"/>
  <c r="D67" i="11"/>
  <c r="O67" i="11"/>
  <c r="P67" i="11"/>
  <c r="AA61" i="3"/>
  <c r="R67" i="11"/>
  <c r="AB61" i="3"/>
  <c r="AC61" i="3"/>
  <c r="AA62" i="3"/>
  <c r="AB62" i="3"/>
  <c r="AC62" i="3"/>
  <c r="AA63" i="3"/>
  <c r="AB63" i="3"/>
  <c r="AC63" i="3"/>
  <c r="AA64" i="3"/>
  <c r="U67" i="11"/>
  <c r="AB64" i="3"/>
  <c r="AC64" i="3"/>
  <c r="AA65" i="3"/>
  <c r="V67" i="11"/>
  <c r="AB65" i="3"/>
  <c r="AC65" i="3"/>
  <c r="AA66" i="3"/>
  <c r="AB66" i="3"/>
  <c r="AC66" i="3"/>
  <c r="AA67" i="3"/>
  <c r="AB67" i="3"/>
  <c r="AC67" i="3"/>
  <c r="AA68" i="3"/>
  <c r="Y67" i="11"/>
  <c r="AB68" i="3"/>
  <c r="AC68" i="3"/>
  <c r="AA69" i="3"/>
  <c r="Z67" i="11"/>
  <c r="AB69" i="3"/>
  <c r="AC69" i="3"/>
  <c r="AA70" i="3"/>
  <c r="AB70" i="3"/>
  <c r="AC70" i="3"/>
  <c r="AA71" i="3"/>
  <c r="AB71" i="3"/>
  <c r="AC71" i="3"/>
  <c r="AA72" i="3"/>
  <c r="AC67" i="11"/>
  <c r="AB72" i="3"/>
  <c r="AC72" i="3"/>
  <c r="AA73" i="3"/>
  <c r="AD67" i="11"/>
  <c r="AB73" i="3"/>
  <c r="AC73" i="3"/>
  <c r="M68" i="11"/>
  <c r="N68" i="11"/>
  <c r="I68" i="11"/>
  <c r="K68" i="11"/>
  <c r="L68" i="11"/>
  <c r="C68" i="11"/>
  <c r="F68" i="11"/>
  <c r="H68" i="11"/>
  <c r="D68" i="11"/>
  <c r="O68" i="11"/>
  <c r="P68" i="11"/>
  <c r="AD61" i="3"/>
  <c r="AE61" i="3"/>
  <c r="AF61" i="3"/>
  <c r="R68" i="11"/>
  <c r="AD62" i="3"/>
  <c r="AE62" i="3"/>
  <c r="AF62" i="3"/>
  <c r="S68" i="11"/>
  <c r="AD63" i="3"/>
  <c r="AE63" i="3"/>
  <c r="AF63" i="3"/>
  <c r="T68" i="11"/>
  <c r="AD64" i="3"/>
  <c r="AE64" i="3"/>
  <c r="AF64" i="3"/>
  <c r="U68" i="11"/>
  <c r="AD65" i="3"/>
  <c r="AE65" i="3"/>
  <c r="AF65" i="3"/>
  <c r="V68" i="11"/>
  <c r="AD66" i="3"/>
  <c r="AE66" i="3"/>
  <c r="AF66" i="3"/>
  <c r="W68" i="11"/>
  <c r="AD67" i="3"/>
  <c r="AE67" i="3"/>
  <c r="AF67" i="3"/>
  <c r="X68" i="11"/>
  <c r="AD68" i="3"/>
  <c r="AE68" i="3"/>
  <c r="AF68" i="3"/>
  <c r="Y68" i="11"/>
  <c r="AD69" i="3"/>
  <c r="AE69" i="3"/>
  <c r="AF69" i="3"/>
  <c r="Z68" i="11"/>
  <c r="AD70" i="3"/>
  <c r="AE70" i="3"/>
  <c r="AF70" i="3"/>
  <c r="AA68" i="11"/>
  <c r="AD71" i="3"/>
  <c r="AE71" i="3"/>
  <c r="AF71" i="3"/>
  <c r="AB68" i="11"/>
  <c r="AD72" i="3"/>
  <c r="AE72" i="3"/>
  <c r="AF72" i="3"/>
  <c r="AC68" i="11"/>
  <c r="AD73" i="3"/>
  <c r="AE73" i="3"/>
  <c r="AF73" i="3"/>
  <c r="AD68" i="11"/>
  <c r="M69" i="11"/>
  <c r="N69" i="11"/>
  <c r="I69" i="11"/>
  <c r="K69" i="11"/>
  <c r="L69" i="11"/>
  <c r="C69" i="11"/>
  <c r="F69" i="11"/>
  <c r="H69" i="11"/>
  <c r="D69" i="11"/>
  <c r="O69" i="11"/>
  <c r="P69" i="11"/>
  <c r="AG61" i="3"/>
  <c r="AH61" i="3"/>
  <c r="AI61" i="3"/>
  <c r="AG62" i="3"/>
  <c r="AH62" i="3"/>
  <c r="AI62" i="3"/>
  <c r="AG63" i="3"/>
  <c r="T69" i="11"/>
  <c r="AH63" i="3"/>
  <c r="AI63" i="3"/>
  <c r="AG64" i="3"/>
  <c r="U69" i="11"/>
  <c r="AH64" i="3"/>
  <c r="AI64" i="3"/>
  <c r="AG65" i="3"/>
  <c r="AH65" i="3"/>
  <c r="AI65" i="3"/>
  <c r="AG66" i="3"/>
  <c r="AH66" i="3"/>
  <c r="AI66" i="3"/>
  <c r="AG67" i="3"/>
  <c r="X69" i="11"/>
  <c r="AH67" i="3"/>
  <c r="AI67" i="3"/>
  <c r="AG68" i="3"/>
  <c r="Y69" i="11"/>
  <c r="AH68" i="3"/>
  <c r="AI68" i="3"/>
  <c r="AG69" i="3"/>
  <c r="AH69" i="3"/>
  <c r="AI69" i="3"/>
  <c r="AG70" i="3"/>
  <c r="AH70" i="3"/>
  <c r="AI70" i="3"/>
  <c r="AG71" i="3"/>
  <c r="AB69" i="11"/>
  <c r="AH71" i="3"/>
  <c r="AI71" i="3"/>
  <c r="AG72" i="3"/>
  <c r="AC69" i="11"/>
  <c r="AH72" i="3"/>
  <c r="AI72" i="3"/>
  <c r="AG73" i="3"/>
  <c r="AH73" i="3"/>
  <c r="AI73" i="3"/>
  <c r="M70" i="11"/>
  <c r="N70" i="11"/>
  <c r="J70" i="11"/>
  <c r="I70" i="11"/>
  <c r="K70" i="11"/>
  <c r="L70" i="11"/>
  <c r="C70" i="11"/>
  <c r="F70" i="11"/>
  <c r="H70" i="11"/>
  <c r="D70" i="11"/>
  <c r="O70" i="11"/>
  <c r="P70" i="11"/>
  <c r="AJ61" i="3"/>
  <c r="AK61" i="3"/>
  <c r="AL61" i="3"/>
  <c r="R70" i="11"/>
  <c r="AJ62" i="3"/>
  <c r="AK62" i="3"/>
  <c r="AL62" i="3"/>
  <c r="S70" i="11"/>
  <c r="AJ63" i="3"/>
  <c r="AK63" i="3"/>
  <c r="AL63" i="3"/>
  <c r="T70" i="11"/>
  <c r="AJ64" i="3"/>
  <c r="AK64" i="3"/>
  <c r="AL64" i="3"/>
  <c r="U70" i="11"/>
  <c r="AJ65" i="3"/>
  <c r="AK65" i="3"/>
  <c r="AL65" i="3"/>
  <c r="V70" i="11"/>
  <c r="AJ66" i="3"/>
  <c r="AK66" i="3"/>
  <c r="AL66" i="3"/>
  <c r="W70" i="11"/>
  <c r="AJ67" i="3"/>
  <c r="AK67" i="3"/>
  <c r="AL67" i="3"/>
  <c r="X70" i="11"/>
  <c r="AJ68" i="3"/>
  <c r="AK68" i="3"/>
  <c r="AL68" i="3"/>
  <c r="Y70" i="11"/>
  <c r="AJ69" i="3"/>
  <c r="AK69" i="3"/>
  <c r="AL69" i="3"/>
  <c r="Z70" i="11"/>
  <c r="AJ70" i="3"/>
  <c r="AK70" i="3"/>
  <c r="AL70" i="3"/>
  <c r="AA70" i="11"/>
  <c r="AJ71" i="3"/>
  <c r="AK71" i="3"/>
  <c r="AL71" i="3"/>
  <c r="AB70" i="11"/>
  <c r="AJ72" i="3"/>
  <c r="AK72" i="3"/>
  <c r="AL72" i="3"/>
  <c r="AC70" i="11"/>
  <c r="AJ73" i="3"/>
  <c r="AK73" i="3"/>
  <c r="AL73" i="3"/>
  <c r="AD70" i="11"/>
  <c r="M71" i="11"/>
  <c r="N71" i="11"/>
  <c r="I71" i="11"/>
  <c r="K71" i="11"/>
  <c r="L71" i="11"/>
  <c r="C71" i="11"/>
  <c r="F71" i="11"/>
  <c r="H71" i="11"/>
  <c r="D71" i="11"/>
  <c r="O71" i="11"/>
  <c r="P71" i="11"/>
  <c r="AM61" i="3"/>
  <c r="AN61" i="3"/>
  <c r="AO61" i="3"/>
  <c r="AM62" i="3"/>
  <c r="S71" i="11"/>
  <c r="AN62" i="3"/>
  <c r="AO62" i="3"/>
  <c r="AM63" i="3"/>
  <c r="T71" i="11"/>
  <c r="AN63" i="3"/>
  <c r="AO63" i="3"/>
  <c r="AM64" i="3"/>
  <c r="AN64" i="3"/>
  <c r="AO64" i="3"/>
  <c r="AM65" i="3"/>
  <c r="AN65" i="3"/>
  <c r="AO65" i="3"/>
  <c r="AM66" i="3"/>
  <c r="W71" i="11"/>
  <c r="AN66" i="3"/>
  <c r="AO66" i="3"/>
  <c r="AM67" i="3"/>
  <c r="X71" i="11"/>
  <c r="AN67" i="3"/>
  <c r="AO67" i="3"/>
  <c r="AM68" i="3"/>
  <c r="AN68" i="3"/>
  <c r="AO68" i="3"/>
  <c r="AM69" i="3"/>
  <c r="AN69" i="3"/>
  <c r="AO69" i="3"/>
  <c r="AM70" i="3"/>
  <c r="AA71" i="11"/>
  <c r="AN70" i="3"/>
  <c r="AO70" i="3"/>
  <c r="AM71" i="3"/>
  <c r="AB71" i="11"/>
  <c r="AN71" i="3"/>
  <c r="AO71" i="3"/>
  <c r="AM72" i="3"/>
  <c r="AN72" i="3"/>
  <c r="AO72" i="3"/>
  <c r="AM73" i="3"/>
  <c r="AN73" i="3"/>
  <c r="AO73" i="3"/>
  <c r="M72" i="11"/>
  <c r="N72" i="11"/>
  <c r="J72" i="11"/>
  <c r="Q72" i="11"/>
  <c r="I72" i="11"/>
  <c r="K72" i="11"/>
  <c r="L72" i="11"/>
  <c r="C72" i="11"/>
  <c r="F72" i="11"/>
  <c r="H72" i="11"/>
  <c r="D72" i="11"/>
  <c r="O72" i="11"/>
  <c r="P72" i="11"/>
  <c r="AP61" i="3"/>
  <c r="AQ61" i="3"/>
  <c r="AR61" i="3"/>
  <c r="R72" i="11"/>
  <c r="AP62" i="3"/>
  <c r="AQ62" i="3"/>
  <c r="AR62" i="3"/>
  <c r="S72" i="11"/>
  <c r="AP63" i="3"/>
  <c r="AQ63" i="3"/>
  <c r="AR63" i="3"/>
  <c r="T72" i="11"/>
  <c r="AP64" i="3"/>
  <c r="AQ64" i="3"/>
  <c r="AR64" i="3"/>
  <c r="U72" i="11"/>
  <c r="AP65" i="3"/>
  <c r="AQ65" i="3"/>
  <c r="AR65" i="3"/>
  <c r="V72" i="11"/>
  <c r="AP66" i="3"/>
  <c r="AQ66" i="3"/>
  <c r="AR66" i="3"/>
  <c r="W72" i="11"/>
  <c r="AP67" i="3"/>
  <c r="AQ67" i="3"/>
  <c r="AR67" i="3"/>
  <c r="X72" i="11"/>
  <c r="AP68" i="3"/>
  <c r="AQ68" i="3"/>
  <c r="AR68" i="3"/>
  <c r="Y72" i="11"/>
  <c r="AP69" i="3"/>
  <c r="AQ69" i="3"/>
  <c r="AR69" i="3"/>
  <c r="Z72" i="11"/>
  <c r="AP70" i="3"/>
  <c r="AQ70" i="3"/>
  <c r="AR70" i="3"/>
  <c r="AA72" i="11"/>
  <c r="AP71" i="3"/>
  <c r="AQ71" i="3"/>
  <c r="AR71" i="3"/>
  <c r="AB72" i="11"/>
  <c r="AP72" i="3"/>
  <c r="AQ72" i="3"/>
  <c r="AR72" i="3"/>
  <c r="AC72" i="11"/>
  <c r="AP73" i="3"/>
  <c r="AQ73" i="3"/>
  <c r="AR73" i="3"/>
  <c r="AD72" i="11"/>
  <c r="M73" i="11"/>
  <c r="N73" i="11"/>
  <c r="J73" i="11"/>
  <c r="I73" i="11"/>
  <c r="K73" i="11"/>
  <c r="L73" i="11"/>
  <c r="C73" i="11"/>
  <c r="F73" i="11"/>
  <c r="H73" i="11"/>
  <c r="D73" i="11"/>
  <c r="O73" i="11"/>
  <c r="P73" i="11"/>
  <c r="AS61" i="3"/>
  <c r="R73" i="11"/>
  <c r="AT61" i="3"/>
  <c r="AU61" i="3"/>
  <c r="AS62" i="3"/>
  <c r="S73" i="11"/>
  <c r="AT62" i="3"/>
  <c r="AU62" i="3"/>
  <c r="AS63" i="3"/>
  <c r="AT63" i="3"/>
  <c r="AU63" i="3"/>
  <c r="AS64" i="3"/>
  <c r="AT64" i="3"/>
  <c r="AU64" i="3"/>
  <c r="AS65" i="3"/>
  <c r="V73" i="11"/>
  <c r="AT65" i="3"/>
  <c r="AU65" i="3"/>
  <c r="AS66" i="3"/>
  <c r="W73" i="11"/>
  <c r="AT66" i="3"/>
  <c r="AU66" i="3"/>
  <c r="AS67" i="3"/>
  <c r="AT67" i="3"/>
  <c r="AU67" i="3"/>
  <c r="AS68" i="3"/>
  <c r="AT68" i="3"/>
  <c r="AU68" i="3"/>
  <c r="AS69" i="3"/>
  <c r="Z73" i="11"/>
  <c r="AT69" i="3"/>
  <c r="AU69" i="3"/>
  <c r="AS70" i="3"/>
  <c r="AA73" i="11"/>
  <c r="AT70" i="3"/>
  <c r="AU70" i="3"/>
  <c r="AS71" i="3"/>
  <c r="AT71" i="3"/>
  <c r="AU71" i="3"/>
  <c r="AS72" i="3"/>
  <c r="AT72" i="3"/>
  <c r="AU72" i="3"/>
  <c r="AS73" i="3"/>
  <c r="AD73" i="11"/>
  <c r="AT73" i="3"/>
  <c r="AU73" i="3"/>
  <c r="M74" i="11"/>
  <c r="N74" i="11"/>
  <c r="I74" i="11"/>
  <c r="K74" i="11"/>
  <c r="L74" i="11"/>
  <c r="C74" i="11"/>
  <c r="AQ74" i="11"/>
  <c r="F74" i="11"/>
  <c r="H74" i="11"/>
  <c r="D74" i="11"/>
  <c r="O74" i="11"/>
  <c r="P74" i="11"/>
  <c r="AV61" i="3"/>
  <c r="AW61" i="3"/>
  <c r="AX61" i="3"/>
  <c r="R74" i="11"/>
  <c r="AV62" i="3"/>
  <c r="AW62" i="3"/>
  <c r="AX62" i="3"/>
  <c r="S74" i="11"/>
  <c r="AV63" i="3"/>
  <c r="AW63" i="3"/>
  <c r="AX63" i="3"/>
  <c r="T74" i="11"/>
  <c r="AV64" i="3"/>
  <c r="AW64" i="3"/>
  <c r="AX64" i="3"/>
  <c r="U74" i="11"/>
  <c r="AV65" i="3"/>
  <c r="AW65" i="3"/>
  <c r="AX65" i="3"/>
  <c r="V74" i="11"/>
  <c r="AV66" i="3"/>
  <c r="AW66" i="3"/>
  <c r="AX66" i="3"/>
  <c r="W74" i="11"/>
  <c r="AV67" i="3"/>
  <c r="AW67" i="3"/>
  <c r="AX67" i="3"/>
  <c r="X74" i="11"/>
  <c r="AV68" i="3"/>
  <c r="AW68" i="3"/>
  <c r="AX68" i="3"/>
  <c r="Y74" i="11"/>
  <c r="AV69" i="3"/>
  <c r="AW69" i="3"/>
  <c r="AX69" i="3"/>
  <c r="Z74" i="11"/>
  <c r="AV70" i="3"/>
  <c r="AW70" i="3"/>
  <c r="AX70" i="3"/>
  <c r="AA74" i="11"/>
  <c r="AV71" i="3"/>
  <c r="AW71" i="3"/>
  <c r="AX71" i="3"/>
  <c r="AB74" i="11"/>
  <c r="AV72" i="3"/>
  <c r="AW72" i="3"/>
  <c r="AX72" i="3"/>
  <c r="AC74" i="11"/>
  <c r="AV73" i="3"/>
  <c r="AW73" i="3"/>
  <c r="AX73" i="3"/>
  <c r="AD74" i="11"/>
  <c r="M75" i="11"/>
  <c r="N75" i="11"/>
  <c r="J75" i="11"/>
  <c r="I75" i="11"/>
  <c r="K75" i="11"/>
  <c r="L75" i="11"/>
  <c r="C75" i="11"/>
  <c r="F75" i="11"/>
  <c r="H75" i="11"/>
  <c r="D75" i="11"/>
  <c r="O75" i="11"/>
  <c r="P75" i="11"/>
  <c r="AY61" i="3"/>
  <c r="R75" i="11"/>
  <c r="AZ61" i="3"/>
  <c r="BA61" i="3"/>
  <c r="AY62" i="3"/>
  <c r="AZ62" i="3"/>
  <c r="BA62" i="3"/>
  <c r="AY63" i="3"/>
  <c r="AZ63" i="3"/>
  <c r="BA63" i="3"/>
  <c r="AY64" i="3"/>
  <c r="U75" i="11"/>
  <c r="AZ64" i="3"/>
  <c r="BA64" i="3"/>
  <c r="AY65" i="3"/>
  <c r="V75" i="11"/>
  <c r="AZ65" i="3"/>
  <c r="BA65" i="3"/>
  <c r="AY66" i="3"/>
  <c r="AZ66" i="3"/>
  <c r="BA66" i="3"/>
  <c r="AY67" i="3"/>
  <c r="AZ67" i="3"/>
  <c r="BA67" i="3"/>
  <c r="AY68" i="3"/>
  <c r="Y75" i="11"/>
  <c r="AZ68" i="3"/>
  <c r="BA68" i="3"/>
  <c r="AY69" i="3"/>
  <c r="Z75" i="11"/>
  <c r="AZ69" i="3"/>
  <c r="BA69" i="3"/>
  <c r="AY70" i="3"/>
  <c r="AZ70" i="3"/>
  <c r="BA70" i="3"/>
  <c r="AY71" i="3"/>
  <c r="AZ71" i="3"/>
  <c r="BA71" i="3"/>
  <c r="AY72" i="3"/>
  <c r="AC75" i="11"/>
  <c r="AZ72" i="3"/>
  <c r="BA72" i="3"/>
  <c r="AY73" i="3"/>
  <c r="AD75" i="11"/>
  <c r="AZ73" i="3"/>
  <c r="BA73" i="3"/>
  <c r="H3" i="11"/>
  <c r="F77" i="3"/>
  <c r="H2" i="11"/>
  <c r="F76" i="3"/>
  <c r="H1" i="11"/>
  <c r="F75" i="3"/>
  <c r="F79" i="11"/>
  <c r="C79" i="11"/>
  <c r="F105" i="11"/>
  <c r="C105" i="11"/>
  <c r="F107" i="11"/>
  <c r="C107" i="11"/>
  <c r="B79" i="11"/>
  <c r="B105" i="11"/>
  <c r="B32" i="14"/>
  <c r="C32" i="14"/>
  <c r="E107" i="11"/>
  <c r="D34" i="15"/>
  <c r="D4" i="11"/>
  <c r="D5" i="11"/>
  <c r="D6" i="11"/>
  <c r="B78" i="11"/>
  <c r="B5" i="15"/>
  <c r="C5" i="15"/>
  <c r="A136" i="11"/>
  <c r="A135" i="11"/>
  <c r="A134" i="11"/>
  <c r="A133" i="11"/>
  <c r="A132" i="11"/>
  <c r="A131" i="11"/>
  <c r="A130" i="11"/>
  <c r="A129" i="11"/>
  <c r="A128" i="11"/>
  <c r="A127" i="11"/>
  <c r="A126" i="11"/>
  <c r="A125" i="11"/>
  <c r="A124" i="11"/>
  <c r="A123" i="11"/>
  <c r="A122" i="11"/>
  <c r="A121" i="11"/>
  <c r="A120" i="11"/>
  <c r="A119" i="11"/>
  <c r="A118" i="11"/>
  <c r="A117" i="11"/>
  <c r="A116" i="11"/>
  <c r="A115" i="11"/>
  <c r="A114" i="11"/>
  <c r="A113" i="11"/>
  <c r="A112" i="11"/>
  <c r="B113" i="11"/>
  <c r="F6" i="14"/>
  <c r="G6" i="14"/>
  <c r="H6" i="14"/>
  <c r="C113" i="11"/>
  <c r="B114" i="11"/>
  <c r="F7" i="14"/>
  <c r="G7" i="14"/>
  <c r="H7" i="14"/>
  <c r="C114" i="11"/>
  <c r="B115" i="11"/>
  <c r="F8" i="14"/>
  <c r="C115" i="11"/>
  <c r="B116" i="11"/>
  <c r="F9" i="14"/>
  <c r="G9" i="14"/>
  <c r="H9" i="14"/>
  <c r="C116" i="11"/>
  <c r="B117" i="11"/>
  <c r="F10" i="14"/>
  <c r="G10" i="14"/>
  <c r="H10" i="14"/>
  <c r="C117" i="11"/>
  <c r="B118" i="11"/>
  <c r="F11" i="14"/>
  <c r="G11" i="14"/>
  <c r="H11" i="14"/>
  <c r="C118" i="11"/>
  <c r="B119" i="11"/>
  <c r="F12" i="14"/>
  <c r="G12" i="14"/>
  <c r="H12" i="14"/>
  <c r="C119" i="11"/>
  <c r="B120" i="11"/>
  <c r="F13" i="14"/>
  <c r="G13" i="14"/>
  <c r="H13" i="14"/>
  <c r="C120" i="11"/>
  <c r="B121" i="11"/>
  <c r="C121" i="11"/>
  <c r="B122" i="11"/>
  <c r="F15" i="14"/>
  <c r="G15" i="14"/>
  <c r="H15" i="14"/>
  <c r="C122" i="11"/>
  <c r="B123" i="11"/>
  <c r="F16" i="14"/>
  <c r="G16" i="14"/>
  <c r="H16" i="14"/>
  <c r="C123" i="11"/>
  <c r="B124" i="11"/>
  <c r="F17" i="14"/>
  <c r="G17" i="14"/>
  <c r="H17" i="14"/>
  <c r="C124" i="11"/>
  <c r="B125" i="11"/>
  <c r="F18" i="14"/>
  <c r="G18" i="14"/>
  <c r="H18" i="14"/>
  <c r="C125" i="11"/>
  <c r="B126" i="11"/>
  <c r="F19" i="14"/>
  <c r="G19" i="14"/>
  <c r="H19" i="14"/>
  <c r="C126" i="11"/>
  <c r="B127" i="11"/>
  <c r="F20" i="14"/>
  <c r="G20" i="14"/>
  <c r="H20" i="14"/>
  <c r="C127" i="11"/>
  <c r="B128" i="11"/>
  <c r="F21" i="14"/>
  <c r="G21" i="14"/>
  <c r="H21" i="14"/>
  <c r="C128" i="11"/>
  <c r="B129" i="11"/>
  <c r="F22" i="14"/>
  <c r="G22" i="14"/>
  <c r="H22" i="14"/>
  <c r="C129" i="11"/>
  <c r="B130" i="11"/>
  <c r="F23" i="14"/>
  <c r="G23" i="14"/>
  <c r="H23" i="14"/>
  <c r="C130" i="11"/>
  <c r="B131" i="11"/>
  <c r="F24" i="14"/>
  <c r="G24" i="14"/>
  <c r="H24" i="14"/>
  <c r="C131" i="11"/>
  <c r="B132" i="11"/>
  <c r="F25" i="14"/>
  <c r="G25" i="14"/>
  <c r="H25" i="14"/>
  <c r="C132" i="11"/>
  <c r="B133" i="11"/>
  <c r="F26" i="14"/>
  <c r="G26" i="14"/>
  <c r="H26" i="14"/>
  <c r="C133" i="11"/>
  <c r="B134" i="11"/>
  <c r="F27" i="14"/>
  <c r="G27" i="14"/>
  <c r="H27" i="14"/>
  <c r="C134" i="11"/>
  <c r="B135" i="11"/>
  <c r="C135" i="11"/>
  <c r="B136" i="11"/>
  <c r="F29" i="14"/>
  <c r="G29" i="14"/>
  <c r="H29" i="14"/>
  <c r="C136" i="11"/>
  <c r="A137" i="11"/>
  <c r="B137" i="11"/>
  <c r="F30" i="14"/>
  <c r="G30" i="14"/>
  <c r="H30" i="14"/>
  <c r="C137" i="11"/>
  <c r="A138" i="11"/>
  <c r="B138" i="11"/>
  <c r="F31" i="14"/>
  <c r="G31" i="14"/>
  <c r="H31" i="14"/>
  <c r="C138" i="11"/>
  <c r="A139" i="11"/>
  <c r="B139" i="11"/>
  <c r="F32" i="14"/>
  <c r="G32" i="14"/>
  <c r="H32" i="14"/>
  <c r="C139" i="11"/>
  <c r="A140" i="11"/>
  <c r="B140" i="11"/>
  <c r="F33" i="14"/>
  <c r="G33" i="14"/>
  <c r="H33" i="14"/>
  <c r="C140" i="11"/>
  <c r="A141" i="11"/>
  <c r="B141" i="11"/>
  <c r="F34" i="14"/>
  <c r="G34" i="14"/>
  <c r="H34" i="14"/>
  <c r="C141" i="11"/>
  <c r="A142" i="11"/>
  <c r="B142" i="11"/>
  <c r="F35" i="14"/>
  <c r="G35" i="14"/>
  <c r="H35" i="14"/>
  <c r="C142" i="11"/>
  <c r="A143" i="11"/>
  <c r="B143" i="11"/>
  <c r="F36" i="14"/>
  <c r="G36" i="14"/>
  <c r="H36" i="14"/>
  <c r="C143" i="11"/>
  <c r="B112" i="11"/>
  <c r="F5" i="14"/>
  <c r="G5" i="14"/>
  <c r="H5" i="14"/>
  <c r="C112" i="11"/>
  <c r="E79" i="11"/>
  <c r="B80" i="11"/>
  <c r="C80" i="11"/>
  <c r="E80" i="11"/>
  <c r="D7" i="14"/>
  <c r="F80" i="11"/>
  <c r="B81" i="11"/>
  <c r="C81" i="11"/>
  <c r="E81" i="11"/>
  <c r="D8" i="15"/>
  <c r="F81" i="11"/>
  <c r="B82" i="11"/>
  <c r="B9" i="15"/>
  <c r="C9" i="15"/>
  <c r="C82" i="11"/>
  <c r="E82" i="11"/>
  <c r="F82" i="11"/>
  <c r="B83" i="11"/>
  <c r="B10" i="14"/>
  <c r="C10" i="14"/>
  <c r="C83" i="11"/>
  <c r="E83" i="11"/>
  <c r="D10" i="15"/>
  <c r="F83" i="11"/>
  <c r="B84" i="11"/>
  <c r="B11" i="14"/>
  <c r="C11" i="14"/>
  <c r="C84" i="11"/>
  <c r="E84" i="11"/>
  <c r="D11" i="15"/>
  <c r="F84" i="11"/>
  <c r="B85" i="11"/>
  <c r="C85" i="11"/>
  <c r="E85" i="11"/>
  <c r="D12" i="15"/>
  <c r="F85" i="11"/>
  <c r="B86" i="11"/>
  <c r="C86" i="11"/>
  <c r="E86" i="11"/>
  <c r="F86" i="11"/>
  <c r="B87" i="11"/>
  <c r="C87" i="11"/>
  <c r="E87" i="11"/>
  <c r="D14" i="14"/>
  <c r="F87" i="11"/>
  <c r="B88" i="11"/>
  <c r="B15" i="15"/>
  <c r="C15" i="15"/>
  <c r="C88" i="11"/>
  <c r="E88" i="11"/>
  <c r="D15" i="15"/>
  <c r="F88" i="11"/>
  <c r="B89" i="11"/>
  <c r="C89" i="11"/>
  <c r="E89" i="11"/>
  <c r="D16" i="15"/>
  <c r="F89" i="11"/>
  <c r="B90" i="11"/>
  <c r="B17" i="14"/>
  <c r="C17" i="14"/>
  <c r="C90" i="11"/>
  <c r="E90" i="11"/>
  <c r="D17" i="14"/>
  <c r="F90" i="11"/>
  <c r="B91" i="11"/>
  <c r="B18" i="14"/>
  <c r="C18" i="14"/>
  <c r="C91" i="11"/>
  <c r="E91" i="11"/>
  <c r="D18" i="14"/>
  <c r="F91" i="11"/>
  <c r="B92" i="11"/>
  <c r="C92" i="11"/>
  <c r="E92" i="11"/>
  <c r="D19" i="14"/>
  <c r="F92" i="11"/>
  <c r="B93" i="11"/>
  <c r="C93" i="11"/>
  <c r="E93" i="11"/>
  <c r="D20" i="15"/>
  <c r="F93" i="11"/>
  <c r="B94" i="11"/>
  <c r="C94" i="11"/>
  <c r="E94" i="11"/>
  <c r="D21" i="14"/>
  <c r="D21" i="15"/>
  <c r="F94" i="11"/>
  <c r="B95" i="11"/>
  <c r="C95" i="11"/>
  <c r="E95" i="11"/>
  <c r="D22" i="14"/>
  <c r="F95" i="11"/>
  <c r="B96" i="11"/>
  <c r="C96" i="11"/>
  <c r="E96" i="11"/>
  <c r="F96" i="11"/>
  <c r="B97" i="11"/>
  <c r="B24" i="15"/>
  <c r="C24" i="15"/>
  <c r="C97" i="11"/>
  <c r="E97" i="11"/>
  <c r="D24" i="15"/>
  <c r="F97" i="11"/>
  <c r="B98" i="11"/>
  <c r="B25" i="15"/>
  <c r="C25" i="15"/>
  <c r="C98" i="11"/>
  <c r="E98" i="11"/>
  <c r="D25" i="14"/>
  <c r="F98" i="11"/>
  <c r="B99" i="11"/>
  <c r="B26" i="15"/>
  <c r="C26" i="15"/>
  <c r="C99" i="11"/>
  <c r="E99" i="11"/>
  <c r="D26" i="14"/>
  <c r="F99" i="11"/>
  <c r="B100" i="11"/>
  <c r="C100" i="11"/>
  <c r="E100" i="11"/>
  <c r="F100" i="11"/>
  <c r="B101" i="11"/>
  <c r="C101" i="11"/>
  <c r="E101" i="11"/>
  <c r="D28" i="15"/>
  <c r="F101" i="11"/>
  <c r="B102" i="11"/>
  <c r="C102" i="11"/>
  <c r="E102" i="11"/>
  <c r="D29" i="14"/>
  <c r="F102" i="11"/>
  <c r="B103" i="11"/>
  <c r="B30" i="15"/>
  <c r="C30" i="15"/>
  <c r="C103" i="11"/>
  <c r="E103" i="11"/>
  <c r="F103" i="11"/>
  <c r="B104" i="11"/>
  <c r="B31" i="14"/>
  <c r="C31" i="14"/>
  <c r="C104" i="11"/>
  <c r="E104" i="11"/>
  <c r="F104" i="11"/>
  <c r="E105" i="11"/>
  <c r="B106" i="11"/>
  <c r="B33" i="14"/>
  <c r="C33" i="14"/>
  <c r="C106" i="11"/>
  <c r="E106" i="11"/>
  <c r="D33" i="15"/>
  <c r="F106" i="11"/>
  <c r="B107" i="11"/>
  <c r="B34" i="14"/>
  <c r="C34" i="14"/>
  <c r="B108" i="11"/>
  <c r="B35" i="15"/>
  <c r="C35" i="15"/>
  <c r="C108" i="11"/>
  <c r="E108" i="11"/>
  <c r="D35" i="15"/>
  <c r="F108" i="11"/>
  <c r="B109" i="11"/>
  <c r="B36" i="14"/>
  <c r="C36" i="14"/>
  <c r="C109" i="11"/>
  <c r="E109" i="11"/>
  <c r="F109" i="11"/>
  <c r="C78" i="11"/>
  <c r="E78" i="11"/>
  <c r="F78" i="11"/>
  <c r="B1" i="11"/>
  <c r="A1" i="14"/>
  <c r="J3" i="6"/>
  <c r="J6" i="6"/>
  <c r="B3" i="6"/>
  <c r="B6" i="6"/>
  <c r="H3" i="6"/>
  <c r="H6" i="6"/>
  <c r="P3" i="6"/>
  <c r="P6" i="6"/>
  <c r="R3" i="6"/>
  <c r="R6" i="6"/>
  <c r="AD3" i="6"/>
  <c r="AV4" i="3"/>
  <c r="AF3" i="6"/>
  <c r="AF6" i="6"/>
  <c r="B23" i="6"/>
  <c r="B26" i="6"/>
  <c r="H23" i="6"/>
  <c r="H26" i="6"/>
  <c r="J23" i="6"/>
  <c r="J26" i="6"/>
  <c r="N23" i="6"/>
  <c r="N26" i="6"/>
  <c r="P23" i="6"/>
  <c r="AA22" i="3"/>
  <c r="X23" i="6"/>
  <c r="X26" i="6"/>
  <c r="Z23" i="6"/>
  <c r="AP22" i="3"/>
  <c r="AD23" i="6"/>
  <c r="AV22" i="3"/>
  <c r="AF23" i="6"/>
  <c r="AY22" i="3"/>
  <c r="N43" i="6"/>
  <c r="N46" i="6"/>
  <c r="AM8" i="11"/>
  <c r="N60" i="6"/>
  <c r="H43" i="6"/>
  <c r="H46" i="6"/>
  <c r="B43" i="6"/>
  <c r="F40" i="3"/>
  <c r="Z63" i="6"/>
  <c r="AP58" i="3"/>
  <c r="X63" i="6"/>
  <c r="X66" i="6"/>
  <c r="BH8" i="11"/>
  <c r="X80" i="6"/>
  <c r="R63" i="6"/>
  <c r="AD58" i="3"/>
  <c r="N63" i="6"/>
  <c r="N66" i="6"/>
  <c r="B63" i="6"/>
  <c r="F58" i="3"/>
  <c r="C70" i="3"/>
  <c r="A1" i="10"/>
  <c r="A3" i="14"/>
  <c r="F28" i="14"/>
  <c r="G28" i="14"/>
  <c r="H28" i="14"/>
  <c r="F14" i="14"/>
  <c r="G14" i="14"/>
  <c r="H14" i="14"/>
  <c r="G8" i="14"/>
  <c r="H8" i="14"/>
  <c r="D20" i="14"/>
  <c r="B9" i="14"/>
  <c r="C9" i="14"/>
  <c r="A3" i="15"/>
  <c r="D29" i="15"/>
  <c r="B10" i="15"/>
  <c r="C10" i="15"/>
  <c r="B1" i="6"/>
  <c r="AF61" i="6"/>
  <c r="AD61" i="6"/>
  <c r="AB61" i="6"/>
  <c r="Z61" i="6"/>
  <c r="X61" i="6"/>
  <c r="V61" i="6"/>
  <c r="T61" i="6"/>
  <c r="R61" i="6"/>
  <c r="P61" i="6"/>
  <c r="N61" i="6"/>
  <c r="L61" i="6"/>
  <c r="J61" i="6"/>
  <c r="H61" i="6"/>
  <c r="F61" i="6"/>
  <c r="D61" i="6"/>
  <c r="B61" i="6"/>
  <c r="AF41" i="6"/>
  <c r="AD41" i="6"/>
  <c r="AB41" i="6"/>
  <c r="Z41" i="6"/>
  <c r="X41" i="6"/>
  <c r="V41" i="6"/>
  <c r="T41" i="6"/>
  <c r="R41" i="6"/>
  <c r="P41" i="6"/>
  <c r="N41" i="6"/>
  <c r="L41" i="6"/>
  <c r="J41" i="6"/>
  <c r="H41" i="6"/>
  <c r="F41" i="6"/>
  <c r="D41" i="6"/>
  <c r="B41" i="6"/>
  <c r="AF21" i="6"/>
  <c r="AD21" i="6"/>
  <c r="AB21" i="6"/>
  <c r="Z21" i="6"/>
  <c r="X21" i="6"/>
  <c r="V21" i="6"/>
  <c r="T21" i="6"/>
  <c r="R21" i="6"/>
  <c r="P21" i="6"/>
  <c r="N21" i="6"/>
  <c r="L21" i="6"/>
  <c r="J21" i="6"/>
  <c r="H21" i="6"/>
  <c r="F21" i="6"/>
  <c r="D21" i="6"/>
  <c r="B21" i="6"/>
  <c r="AF1" i="6"/>
  <c r="AD1" i="6"/>
  <c r="AB1" i="6"/>
  <c r="Z1" i="6"/>
  <c r="X1" i="6"/>
  <c r="V1" i="6"/>
  <c r="T1" i="6"/>
  <c r="R1" i="6"/>
  <c r="P1" i="6"/>
  <c r="N1" i="6"/>
  <c r="L1" i="6"/>
  <c r="J1" i="6"/>
  <c r="H1" i="6"/>
  <c r="F1" i="6"/>
  <c r="D1" i="6"/>
  <c r="Z64" i="6"/>
  <c r="X64" i="6"/>
  <c r="R64" i="6"/>
  <c r="N64" i="6"/>
  <c r="B64" i="6"/>
  <c r="N44" i="6"/>
  <c r="J44" i="6"/>
  <c r="AC42" i="11"/>
  <c r="W42" i="11"/>
  <c r="AA36" i="11"/>
  <c r="AA33" i="11"/>
  <c r="W33" i="11"/>
  <c r="T31" i="11"/>
  <c r="AC31" i="11"/>
  <c r="AC25" i="11"/>
  <c r="Y25" i="11"/>
  <c r="V25" i="11"/>
  <c r="R25" i="11"/>
  <c r="Y22" i="11"/>
  <c r="U22" i="11"/>
  <c r="AD22" i="11"/>
  <c r="Z19" i="11"/>
  <c r="AB3" i="6"/>
  <c r="AS4" i="3"/>
  <c r="B11" i="15"/>
  <c r="C11" i="15"/>
  <c r="T43" i="6"/>
  <c r="T46" i="6"/>
  <c r="T44" i="6"/>
  <c r="Z150" i="11"/>
  <c r="G103" i="11"/>
  <c r="T66" i="6"/>
  <c r="BF8" i="11"/>
  <c r="T80" i="6"/>
  <c r="J150" i="11"/>
  <c r="D36" i="15"/>
  <c r="D36" i="14"/>
  <c r="D32" i="15"/>
  <c r="D32" i="14"/>
  <c r="B31" i="15"/>
  <c r="C31" i="15"/>
  <c r="B29" i="15"/>
  <c r="C29" i="15"/>
  <c r="B29" i="14"/>
  <c r="C29" i="14"/>
  <c r="B27" i="15"/>
  <c r="C27" i="15"/>
  <c r="B27" i="14"/>
  <c r="C27" i="14"/>
  <c r="B24" i="14"/>
  <c r="C24" i="14"/>
  <c r="B23" i="14"/>
  <c r="C23" i="14"/>
  <c r="B23" i="15"/>
  <c r="C23" i="15"/>
  <c r="B22" i="14"/>
  <c r="C22" i="14"/>
  <c r="B22" i="15"/>
  <c r="C22" i="15"/>
  <c r="B21" i="15"/>
  <c r="C21" i="15"/>
  <c r="B21" i="14"/>
  <c r="C21" i="14"/>
  <c r="B19" i="15"/>
  <c r="C19" i="15"/>
  <c r="B19" i="14"/>
  <c r="C19" i="14"/>
  <c r="B16" i="14"/>
  <c r="C16" i="14"/>
  <c r="B16" i="15"/>
  <c r="C16" i="15"/>
  <c r="B15" i="14"/>
  <c r="C15" i="14"/>
  <c r="B14" i="14"/>
  <c r="C14" i="14"/>
  <c r="B14" i="15"/>
  <c r="C14" i="15"/>
  <c r="R150" i="11"/>
  <c r="AE150" i="11"/>
  <c r="B36" i="15"/>
  <c r="C36" i="15"/>
  <c r="D30" i="14"/>
  <c r="D30" i="15"/>
  <c r="D27" i="14"/>
  <c r="D27" i="15"/>
  <c r="D24" i="14"/>
  <c r="D22" i="15"/>
  <c r="D19" i="15"/>
  <c r="D14" i="15"/>
  <c r="D12" i="14"/>
  <c r="D8" i="14"/>
  <c r="D7" i="15"/>
  <c r="B6" i="14"/>
  <c r="C6" i="14"/>
  <c r="B6" i="15"/>
  <c r="C6" i="15"/>
  <c r="AA75" i="11"/>
  <c r="W75" i="11"/>
  <c r="S75" i="11"/>
  <c r="AB73" i="11"/>
  <c r="X73" i="11"/>
  <c r="T73" i="11"/>
  <c r="AC71" i="11"/>
  <c r="Y71" i="11"/>
  <c r="U71" i="11"/>
  <c r="AD69" i="11"/>
  <c r="Z69" i="11"/>
  <c r="V69" i="11"/>
  <c r="R69" i="11"/>
  <c r="AA67" i="11"/>
  <c r="W67" i="11"/>
  <c r="S67" i="11"/>
  <c r="AB65" i="11"/>
  <c r="X65" i="11"/>
  <c r="T65" i="11"/>
  <c r="AC63" i="11"/>
  <c r="Y63" i="11"/>
  <c r="U63" i="11"/>
  <c r="AD61" i="11"/>
  <c r="Z61" i="11"/>
  <c r="V61" i="11"/>
  <c r="R61" i="11"/>
  <c r="AB75" i="11"/>
  <c r="X75" i="11"/>
  <c r="T75" i="11"/>
  <c r="AC73" i="11"/>
  <c r="Y73" i="11"/>
  <c r="U73" i="11"/>
  <c r="AD71" i="11"/>
  <c r="Z71" i="11"/>
  <c r="V71" i="11"/>
  <c r="R71" i="11"/>
  <c r="AA69" i="11"/>
  <c r="W69" i="11"/>
  <c r="S69" i="11"/>
  <c r="AB67" i="11"/>
  <c r="X67" i="11"/>
  <c r="T67" i="11"/>
  <c r="AC65" i="11"/>
  <c r="Y65" i="11"/>
  <c r="U65" i="11"/>
  <c r="AD63" i="11"/>
  <c r="Z63" i="11"/>
  <c r="V63" i="11"/>
  <c r="R63" i="11"/>
  <c r="AA61" i="11"/>
  <c r="W61" i="11"/>
  <c r="S61" i="11"/>
  <c r="AD65" i="11"/>
  <c r="Z65" i="11"/>
  <c r="V65" i="11"/>
  <c r="R65" i="11"/>
  <c r="V47" i="11"/>
  <c r="R47" i="11"/>
  <c r="Y45" i="11"/>
  <c r="U45" i="11"/>
  <c r="X47" i="11"/>
  <c r="T47" i="11"/>
  <c r="AA45" i="11"/>
  <c r="W45" i="11"/>
  <c r="S45" i="11"/>
  <c r="Y42" i="11"/>
  <c r="AD30" i="11"/>
  <c r="AC28" i="11"/>
  <c r="Y28" i="11"/>
  <c r="U28" i="11"/>
  <c r="X26" i="11"/>
  <c r="T26" i="11"/>
  <c r="AA24" i="11"/>
  <c r="W24" i="11"/>
  <c r="V42" i="11"/>
  <c r="R42" i="11"/>
  <c r="X40" i="11"/>
  <c r="T40" i="11"/>
  <c r="S38" i="11"/>
  <c r="V36" i="11"/>
  <c r="R36" i="11"/>
  <c r="S30" i="11"/>
  <c r="Z28" i="11"/>
  <c r="V28" i="11"/>
  <c r="R28" i="11"/>
  <c r="AC26" i="11"/>
  <c r="Y26" i="11"/>
  <c r="U26" i="11"/>
  <c r="T24" i="11"/>
  <c r="V17" i="11"/>
  <c r="Z23" i="11"/>
  <c r="V23" i="11"/>
  <c r="R23" i="11"/>
  <c r="Y19" i="11"/>
  <c r="AC15" i="11"/>
  <c r="T17" i="11"/>
  <c r="Z15" i="11"/>
  <c r="R15" i="11"/>
  <c r="AQ67" i="11"/>
  <c r="AQ75" i="11"/>
  <c r="AQ65" i="11"/>
  <c r="AQ54" i="11"/>
  <c r="AQ62" i="11"/>
  <c r="AQ70" i="11"/>
  <c r="AQ71" i="11"/>
  <c r="AQ58" i="11"/>
  <c r="AQ57" i="11"/>
  <c r="AQ60" i="11"/>
  <c r="AQ68" i="11"/>
  <c r="AQ53" i="11"/>
  <c r="AQ56" i="11"/>
  <c r="AQ73" i="11"/>
  <c r="H64" i="6"/>
  <c r="AD64" i="6"/>
  <c r="X43" i="6"/>
  <c r="X46" i="6"/>
  <c r="V64" i="6"/>
  <c r="D18" i="15"/>
  <c r="D34" i="14"/>
  <c r="D15" i="14"/>
  <c r="J58" i="11"/>
  <c r="AD150" i="11"/>
  <c r="V39" i="11"/>
  <c r="S39" i="11"/>
  <c r="Z39" i="11"/>
  <c r="L33" i="11"/>
  <c r="W150" i="11"/>
  <c r="AS150" i="11"/>
  <c r="Q90" i="11"/>
  <c r="BI150" i="11"/>
  <c r="AB150" i="11"/>
  <c r="AF44" i="6"/>
  <c r="AF43" i="6"/>
  <c r="AY40" i="3"/>
  <c r="R44" i="6"/>
  <c r="R43" i="6"/>
  <c r="AD40" i="3"/>
  <c r="V3" i="6"/>
  <c r="AJ4" i="3"/>
  <c r="F3" i="6"/>
  <c r="L4" i="3"/>
  <c r="D5" i="14"/>
  <c r="D5" i="15"/>
  <c r="B28" i="14"/>
  <c r="C28" i="14"/>
  <c r="B28" i="15"/>
  <c r="C28" i="15"/>
  <c r="L63" i="6"/>
  <c r="L66" i="6"/>
  <c r="BB8" i="11"/>
  <c r="L80" i="6"/>
  <c r="L64" i="6"/>
  <c r="D23" i="6"/>
  <c r="D26" i="6"/>
  <c r="D3" i="6"/>
  <c r="I4" i="3"/>
  <c r="D31" i="15"/>
  <c r="D31" i="14"/>
  <c r="J64" i="6"/>
  <c r="J63" i="6"/>
  <c r="J66" i="6"/>
  <c r="N150" i="11"/>
  <c r="J91" i="11"/>
  <c r="D33" i="14"/>
  <c r="F150" i="11"/>
  <c r="J83" i="11"/>
  <c r="AC32" i="11"/>
  <c r="AA32" i="11"/>
  <c r="L26" i="6"/>
  <c r="D35" i="14"/>
  <c r="B26" i="14"/>
  <c r="C26" i="14"/>
  <c r="B5" i="14"/>
  <c r="C5" i="14"/>
  <c r="B34" i="15"/>
  <c r="C34" i="15"/>
  <c r="B33" i="15"/>
  <c r="C33" i="15"/>
  <c r="P63" i="6"/>
  <c r="AA58" i="3"/>
  <c r="V23" i="6"/>
  <c r="V26" i="6"/>
  <c r="X3" i="6"/>
  <c r="AM4" i="3"/>
  <c r="F43" i="6"/>
  <c r="F46" i="6"/>
  <c r="AD43" i="6"/>
  <c r="AV40" i="3"/>
  <c r="AD44" i="6"/>
  <c r="BH150" i="11"/>
  <c r="T23" i="6"/>
  <c r="T26" i="6"/>
  <c r="D10" i="14"/>
  <c r="D6" i="15"/>
  <c r="D6" i="14"/>
  <c r="D16" i="14"/>
  <c r="AQ69" i="11"/>
  <c r="Q150" i="11"/>
  <c r="I94" i="11"/>
  <c r="B7" i="15"/>
  <c r="C7" i="15"/>
  <c r="B7" i="14"/>
  <c r="C7" i="14"/>
  <c r="L3" i="6"/>
  <c r="L6" i="6"/>
  <c r="B12" i="14"/>
  <c r="C12" i="14"/>
  <c r="B12" i="15"/>
  <c r="C12" i="15"/>
  <c r="AB43" i="6"/>
  <c r="AB46" i="6"/>
  <c r="AT8" i="11"/>
  <c r="AB60" i="6"/>
  <c r="AB44" i="6"/>
  <c r="H150" i="11"/>
  <c r="D17" i="15"/>
  <c r="J37" i="11"/>
  <c r="D9" i="15"/>
  <c r="D9" i="14"/>
  <c r="AF63" i="6"/>
  <c r="AF66" i="6"/>
  <c r="AF64" i="6"/>
  <c r="F64" i="6"/>
  <c r="F63" i="6"/>
  <c r="L58" i="3"/>
  <c r="H4" i="11"/>
  <c r="B3" i="11"/>
  <c r="B17" i="15"/>
  <c r="C17" i="15"/>
  <c r="A38" i="15"/>
  <c r="A37" i="14"/>
  <c r="AH53" i="11"/>
  <c r="AH65" i="11"/>
  <c r="AH67" i="11"/>
  <c r="AH69" i="11"/>
  <c r="I93" i="11"/>
  <c r="J92" i="11"/>
  <c r="P89" i="11"/>
  <c r="I79" i="11"/>
  <c r="Q23" i="11"/>
  <c r="O88" i="11"/>
  <c r="O104" i="11"/>
  <c r="AQ72" i="11"/>
  <c r="Q109" i="11"/>
  <c r="J19" i="11"/>
  <c r="Q99" i="11"/>
  <c r="J14" i="11"/>
  <c r="I82" i="11"/>
  <c r="P44" i="6"/>
  <c r="P43" i="6"/>
  <c r="P46" i="6"/>
  <c r="Q91" i="11"/>
  <c r="P95" i="11"/>
  <c r="P99" i="11"/>
  <c r="O99" i="11"/>
  <c r="P85" i="11"/>
  <c r="H109" i="11"/>
  <c r="H95" i="11"/>
  <c r="Q95" i="11"/>
  <c r="J87" i="11"/>
  <c r="H104" i="11"/>
  <c r="Q92" i="11"/>
  <c r="J104" i="11"/>
  <c r="P79" i="11"/>
  <c r="H79" i="11"/>
  <c r="O87" i="11"/>
  <c r="O95" i="11"/>
  <c r="H89" i="11"/>
  <c r="O85" i="11"/>
  <c r="Q93" i="11"/>
  <c r="J106" i="11"/>
  <c r="H98" i="11"/>
  <c r="P93" i="11"/>
  <c r="P102" i="11"/>
  <c r="H107" i="11"/>
  <c r="Q96" i="11"/>
  <c r="G89" i="11"/>
  <c r="P100" i="11"/>
  <c r="J93" i="11"/>
  <c r="P103" i="11"/>
  <c r="H92" i="11"/>
  <c r="P87" i="11"/>
  <c r="Q107" i="11"/>
  <c r="J78" i="11"/>
  <c r="I81" i="11"/>
  <c r="O109" i="11"/>
  <c r="J98" i="11"/>
  <c r="H82" i="11"/>
  <c r="P91" i="11"/>
  <c r="Q101" i="11"/>
  <c r="J108" i="11"/>
  <c r="P84" i="11"/>
  <c r="G81" i="11"/>
  <c r="I78" i="11"/>
  <c r="O97" i="11"/>
  <c r="J81" i="11"/>
  <c r="P109" i="11"/>
  <c r="N95" i="11"/>
  <c r="J105" i="11"/>
  <c r="Q85" i="11"/>
  <c r="Q103" i="11"/>
  <c r="O89" i="11"/>
  <c r="O101" i="11"/>
  <c r="Q89" i="11"/>
  <c r="J96" i="11"/>
  <c r="I92" i="11"/>
  <c r="H96" i="11"/>
  <c r="N97" i="11"/>
  <c r="I91" i="11"/>
  <c r="J103" i="11"/>
  <c r="Q84" i="11"/>
  <c r="H81" i="11"/>
  <c r="J85" i="11"/>
  <c r="Q81" i="11"/>
  <c r="O93" i="11"/>
  <c r="J82" i="11"/>
  <c r="P78" i="11"/>
  <c r="Q100" i="11"/>
  <c r="O83" i="11"/>
  <c r="Q83" i="11"/>
  <c r="O100" i="11"/>
  <c r="J109" i="11"/>
  <c r="G91" i="11"/>
  <c r="H84" i="11"/>
  <c r="H86" i="11"/>
  <c r="O106" i="11"/>
  <c r="I103" i="11"/>
  <c r="P97" i="11"/>
  <c r="O108" i="11"/>
  <c r="H94" i="11"/>
  <c r="N85" i="11"/>
  <c r="I84" i="11"/>
  <c r="Q106" i="11"/>
  <c r="H91" i="11"/>
  <c r="P83" i="11"/>
  <c r="O80" i="11"/>
  <c r="I89" i="11"/>
  <c r="H88" i="11"/>
  <c r="O79" i="11"/>
  <c r="J84" i="11"/>
  <c r="P106" i="11"/>
  <c r="I99" i="11"/>
  <c r="P86" i="11"/>
  <c r="I105" i="11"/>
  <c r="I95" i="11"/>
  <c r="G84" i="11"/>
  <c r="H85" i="11"/>
  <c r="H87" i="11"/>
  <c r="I88" i="11"/>
  <c r="H100" i="11"/>
  <c r="Q78" i="11"/>
  <c r="H105" i="11"/>
  <c r="P81" i="11"/>
  <c r="J86" i="11"/>
  <c r="P90" i="11"/>
  <c r="Q94" i="11"/>
  <c r="J94" i="11"/>
  <c r="J79" i="11"/>
  <c r="Q87" i="11"/>
  <c r="J80" i="11"/>
  <c r="P101" i="11"/>
  <c r="N90" i="11"/>
  <c r="J107" i="11"/>
  <c r="I87" i="11"/>
  <c r="J100" i="11"/>
  <c r="O105" i="11"/>
  <c r="H108" i="11"/>
  <c r="O78" i="11"/>
  <c r="P108" i="11"/>
  <c r="N83" i="11"/>
  <c r="P98" i="11"/>
  <c r="Q98" i="11"/>
  <c r="O98" i="11"/>
  <c r="I85" i="11"/>
  <c r="I96" i="11"/>
  <c r="Q108" i="11"/>
  <c r="Q82" i="11"/>
  <c r="P82" i="11"/>
  <c r="N82" i="11"/>
  <c r="O82" i="11"/>
  <c r="AY23" i="3"/>
  <c r="AM47" i="11"/>
  <c r="J34" i="11"/>
  <c r="N103" i="11"/>
  <c r="P96" i="11"/>
  <c r="J50" i="11"/>
  <c r="Q50" i="11"/>
  <c r="AL50" i="11"/>
  <c r="AE50" i="11"/>
  <c r="AG50" i="11"/>
  <c r="D23" i="14"/>
  <c r="D23" i="15"/>
  <c r="Q65" i="11"/>
  <c r="B20" i="14"/>
  <c r="C20" i="14"/>
  <c r="B20" i="15"/>
  <c r="C20" i="15"/>
  <c r="B13" i="15"/>
  <c r="C13" i="15"/>
  <c r="B13" i="14"/>
  <c r="C13" i="14"/>
  <c r="J44" i="11"/>
  <c r="Q44" i="11"/>
  <c r="J32" i="11"/>
  <c r="J15" i="11"/>
  <c r="N98" i="11"/>
  <c r="Z43" i="6"/>
  <c r="Z46" i="6"/>
  <c r="AS8" i="11"/>
  <c r="Z60" i="6"/>
  <c r="Z44" i="6"/>
  <c r="L44" i="6"/>
  <c r="L43" i="6"/>
  <c r="U40" i="3"/>
  <c r="J66" i="11"/>
  <c r="Q66" i="11"/>
  <c r="J51" i="11"/>
  <c r="Q51" i="11"/>
  <c r="Q35" i="11"/>
  <c r="P24" i="6"/>
  <c r="J25" i="11"/>
  <c r="N107" i="11"/>
  <c r="J63" i="11"/>
  <c r="Q63" i="11"/>
  <c r="AL63" i="11"/>
  <c r="J45" i="11"/>
  <c r="G78" i="11"/>
  <c r="Q45" i="11"/>
  <c r="I41" i="3"/>
  <c r="D64" i="6"/>
  <c r="D63" i="6"/>
  <c r="D66" i="6"/>
  <c r="V43" i="6"/>
  <c r="V46" i="6"/>
  <c r="V44" i="6"/>
  <c r="Q73" i="11"/>
  <c r="AM73" i="11"/>
  <c r="L20" i="11"/>
  <c r="O94" i="11"/>
  <c r="H93" i="11"/>
  <c r="J74" i="11"/>
  <c r="Q74" i="11"/>
  <c r="AL74" i="11"/>
  <c r="AB63" i="6"/>
  <c r="AB66" i="6"/>
  <c r="AB64" i="6"/>
  <c r="G99" i="11"/>
  <c r="G95" i="11"/>
  <c r="N80" i="11"/>
  <c r="N93" i="11"/>
  <c r="AM35" i="11"/>
  <c r="AL35" i="11"/>
  <c r="U59" i="3"/>
  <c r="AL65" i="11"/>
  <c r="AM65" i="11"/>
  <c r="G82" i="11"/>
  <c r="Q14" i="11"/>
  <c r="AL72" i="11"/>
  <c r="AL59" i="11"/>
  <c r="Q32" i="11"/>
  <c r="AG32" i="11"/>
  <c r="AM32" i="11"/>
  <c r="Q19" i="11"/>
  <c r="G106" i="11"/>
  <c r="AM74" i="11"/>
  <c r="AV59" i="3"/>
  <c r="N96" i="11"/>
  <c r="Q18" i="11"/>
  <c r="N4" i="6"/>
  <c r="G8" i="11"/>
  <c r="N20" i="6"/>
  <c r="AM18" i="11"/>
  <c r="N89" i="11"/>
  <c r="AG35" i="11"/>
  <c r="X5" i="3"/>
  <c r="AL32" i="11"/>
  <c r="AM23" i="11"/>
  <c r="X4" i="6"/>
  <c r="AM63" i="11"/>
  <c r="O59" i="3"/>
  <c r="AM5" i="3"/>
  <c r="R23" i="3"/>
  <c r="Q34" i="11"/>
  <c r="G88" i="11"/>
  <c r="J24" i="6"/>
  <c r="G85" i="11"/>
  <c r="AS59" i="3"/>
  <c r="AA59" i="3"/>
  <c r="T4" i="6"/>
  <c r="AM21" i="11"/>
  <c r="AM29" i="11"/>
  <c r="J46" i="6"/>
  <c r="AK8" i="11"/>
  <c r="J60" i="6"/>
  <c r="R40" i="3"/>
  <c r="I83" i="11"/>
  <c r="H83" i="11"/>
  <c r="Q48" i="11"/>
  <c r="Q105" i="11"/>
  <c r="AM41" i="3"/>
  <c r="AM55" i="11"/>
  <c r="AL55" i="11"/>
  <c r="AM43" i="11"/>
  <c r="J88" i="11"/>
  <c r="P104" i="11"/>
  <c r="I97" i="11"/>
  <c r="H102" i="11"/>
  <c r="I98" i="11"/>
  <c r="J69" i="11"/>
  <c r="Q69" i="11"/>
  <c r="J40" i="11"/>
  <c r="N101" i="11"/>
  <c r="J62" i="11"/>
  <c r="Q62" i="11"/>
  <c r="D13" i="15"/>
  <c r="D13" i="14"/>
  <c r="Q75" i="11"/>
  <c r="J71" i="11"/>
  <c r="Q71" i="11"/>
  <c r="H97" i="11"/>
  <c r="P80" i="11"/>
  <c r="I102" i="11"/>
  <c r="J68" i="11"/>
  <c r="Q68" i="11"/>
  <c r="J16" i="11"/>
  <c r="G107" i="11"/>
  <c r="N100" i="11"/>
  <c r="AL62" i="11"/>
  <c r="N104" i="11"/>
  <c r="N106" i="11"/>
  <c r="U41" i="3"/>
  <c r="AL54" i="11"/>
  <c r="AM54" i="11"/>
  <c r="AM75" i="11"/>
  <c r="AL48" i="11"/>
  <c r="X23" i="3"/>
  <c r="AL21" i="11"/>
  <c r="AL52" i="11"/>
  <c r="Z40" i="11"/>
  <c r="AA40" i="11"/>
  <c r="AC40" i="11"/>
  <c r="AD33" i="11"/>
  <c r="T33" i="11"/>
  <c r="V33" i="11"/>
  <c r="AC33" i="11"/>
  <c r="U33" i="11"/>
  <c r="AD29" i="11"/>
  <c r="X27" i="11"/>
  <c r="AB27" i="11"/>
  <c r="R19" i="11"/>
  <c r="V19" i="11"/>
  <c r="W18" i="11"/>
  <c r="AA34" i="11"/>
  <c r="R34" i="11"/>
  <c r="AE34" i="11"/>
  <c r="AL34" i="11"/>
  <c r="T36" i="11"/>
  <c r="Z36" i="11"/>
  <c r="AB30" i="11"/>
  <c r="R30" i="11"/>
  <c r="T41" i="11"/>
  <c r="AD41" i="11"/>
  <c r="W16" i="11"/>
  <c r="AB6" i="6"/>
  <c r="H66" i="6"/>
  <c r="AZ8" i="11"/>
  <c r="H80" i="6"/>
  <c r="V66" i="6"/>
  <c r="BG8" i="11"/>
  <c r="V80" i="6"/>
  <c r="X4" i="3"/>
  <c r="I109" i="11"/>
  <c r="AH17" i="11"/>
  <c r="AG58" i="3"/>
  <c r="B46" i="6"/>
  <c r="B49" i="3"/>
  <c r="B46" i="3"/>
  <c r="B53" i="3"/>
  <c r="E51" i="3"/>
  <c r="E54" i="3"/>
  <c r="E45" i="3"/>
  <c r="C47" i="3"/>
  <c r="B45" i="3"/>
  <c r="E49" i="3"/>
  <c r="Z66" i="6"/>
  <c r="BI8" i="11"/>
  <c r="Z80" i="6"/>
  <c r="A56" i="3"/>
  <c r="C52" i="3"/>
  <c r="B50" i="3"/>
  <c r="E47" i="3"/>
  <c r="E44" i="3"/>
  <c r="C43" i="3"/>
  <c r="E40" i="3"/>
  <c r="E52" i="3"/>
  <c r="E46" i="3"/>
  <c r="B55" i="3"/>
  <c r="C48" i="3"/>
  <c r="C46" i="3"/>
  <c r="C51" i="3"/>
  <c r="E43" i="3"/>
  <c r="B44" i="3"/>
  <c r="E53" i="3"/>
  <c r="E55" i="3"/>
  <c r="C54" i="3"/>
  <c r="B54" i="3"/>
  <c r="E50" i="3"/>
  <c r="C53" i="3"/>
  <c r="A40" i="3"/>
  <c r="C49" i="3"/>
  <c r="C44" i="3"/>
  <c r="C50" i="3"/>
  <c r="B47" i="3"/>
  <c r="E48" i="3"/>
  <c r="C45" i="3"/>
  <c r="C55" i="3"/>
  <c r="B43" i="3"/>
  <c r="B52" i="3"/>
  <c r="B51" i="3"/>
  <c r="B48" i="3"/>
  <c r="P26" i="6"/>
  <c r="AG22" i="3"/>
  <c r="X8" i="11"/>
  <c r="P40" i="6"/>
  <c r="AL66" i="11"/>
  <c r="AM66" i="11"/>
  <c r="X59" i="3"/>
  <c r="B44" i="6"/>
  <c r="AG8" i="11"/>
  <c r="B60" i="6"/>
  <c r="AM44" i="11"/>
  <c r="F41" i="3"/>
  <c r="Q16" i="11"/>
  <c r="AL68" i="11"/>
  <c r="AM68" i="11"/>
  <c r="AD59" i="3"/>
  <c r="AL69" i="11"/>
  <c r="AG59" i="3"/>
  <c r="AM69" i="11"/>
  <c r="AL75" i="11"/>
  <c r="AY59" i="3"/>
  <c r="G79" i="11"/>
  <c r="D44" i="6"/>
  <c r="AM45" i="11"/>
  <c r="X41" i="3"/>
  <c r="AM50" i="11"/>
  <c r="Q40" i="11"/>
  <c r="AM40" i="11"/>
  <c r="AL51" i="11"/>
  <c r="AM51" i="11"/>
  <c r="AA41" i="3"/>
  <c r="AY41" i="3"/>
  <c r="N87" i="11"/>
  <c r="N84" i="11"/>
  <c r="Z4" i="6"/>
  <c r="J89" i="11"/>
  <c r="Q15" i="11"/>
  <c r="AE35" i="11"/>
  <c r="H44" i="6"/>
  <c r="O41" i="3"/>
  <c r="G97" i="11"/>
  <c r="Q36" i="11"/>
  <c r="J90" i="11"/>
  <c r="I90" i="11"/>
  <c r="J101" i="11"/>
  <c r="AE32" i="11"/>
  <c r="Q33" i="11"/>
  <c r="AS22" i="3"/>
  <c r="AB26" i="6"/>
  <c r="Q79" i="11"/>
  <c r="O86" i="11"/>
  <c r="Q86" i="11"/>
  <c r="N91" i="11"/>
  <c r="Q56" i="11"/>
  <c r="P107" i="11"/>
  <c r="O107" i="11"/>
  <c r="Q26" i="11"/>
  <c r="N81" i="11"/>
  <c r="O81" i="11"/>
  <c r="P88" i="11"/>
  <c r="N88" i="11"/>
  <c r="Q88" i="11"/>
  <c r="O102" i="11"/>
  <c r="Q102" i="11"/>
  <c r="H80" i="11"/>
  <c r="Q31" i="11"/>
  <c r="O23" i="3"/>
  <c r="AM24" i="11"/>
  <c r="H106" i="11"/>
  <c r="I106" i="11"/>
  <c r="AS41" i="3"/>
  <c r="AL53" i="11"/>
  <c r="AM53" i="11"/>
  <c r="AG41" i="3"/>
  <c r="Q37" i="11"/>
  <c r="O96" i="11"/>
  <c r="H99" i="11"/>
  <c r="J99" i="11"/>
  <c r="P94" i="11"/>
  <c r="D25" i="15"/>
  <c r="Z3" i="6"/>
  <c r="M8" i="11"/>
  <c r="Z20" i="6"/>
  <c r="U58" i="3"/>
  <c r="D28" i="14"/>
  <c r="A1" i="3"/>
  <c r="B18" i="15"/>
  <c r="C18" i="15"/>
  <c r="H24" i="6"/>
  <c r="AM31" i="11"/>
  <c r="AE16" i="11"/>
  <c r="AG16" i="11"/>
  <c r="K107" i="11"/>
  <c r="AM16" i="11"/>
  <c r="J4" i="6"/>
  <c r="R5" i="3"/>
  <c r="AD4" i="6"/>
  <c r="AM26" i="11"/>
  <c r="AV5" i="3"/>
  <c r="AP41" i="3"/>
  <c r="AM56" i="11"/>
  <c r="AL56" i="11"/>
  <c r="L24" i="6"/>
  <c r="V8" i="11"/>
  <c r="L40" i="6"/>
  <c r="AM33" i="11"/>
  <c r="U23" i="3"/>
  <c r="AG23" i="3"/>
  <c r="T24" i="6"/>
  <c r="Z8" i="11"/>
  <c r="T40" i="6"/>
  <c r="AM37" i="11"/>
  <c r="AP23" i="3"/>
  <c r="AE74" i="11"/>
  <c r="AG74" i="11"/>
  <c r="AE44" i="11"/>
  <c r="AG44" i="11"/>
  <c r="R100" i="11"/>
  <c r="AH16" i="11"/>
  <c r="AH30" i="11"/>
  <c r="AH33" i="11"/>
  <c r="AE47" i="11"/>
  <c r="AG47" i="11"/>
  <c r="R90" i="11"/>
  <c r="AE65" i="11"/>
  <c r="AG65" i="11"/>
  <c r="B6" i="11"/>
  <c r="U74" i="3"/>
  <c r="AH55" i="11"/>
  <c r="AH66" i="11"/>
  <c r="AH46" i="11"/>
  <c r="AH44" i="11"/>
  <c r="AH20" i="11"/>
  <c r="AV74" i="3"/>
  <c r="AH70" i="11"/>
  <c r="AE18" i="11"/>
  <c r="AG18" i="11"/>
  <c r="R108" i="11"/>
  <c r="AE45" i="11"/>
  <c r="AL45" i="11"/>
  <c r="AE69" i="11"/>
  <c r="AG69" i="11"/>
  <c r="AH25" i="11"/>
  <c r="AH47" i="11"/>
  <c r="AH62" i="11"/>
  <c r="AH56" i="11"/>
  <c r="AH73" i="11"/>
  <c r="AH57" i="11"/>
  <c r="AE36" i="11"/>
  <c r="AE51" i="11"/>
  <c r="AG51" i="11"/>
  <c r="AE75" i="11"/>
  <c r="AG75" i="11"/>
  <c r="AE68" i="11"/>
  <c r="AG68" i="11"/>
  <c r="AH19" i="11"/>
  <c r="AH41" i="11"/>
  <c r="AE52" i="11"/>
  <c r="AE63" i="11"/>
  <c r="AE73" i="11"/>
  <c r="AH50" i="11"/>
  <c r="AH64" i="11"/>
  <c r="AH48" i="11"/>
  <c r="AH59" i="11"/>
  <c r="AE53" i="11"/>
  <c r="AG53" i="11"/>
  <c r="BJ8" i="11"/>
  <c r="AB80" i="6"/>
  <c r="AH21" i="11"/>
  <c r="AH32" i="11"/>
  <c r="AH40" i="11"/>
  <c r="AE55" i="11"/>
  <c r="AG55" i="11"/>
  <c r="AH58" i="11"/>
  <c r="AH60" i="11"/>
  <c r="AH49" i="11"/>
  <c r="AH71" i="11"/>
  <c r="AH27" i="11"/>
  <c r="AH34" i="11"/>
  <c r="AH18" i="11"/>
  <c r="AH72" i="11"/>
  <c r="AH68" i="11"/>
  <c r="AH61" i="11"/>
  <c r="AE40" i="11"/>
  <c r="AL40" i="11"/>
  <c r="AE33" i="11"/>
  <c r="AG33" i="11"/>
  <c r="K106" i="11"/>
  <c r="AE57" i="11"/>
  <c r="AG57" i="11"/>
  <c r="AH35" i="11"/>
  <c r="AH54" i="11"/>
  <c r="AH74" i="11"/>
  <c r="AH75" i="11"/>
  <c r="AH38" i="11"/>
  <c r="AA74" i="3"/>
  <c r="AE56" i="11"/>
  <c r="AG56" i="11"/>
  <c r="AE59" i="11"/>
  <c r="AG59" i="11"/>
  <c r="AE66" i="11"/>
  <c r="AG66" i="11"/>
  <c r="AH15" i="11"/>
  <c r="AH29" i="11"/>
  <c r="AH36" i="11"/>
  <c r="AH45" i="11"/>
  <c r="AH42" i="11"/>
  <c r="U56" i="3"/>
  <c r="AH63" i="11"/>
  <c r="AH52" i="11"/>
  <c r="AH28" i="11"/>
  <c r="AH43" i="11"/>
  <c r="AE43" i="11"/>
  <c r="AL43" i="11"/>
  <c r="AS58" i="3"/>
  <c r="AS74" i="3"/>
  <c r="AH39" i="11"/>
  <c r="B72" i="3"/>
  <c r="E67" i="3"/>
  <c r="AS40" i="3"/>
  <c r="AE37" i="11"/>
  <c r="AG38" i="3"/>
  <c r="AH37" i="11"/>
  <c r="AA40" i="3"/>
  <c r="AA56" i="3"/>
  <c r="AP40" i="3"/>
  <c r="AP56" i="3"/>
  <c r="AH31" i="11"/>
  <c r="AE31" i="11"/>
  <c r="AG31" i="11"/>
  <c r="R93" i="11"/>
  <c r="AE26" i="11"/>
  <c r="AH26" i="11"/>
  <c r="O8" i="11"/>
  <c r="AD20" i="6"/>
  <c r="BA8" i="11"/>
  <c r="J80" i="6"/>
  <c r="AH24" i="11"/>
  <c r="AE24" i="11"/>
  <c r="AG24" i="11"/>
  <c r="R89" i="11"/>
  <c r="S89" i="11"/>
  <c r="G16" i="15"/>
  <c r="P66" i="6"/>
  <c r="BD8" i="11"/>
  <c r="P80" i="6"/>
  <c r="AM22" i="3"/>
  <c r="F66" i="6"/>
  <c r="AY8" i="11"/>
  <c r="F80" i="6"/>
  <c r="L46" i="6"/>
  <c r="AL8" i="11"/>
  <c r="L60" i="6"/>
  <c r="AD4" i="3"/>
  <c r="AM58" i="3"/>
  <c r="AH23" i="11"/>
  <c r="R58" i="3"/>
  <c r="R74" i="3"/>
  <c r="AJ22" i="3"/>
  <c r="Z26" i="6"/>
  <c r="AF46" i="6"/>
  <c r="AV8" i="11"/>
  <c r="AF60" i="6"/>
  <c r="U4" i="3"/>
  <c r="X6" i="6"/>
  <c r="AE23" i="11"/>
  <c r="AR8" i="11"/>
  <c r="X60" i="6"/>
  <c r="L8" i="11"/>
  <c r="X20" i="6"/>
  <c r="AM40" i="3"/>
  <c r="AM56" i="3"/>
  <c r="AD6" i="6"/>
  <c r="AG40" i="3"/>
  <c r="AH22" i="11"/>
  <c r="V6" i="6"/>
  <c r="X40" i="3"/>
  <c r="X56" i="3"/>
  <c r="C72" i="3"/>
  <c r="AL16" i="11"/>
  <c r="R26" i="6"/>
  <c r="B71" i="3"/>
  <c r="E70" i="3"/>
  <c r="C61" i="3"/>
  <c r="T8" i="11"/>
  <c r="H40" i="6"/>
  <c r="R4" i="3"/>
  <c r="R20" i="3"/>
  <c r="E8" i="11"/>
  <c r="J20" i="6"/>
  <c r="O22" i="3"/>
  <c r="I58" i="3"/>
  <c r="F56" i="3"/>
  <c r="C69" i="3"/>
  <c r="C65" i="3"/>
  <c r="B64" i="3"/>
  <c r="B66" i="3"/>
  <c r="E58" i="3"/>
  <c r="R46" i="6"/>
  <c r="AO8" i="11"/>
  <c r="R60" i="6"/>
  <c r="AF8" i="11"/>
  <c r="AF40" i="6"/>
  <c r="B63" i="3"/>
  <c r="E68" i="3"/>
  <c r="C67" i="3"/>
  <c r="B61" i="3"/>
  <c r="C73" i="3"/>
  <c r="W106" i="11"/>
  <c r="E61" i="3"/>
  <c r="C68" i="3"/>
  <c r="E72" i="3"/>
  <c r="B69" i="3"/>
  <c r="B70" i="3"/>
  <c r="E65" i="3"/>
  <c r="B66" i="6"/>
  <c r="AW8" i="11"/>
  <c r="B80" i="6"/>
  <c r="C63" i="3"/>
  <c r="E62" i="3"/>
  <c r="E66" i="3"/>
  <c r="F74" i="3"/>
  <c r="E69" i="3"/>
  <c r="C71" i="3"/>
  <c r="A58" i="3"/>
  <c r="B62" i="3"/>
  <c r="E64" i="3"/>
  <c r="B67" i="3"/>
  <c r="E73" i="3"/>
  <c r="AF26" i="6"/>
  <c r="B73" i="3"/>
  <c r="A74" i="3"/>
  <c r="E63" i="3"/>
  <c r="B68" i="3"/>
  <c r="F22" i="3"/>
  <c r="E28" i="3"/>
  <c r="C62" i="3"/>
  <c r="B65" i="3"/>
  <c r="C64" i="3"/>
  <c r="U97" i="11"/>
  <c r="Y97" i="11"/>
  <c r="J17" i="11"/>
  <c r="D6" i="6"/>
  <c r="AH14" i="11"/>
  <c r="O40" i="3"/>
  <c r="O56" i="3"/>
  <c r="U95" i="11"/>
  <c r="Y95" i="11"/>
  <c r="W97" i="11"/>
  <c r="I22" i="3"/>
  <c r="F6" i="6"/>
  <c r="AJ8" i="11"/>
  <c r="H60" i="6"/>
  <c r="AE14" i="11"/>
  <c r="AG40" i="11"/>
  <c r="R101" i="11"/>
  <c r="F4" i="3"/>
  <c r="E4" i="3"/>
  <c r="AG45" i="11"/>
  <c r="K78" i="11"/>
  <c r="AH13" i="11"/>
  <c r="AV20" i="3"/>
  <c r="L106" i="11"/>
  <c r="E33" i="15"/>
  <c r="F33" i="15"/>
  <c r="V81" i="11"/>
  <c r="H8" i="15"/>
  <c r="W95" i="11"/>
  <c r="U88" i="11"/>
  <c r="Y88" i="11"/>
  <c r="V95" i="11"/>
  <c r="H22" i="15"/>
  <c r="R66" i="6"/>
  <c r="BE8" i="11"/>
  <c r="R80" i="6"/>
  <c r="U106" i="11"/>
  <c r="Y106" i="11"/>
  <c r="V89" i="11"/>
  <c r="H16" i="15"/>
  <c r="AD26" i="6"/>
  <c r="AG34" i="11"/>
  <c r="R91" i="11"/>
  <c r="AY4" i="3"/>
  <c r="AD66" i="6"/>
  <c r="BK8" i="11"/>
  <c r="AD80" i="6"/>
  <c r="BC8" i="11"/>
  <c r="N80" i="6"/>
  <c r="AY58" i="3"/>
  <c r="AY74" i="3"/>
  <c r="AH12" i="11"/>
  <c r="V106" i="11"/>
  <c r="H33" i="15"/>
  <c r="AH8" i="11"/>
  <c r="D60" i="6"/>
  <c r="V85" i="11"/>
  <c r="H12" i="15"/>
  <c r="R22" i="3"/>
  <c r="R38" i="3"/>
  <c r="L40" i="3"/>
  <c r="AJ40" i="3"/>
  <c r="AJ56" i="3"/>
  <c r="V82" i="11"/>
  <c r="H9" i="15"/>
  <c r="U89" i="11"/>
  <c r="Y89" i="11"/>
  <c r="U82" i="11"/>
  <c r="Y82" i="11"/>
  <c r="AX8" i="11"/>
  <c r="D80" i="6"/>
  <c r="AP38" i="3"/>
  <c r="AL44" i="11"/>
  <c r="W88" i="11"/>
  <c r="U85" i="11"/>
  <c r="Y85" i="11"/>
  <c r="J8" i="11"/>
  <c r="T20" i="6"/>
  <c r="W85" i="11"/>
  <c r="U8" i="11"/>
  <c r="J40" i="6"/>
  <c r="AA4" i="3"/>
  <c r="T6" i="6"/>
  <c r="W89" i="11"/>
  <c r="X58" i="3"/>
  <c r="X74" i="3"/>
  <c r="AN8" i="11"/>
  <c r="P60" i="6"/>
  <c r="AQ8" i="11"/>
  <c r="V60" i="6"/>
  <c r="AD46" i="6"/>
  <c r="AU8" i="11"/>
  <c r="AD60" i="6"/>
  <c r="F26" i="6"/>
  <c r="U38" i="3"/>
  <c r="V88" i="11"/>
  <c r="H15" i="15"/>
  <c r="X22" i="3"/>
  <c r="X38" i="3"/>
  <c r="O4" i="3"/>
  <c r="AG63" i="11"/>
  <c r="AE15" i="11"/>
  <c r="H4" i="6"/>
  <c r="D8" i="11"/>
  <c r="H20" i="6"/>
  <c r="O5" i="3"/>
  <c r="AM15" i="11"/>
  <c r="AM36" i="11"/>
  <c r="AD23" i="3"/>
  <c r="AD38" i="3"/>
  <c r="AG36" i="11"/>
  <c r="AL36" i="11"/>
  <c r="AP4" i="3"/>
  <c r="Z6" i="6"/>
  <c r="V97" i="11"/>
  <c r="H24" i="15"/>
  <c r="R24" i="6"/>
  <c r="Y8" i="11"/>
  <c r="R40" i="6"/>
  <c r="W81" i="11"/>
  <c r="U81" i="11"/>
  <c r="Y81" i="11"/>
  <c r="U107" i="11"/>
  <c r="Y107" i="11"/>
  <c r="W107" i="11"/>
  <c r="V107" i="11"/>
  <c r="H34" i="15"/>
  <c r="L107" i="11"/>
  <c r="E34" i="15"/>
  <c r="F34" i="15"/>
  <c r="AL18" i="11"/>
  <c r="X20" i="3"/>
  <c r="AE62" i="11"/>
  <c r="AG62" i="11"/>
  <c r="AM62" i="11"/>
  <c r="AE48" i="11"/>
  <c r="AG48" i="11"/>
  <c r="AM48" i="11"/>
  <c r="P4" i="6"/>
  <c r="H8" i="11"/>
  <c r="P20" i="6"/>
  <c r="AM19" i="11"/>
  <c r="AA5" i="3"/>
  <c r="AE19" i="11"/>
  <c r="AM61" i="11"/>
  <c r="I59" i="3"/>
  <c r="AE61" i="11"/>
  <c r="AG61" i="11"/>
  <c r="N78" i="11"/>
  <c r="Q39" i="11"/>
  <c r="N86" i="11"/>
  <c r="AM34" i="11"/>
  <c r="N24" i="6"/>
  <c r="W8" i="11"/>
  <c r="N40" i="6"/>
  <c r="AJ41" i="3"/>
  <c r="AE54" i="11"/>
  <c r="AE21" i="11"/>
  <c r="AG5" i="3"/>
  <c r="AG21" i="11"/>
  <c r="L59" i="3"/>
  <c r="G105" i="11"/>
  <c r="Q42" i="11"/>
  <c r="G94" i="11"/>
  <c r="AJ23" i="3"/>
  <c r="V24" i="6"/>
  <c r="AA8" i="11"/>
  <c r="V40" i="6"/>
  <c r="AM38" i="11"/>
  <c r="AE38" i="11"/>
  <c r="AG38" i="11"/>
  <c r="R85" i="11"/>
  <c r="S85" i="11"/>
  <c r="G12" i="15"/>
  <c r="I23" i="3"/>
  <c r="D24" i="6"/>
  <c r="R8" i="11"/>
  <c r="D40" i="6"/>
  <c r="AE29" i="11"/>
  <c r="N79" i="11"/>
  <c r="Q13" i="11"/>
  <c r="J20" i="11"/>
  <c r="I101" i="11"/>
  <c r="I80" i="11"/>
  <c r="Z24" i="6"/>
  <c r="AC8" i="11"/>
  <c r="Z40" i="6"/>
  <c r="AL71" i="11"/>
  <c r="AM71" i="11"/>
  <c r="AE71" i="11"/>
  <c r="AM59" i="3"/>
  <c r="AL61" i="11"/>
  <c r="J46" i="11"/>
  <c r="I100" i="11"/>
  <c r="J22" i="11"/>
  <c r="I108" i="11"/>
  <c r="L5" i="3"/>
  <c r="AM14" i="11"/>
  <c r="F4" i="6"/>
  <c r="C8" i="11"/>
  <c r="F20" i="6"/>
  <c r="AM57" i="11"/>
  <c r="AL57" i="11"/>
  <c r="AM52" i="11"/>
  <c r="AG52" i="11"/>
  <c r="AD41" i="3"/>
  <c r="J27" i="11"/>
  <c r="P105" i="11"/>
  <c r="I86" i="11"/>
  <c r="I40" i="3"/>
  <c r="I56" i="3"/>
  <c r="E71" i="3"/>
  <c r="C66" i="3"/>
  <c r="AM72" i="11"/>
  <c r="AE72" i="11"/>
  <c r="AG72" i="11"/>
  <c r="AP59" i="3"/>
  <c r="R59" i="3"/>
  <c r="AL64" i="11"/>
  <c r="AM64" i="11"/>
  <c r="AE64" i="11"/>
  <c r="AG64" i="11"/>
  <c r="AL47" i="11"/>
  <c r="R41" i="3"/>
  <c r="AL67" i="11"/>
  <c r="AE67" i="11"/>
  <c r="AM67" i="11"/>
  <c r="AE49" i="11"/>
  <c r="AG49" i="11"/>
  <c r="AM49" i="11"/>
  <c r="AL49" i="11"/>
  <c r="O91" i="11"/>
  <c r="W91" i="11"/>
  <c r="O84" i="11"/>
  <c r="O103" i="11"/>
  <c r="J95" i="11"/>
  <c r="Q104" i="11"/>
  <c r="Q97" i="11"/>
  <c r="Q30" i="11"/>
  <c r="AG73" i="11"/>
  <c r="O90" i="11"/>
  <c r="B30" i="14"/>
  <c r="C30" i="14"/>
  <c r="Q70" i="11"/>
  <c r="H78" i="11"/>
  <c r="B32" i="15"/>
  <c r="C32" i="15"/>
  <c r="BL8" i="11"/>
  <c r="AF80" i="6"/>
  <c r="B25" i="14"/>
  <c r="C25" i="14"/>
  <c r="AG20" i="3"/>
  <c r="H90" i="11"/>
  <c r="Q25" i="11"/>
  <c r="H103" i="11"/>
  <c r="Q58" i="11"/>
  <c r="B35" i="14"/>
  <c r="C35" i="14"/>
  <c r="B8" i="15"/>
  <c r="C8" i="15"/>
  <c r="B8" i="14"/>
  <c r="C8" i="14"/>
  <c r="J60" i="11"/>
  <c r="Q60" i="11"/>
  <c r="J102" i="11"/>
  <c r="H101" i="11"/>
  <c r="AA23" i="3"/>
  <c r="AA38" i="3"/>
  <c r="AL73" i="11"/>
  <c r="D26" i="15"/>
  <c r="I104" i="11"/>
  <c r="AP8" i="11"/>
  <c r="T60" i="6"/>
  <c r="J41" i="11"/>
  <c r="A1" i="15"/>
  <c r="D11" i="14"/>
  <c r="J28" i="11"/>
  <c r="J12" i="11"/>
  <c r="I74" i="3"/>
  <c r="W82" i="11"/>
  <c r="AS56" i="3"/>
  <c r="AD74" i="3"/>
  <c r="AG74" i="3"/>
  <c r="AL33" i="11"/>
  <c r="AG56" i="3"/>
  <c r="AM74" i="3"/>
  <c r="AV56" i="3"/>
  <c r="L74" i="3"/>
  <c r="AJ74" i="3"/>
  <c r="AY56" i="3"/>
  <c r="AD56" i="3"/>
  <c r="O74" i="3"/>
  <c r="AP74" i="3"/>
  <c r="E69" i="11"/>
  <c r="G69" i="11"/>
  <c r="AN69" i="11"/>
  <c r="AP69" i="11"/>
  <c r="AO69" i="11"/>
  <c r="G66" i="11"/>
  <c r="AP66" i="11"/>
  <c r="G49" i="11"/>
  <c r="AP49" i="11"/>
  <c r="G58" i="11"/>
  <c r="AP58" i="11"/>
  <c r="E53" i="11"/>
  <c r="G53" i="11"/>
  <c r="AN53" i="11"/>
  <c r="AP53" i="11"/>
  <c r="AO53" i="11"/>
  <c r="E74" i="11"/>
  <c r="E72" i="11"/>
  <c r="E65" i="11"/>
  <c r="G72" i="11"/>
  <c r="AP72" i="11"/>
  <c r="G68" i="11"/>
  <c r="AP68" i="11"/>
  <c r="E75" i="11"/>
  <c r="E71" i="11"/>
  <c r="G71" i="11"/>
  <c r="AN71" i="11"/>
  <c r="AP71" i="11"/>
  <c r="AO71" i="11"/>
  <c r="E56" i="11"/>
  <c r="G56" i="11"/>
  <c r="AN56" i="11"/>
  <c r="AP56" i="11"/>
  <c r="AO56" i="11"/>
  <c r="E48" i="11"/>
  <c r="E55" i="11"/>
  <c r="E68" i="11"/>
  <c r="AN68" i="11"/>
  <c r="AO68" i="11"/>
  <c r="E61" i="11"/>
  <c r="E62" i="11"/>
  <c r="G62" i="11"/>
  <c r="AN62" i="11"/>
  <c r="AP62" i="11"/>
  <c r="AO62" i="11"/>
  <c r="G50" i="11"/>
  <c r="AP50" i="11"/>
  <c r="G54" i="11"/>
  <c r="AP54" i="11"/>
  <c r="G74" i="11"/>
  <c r="AP74" i="11"/>
  <c r="G70" i="11"/>
  <c r="AP70" i="11"/>
  <c r="E64" i="11"/>
  <c r="G64" i="11"/>
  <c r="AN64" i="11"/>
  <c r="AP64" i="11"/>
  <c r="AO64" i="11"/>
  <c r="B5" i="11"/>
  <c r="G73" i="11"/>
  <c r="AP73" i="11"/>
  <c r="E59" i="11"/>
  <c r="G61" i="11"/>
  <c r="AP61" i="11"/>
  <c r="E51" i="11"/>
  <c r="E58" i="11"/>
  <c r="E66" i="11"/>
  <c r="AN66" i="11"/>
  <c r="AO66" i="11"/>
  <c r="E60" i="11"/>
  <c r="G51" i="11"/>
  <c r="AP51" i="11"/>
  <c r="E67" i="11"/>
  <c r="E54" i="11"/>
  <c r="AN54" i="11"/>
  <c r="E63" i="11"/>
  <c r="E70" i="11"/>
  <c r="AN70" i="11"/>
  <c r="AO70" i="11"/>
  <c r="E49" i="11"/>
  <c r="AN49" i="11"/>
  <c r="AO49" i="11"/>
  <c r="G75" i="11"/>
  <c r="AP75" i="11"/>
  <c r="G59" i="11"/>
  <c r="AP59" i="11"/>
  <c r="E50" i="11"/>
  <c r="AN50" i="11"/>
  <c r="AO50" i="11"/>
  <c r="G55" i="11"/>
  <c r="AP55" i="11"/>
  <c r="G60" i="11"/>
  <c r="AP60" i="11"/>
  <c r="G57" i="11"/>
  <c r="AP57" i="11"/>
  <c r="G52" i="11"/>
  <c r="AP52" i="11"/>
  <c r="G65" i="11"/>
  <c r="AP65" i="11"/>
  <c r="G48" i="11"/>
  <c r="AP48" i="11"/>
  <c r="E52" i="11"/>
  <c r="AN52" i="11"/>
  <c r="AO52" i="11"/>
  <c r="G63" i="11"/>
  <c r="AP63" i="11"/>
  <c r="G67" i="11"/>
  <c r="AP67" i="11"/>
  <c r="E57" i="11"/>
  <c r="AN57" i="11"/>
  <c r="AO57" i="11"/>
  <c r="E73" i="11"/>
  <c r="AN73" i="11"/>
  <c r="AO73" i="11"/>
  <c r="R56" i="3"/>
  <c r="AY38" i="3"/>
  <c r="AG43" i="11"/>
  <c r="K85" i="11"/>
  <c r="L85" i="11"/>
  <c r="E12" i="15"/>
  <c r="F12" i="15"/>
  <c r="AL31" i="11"/>
  <c r="A4" i="3"/>
  <c r="AP20" i="3"/>
  <c r="AG37" i="11"/>
  <c r="R96" i="11"/>
  <c r="AO54" i="11"/>
  <c r="AL37" i="11"/>
  <c r="O38" i="3"/>
  <c r="C25" i="3"/>
  <c r="E37" i="3"/>
  <c r="R82" i="11"/>
  <c r="S82" i="11"/>
  <c r="G9" i="15"/>
  <c r="E26" i="3"/>
  <c r="C30" i="3"/>
  <c r="E36" i="3"/>
  <c r="A38" i="3"/>
  <c r="C36" i="3"/>
  <c r="C37" i="3"/>
  <c r="E22" i="3"/>
  <c r="B37" i="3"/>
  <c r="B32" i="3"/>
  <c r="C27" i="3"/>
  <c r="B29" i="3"/>
  <c r="B36" i="3"/>
  <c r="R83" i="11"/>
  <c r="B27" i="3"/>
  <c r="E34" i="3"/>
  <c r="AG26" i="11"/>
  <c r="R88" i="11"/>
  <c r="S88" i="11"/>
  <c r="G15" i="15"/>
  <c r="AL26" i="11"/>
  <c r="E35" i="3"/>
  <c r="B30" i="3"/>
  <c r="B25" i="3"/>
  <c r="C28" i="3"/>
  <c r="AL24" i="11"/>
  <c r="C33" i="3"/>
  <c r="E29" i="3"/>
  <c r="E32" i="3"/>
  <c r="B33" i="3"/>
  <c r="E30" i="3"/>
  <c r="B28" i="3"/>
  <c r="L20" i="3"/>
  <c r="B34" i="3"/>
  <c r="B31" i="3"/>
  <c r="AL23" i="11"/>
  <c r="AG23" i="11"/>
  <c r="AM20" i="3"/>
  <c r="C26" i="3"/>
  <c r="C29" i="3"/>
  <c r="C18" i="3"/>
  <c r="B16" i="3"/>
  <c r="B35" i="3"/>
  <c r="B13" i="3"/>
  <c r="C9" i="3"/>
  <c r="C13" i="3"/>
  <c r="B12" i="3"/>
  <c r="B26" i="3"/>
  <c r="E27" i="3"/>
  <c r="C35" i="3"/>
  <c r="C31" i="3"/>
  <c r="C34" i="3"/>
  <c r="E31" i="3"/>
  <c r="A22" i="3"/>
  <c r="E33" i="3"/>
  <c r="C32" i="3"/>
  <c r="E25" i="3"/>
  <c r="B14" i="3"/>
  <c r="N92" i="11"/>
  <c r="Q17" i="11"/>
  <c r="C15" i="3"/>
  <c r="B18" i="3"/>
  <c r="K79" i="11"/>
  <c r="L79" i="11"/>
  <c r="E6" i="15"/>
  <c r="F6" i="15"/>
  <c r="C16" i="3"/>
  <c r="B11" i="3"/>
  <c r="C12" i="3"/>
  <c r="B19" i="3"/>
  <c r="C19" i="3"/>
  <c r="B10" i="3"/>
  <c r="C17" i="3"/>
  <c r="A20" i="3"/>
  <c r="C8" i="3"/>
  <c r="C7" i="3"/>
  <c r="C11" i="3"/>
  <c r="AG14" i="11"/>
  <c r="K103" i="11"/>
  <c r="L103" i="11"/>
  <c r="E30" i="15"/>
  <c r="F30" i="15"/>
  <c r="AL14" i="11"/>
  <c r="B8" i="3"/>
  <c r="C10" i="3"/>
  <c r="B9" i="3"/>
  <c r="B15" i="3"/>
  <c r="B17" i="3"/>
  <c r="C14" i="3"/>
  <c r="B7" i="3"/>
  <c r="AJ38" i="3"/>
  <c r="R103" i="11"/>
  <c r="S103" i="11"/>
  <c r="G30" i="15"/>
  <c r="R84" i="11"/>
  <c r="S84" i="11"/>
  <c r="G11" i="15"/>
  <c r="I38" i="3"/>
  <c r="AI17" i="11"/>
  <c r="AI37" i="11"/>
  <c r="AI26" i="11"/>
  <c r="AI56" i="11"/>
  <c r="AI65" i="11"/>
  <c r="AI58" i="11"/>
  <c r="AI69" i="11"/>
  <c r="AI72" i="11"/>
  <c r="AI63" i="11"/>
  <c r="AI30" i="11"/>
  <c r="AI49" i="11"/>
  <c r="AI20" i="11"/>
  <c r="AI18" i="11"/>
  <c r="AI66" i="11"/>
  <c r="AI68" i="11"/>
  <c r="AI34" i="11"/>
  <c r="AI57" i="11"/>
  <c r="AI24" i="11"/>
  <c r="AI67" i="11"/>
  <c r="AI22" i="11"/>
  <c r="AI31" i="11"/>
  <c r="AI16" i="11"/>
  <c r="AI25" i="11"/>
  <c r="AI46" i="11"/>
  <c r="AI52" i="11"/>
  <c r="AI75" i="11"/>
  <c r="AI64" i="11"/>
  <c r="AI36" i="11"/>
  <c r="AI61" i="11"/>
  <c r="AI53" i="11"/>
  <c r="AI73" i="11"/>
  <c r="AI50" i="11"/>
  <c r="AI33" i="11"/>
  <c r="AI45" i="11"/>
  <c r="AI42" i="11"/>
  <c r="AI23" i="11"/>
  <c r="AI35" i="11"/>
  <c r="AI21" i="11"/>
  <c r="AI70" i="11"/>
  <c r="AI48" i="11"/>
  <c r="AI29" i="11"/>
  <c r="AI38" i="11"/>
  <c r="AI28" i="11"/>
  <c r="AI14" i="11"/>
  <c r="AI12" i="11"/>
  <c r="AI41" i="11"/>
  <c r="AI15" i="11"/>
  <c r="AI60" i="11"/>
  <c r="AI74" i="11"/>
  <c r="AI44" i="11"/>
  <c r="AI59" i="11"/>
  <c r="AI39" i="11"/>
  <c r="AI47" i="11"/>
  <c r="AI62" i="11"/>
  <c r="AI43" i="11"/>
  <c r="AI19" i="11"/>
  <c r="AI55" i="11"/>
  <c r="AI40" i="11"/>
  <c r="AI27" i="11"/>
  <c r="AI13" i="11"/>
  <c r="AI32" i="11"/>
  <c r="AI71" i="11"/>
  <c r="AI51" i="11"/>
  <c r="AI54" i="11"/>
  <c r="O20" i="3"/>
  <c r="U79" i="11"/>
  <c r="Y79" i="11"/>
  <c r="V79" i="11"/>
  <c r="H6" i="15"/>
  <c r="W79" i="11"/>
  <c r="AG29" i="11"/>
  <c r="R95" i="11"/>
  <c r="S95" i="11"/>
  <c r="G22" i="15"/>
  <c r="AL29" i="11"/>
  <c r="AA20" i="3"/>
  <c r="V91" i="11"/>
  <c r="H18" i="15"/>
  <c r="G104" i="11"/>
  <c r="G92" i="11"/>
  <c r="G102" i="11"/>
  <c r="N109" i="11"/>
  <c r="Q41" i="11"/>
  <c r="G96" i="11"/>
  <c r="G83" i="11"/>
  <c r="G93" i="11"/>
  <c r="N105" i="11"/>
  <c r="Q27" i="11"/>
  <c r="G86" i="11"/>
  <c r="U86" i="11"/>
  <c r="Y86" i="11"/>
  <c r="AL19" i="11"/>
  <c r="AE30" i="11"/>
  <c r="AL30" i="11"/>
  <c r="AM30" i="11"/>
  <c r="L23" i="3"/>
  <c r="F24" i="6"/>
  <c r="S8" i="11"/>
  <c r="F40" i="6"/>
  <c r="G108" i="11"/>
  <c r="Q22" i="11"/>
  <c r="AE42" i="11"/>
  <c r="AG42" i="11"/>
  <c r="AV23" i="3"/>
  <c r="AM42" i="11"/>
  <c r="AD24" i="6"/>
  <c r="AE8" i="11"/>
  <c r="AD40" i="6"/>
  <c r="AE39" i="11"/>
  <c r="X24" i="6"/>
  <c r="AB8" i="11"/>
  <c r="X40" i="6"/>
  <c r="AM23" i="3"/>
  <c r="AM39" i="11"/>
  <c r="AG71" i="11"/>
  <c r="U91" i="11"/>
  <c r="Y91" i="11"/>
  <c r="V78" i="11"/>
  <c r="H5" i="15"/>
  <c r="U78" i="11"/>
  <c r="W78" i="11"/>
  <c r="S91" i="11"/>
  <c r="G18" i="15"/>
  <c r="AE60" i="11"/>
  <c r="AG60" i="11"/>
  <c r="AM60" i="11"/>
  <c r="F59" i="3"/>
  <c r="AL60" i="11"/>
  <c r="Q12" i="11"/>
  <c r="G87" i="11"/>
  <c r="AV41" i="3"/>
  <c r="AE58" i="11"/>
  <c r="AG58" i="11"/>
  <c r="AM58" i="11"/>
  <c r="AL58" i="11"/>
  <c r="L78" i="11"/>
  <c r="E5" i="15"/>
  <c r="F5" i="15"/>
  <c r="Q46" i="11"/>
  <c r="G100" i="11"/>
  <c r="AL38" i="11"/>
  <c r="G98" i="11"/>
  <c r="G109" i="11"/>
  <c r="N99" i="11"/>
  <c r="N102" i="11"/>
  <c r="Q28" i="11"/>
  <c r="AL70" i="11"/>
  <c r="AJ59" i="3"/>
  <c r="AE70" i="11"/>
  <c r="AM70" i="11"/>
  <c r="AG54" i="11"/>
  <c r="AS5" i="3"/>
  <c r="AM25" i="11"/>
  <c r="AB4" i="6"/>
  <c r="N8" i="11"/>
  <c r="AB20" i="6"/>
  <c r="AE25" i="11"/>
  <c r="AG25" i="11"/>
  <c r="R107" i="11"/>
  <c r="S107" i="11"/>
  <c r="G34" i="15"/>
  <c r="W103" i="11"/>
  <c r="U103" i="11"/>
  <c r="Y103" i="11"/>
  <c r="V103" i="11"/>
  <c r="H30" i="15"/>
  <c r="AG67" i="11"/>
  <c r="G101" i="11"/>
  <c r="N94" i="11"/>
  <c r="Q20" i="11"/>
  <c r="G90" i="11"/>
  <c r="W90" i="11"/>
  <c r="G80" i="11"/>
  <c r="AG19" i="11"/>
  <c r="V84" i="11"/>
  <c r="H11" i="15"/>
  <c r="U84" i="11"/>
  <c r="Y84" i="11"/>
  <c r="W84" i="11"/>
  <c r="D4" i="6"/>
  <c r="B8" i="11"/>
  <c r="D20" i="6"/>
  <c r="I5" i="3"/>
  <c r="AM13" i="11"/>
  <c r="AE13" i="11"/>
  <c r="AG13" i="11"/>
  <c r="R79" i="11"/>
  <c r="S79" i="11"/>
  <c r="G6" i="15"/>
  <c r="K99" i="11"/>
  <c r="K89" i="11"/>
  <c r="L89" i="11"/>
  <c r="E16" i="15"/>
  <c r="F16" i="15"/>
  <c r="K97" i="11"/>
  <c r="L97" i="11"/>
  <c r="E24" i="15"/>
  <c r="F24" i="15"/>
  <c r="K91" i="11"/>
  <c r="L91" i="11"/>
  <c r="E18" i="15"/>
  <c r="F18" i="15"/>
  <c r="AL15" i="11"/>
  <c r="AG15" i="11"/>
  <c r="AN58" i="11"/>
  <c r="AO58" i="11"/>
  <c r="AN55" i="11"/>
  <c r="AO55" i="11"/>
  <c r="AN65" i="11"/>
  <c r="AO65" i="11"/>
  <c r="AN63" i="11"/>
  <c r="AO63" i="11"/>
  <c r="AN51" i="11"/>
  <c r="AO51" i="11"/>
  <c r="AN48" i="11"/>
  <c r="AO48" i="11"/>
  <c r="AN72" i="11"/>
  <c r="AO72" i="11"/>
  <c r="AN74" i="11"/>
  <c r="AO74" i="11"/>
  <c r="AN67" i="11"/>
  <c r="AO67" i="11"/>
  <c r="AN59" i="11"/>
  <c r="AO59" i="11"/>
  <c r="AN75" i="11"/>
  <c r="AO75" i="11"/>
  <c r="AN60" i="11"/>
  <c r="AO60" i="11"/>
  <c r="AN61" i="11"/>
  <c r="AO61" i="11"/>
  <c r="K84" i="11"/>
  <c r="L84" i="11"/>
  <c r="E11" i="15"/>
  <c r="F11" i="15"/>
  <c r="R80" i="11"/>
  <c r="S80" i="11"/>
  <c r="G7" i="15"/>
  <c r="AM17" i="11"/>
  <c r="U5" i="3"/>
  <c r="L4" i="6"/>
  <c r="F8" i="11"/>
  <c r="L20" i="6"/>
  <c r="V90" i="11"/>
  <c r="H17" i="15"/>
  <c r="U90" i="11"/>
  <c r="Y90" i="11"/>
  <c r="AL42" i="11"/>
  <c r="AL13" i="11"/>
  <c r="I20" i="3"/>
  <c r="L38" i="3"/>
  <c r="K105" i="11"/>
  <c r="L105" i="11"/>
  <c r="E32" i="15"/>
  <c r="F32" i="15"/>
  <c r="K94" i="11"/>
  <c r="L94" i="11"/>
  <c r="E21" i="15"/>
  <c r="F21" i="15"/>
  <c r="V80" i="11"/>
  <c r="H7" i="15"/>
  <c r="W80" i="11"/>
  <c r="U80" i="11"/>
  <c r="Y80" i="11"/>
  <c r="W108" i="11"/>
  <c r="S108" i="11"/>
  <c r="G35" i="15"/>
  <c r="U108" i="11"/>
  <c r="Y108" i="11"/>
  <c r="V108" i="11"/>
  <c r="H35" i="15"/>
  <c r="V96" i="11"/>
  <c r="H23" i="15"/>
  <c r="S96" i="11"/>
  <c r="G23" i="15"/>
  <c r="W96" i="11"/>
  <c r="U96" i="11"/>
  <c r="Y96" i="11"/>
  <c r="R87" i="11"/>
  <c r="S87" i="11"/>
  <c r="G14" i="15"/>
  <c r="R98" i="11"/>
  <c r="S98" i="11"/>
  <c r="G25" i="15"/>
  <c r="S90" i="11"/>
  <c r="G17" i="15"/>
  <c r="AB24" i="6"/>
  <c r="AD8" i="11"/>
  <c r="AB40" i="6"/>
  <c r="AS23" i="3"/>
  <c r="AE41" i="11"/>
  <c r="AG41" i="11"/>
  <c r="AM41" i="11"/>
  <c r="V86" i="11"/>
  <c r="H13" i="15"/>
  <c r="AD5" i="3"/>
  <c r="R4" i="6"/>
  <c r="I8" i="11"/>
  <c r="R20" i="6"/>
  <c r="AE20" i="11"/>
  <c r="AL20" i="11"/>
  <c r="AM20" i="11"/>
  <c r="AM28" i="11"/>
  <c r="F23" i="3"/>
  <c r="B24" i="6"/>
  <c r="Q8" i="11"/>
  <c r="B40" i="6"/>
  <c r="AE28" i="11"/>
  <c r="AL28" i="11"/>
  <c r="V100" i="11"/>
  <c r="H27" i="15"/>
  <c r="U100" i="11"/>
  <c r="Y100" i="11"/>
  <c r="W100" i="11"/>
  <c r="S100" i="11"/>
  <c r="G27" i="15"/>
  <c r="V109" i="11"/>
  <c r="H36" i="15"/>
  <c r="U109" i="11"/>
  <c r="Y109" i="11"/>
  <c r="W109" i="11"/>
  <c r="V94" i="11"/>
  <c r="H21" i="15"/>
  <c r="W94" i="11"/>
  <c r="U94" i="11"/>
  <c r="Y94" i="11"/>
  <c r="U102" i="11"/>
  <c r="Y102" i="11"/>
  <c r="W102" i="11"/>
  <c r="V102" i="11"/>
  <c r="H29" i="15"/>
  <c r="F44" i="6"/>
  <c r="AI8" i="11"/>
  <c r="F60" i="6"/>
  <c r="AM46" i="11"/>
  <c r="L41" i="3"/>
  <c r="AE46" i="11"/>
  <c r="AL39" i="11"/>
  <c r="W86" i="11"/>
  <c r="W101" i="11"/>
  <c r="V101" i="11"/>
  <c r="H28" i="15"/>
  <c r="U101" i="11"/>
  <c r="Y101" i="11"/>
  <c r="S101" i="11"/>
  <c r="G28" i="15"/>
  <c r="V99" i="11"/>
  <c r="H26" i="15"/>
  <c r="W99" i="11"/>
  <c r="U99" i="11"/>
  <c r="Y99" i="11"/>
  <c r="L99" i="11"/>
  <c r="E26" i="15"/>
  <c r="F26" i="15"/>
  <c r="U87" i="11"/>
  <c r="Y87" i="11"/>
  <c r="V87" i="11"/>
  <c r="H14" i="15"/>
  <c r="W87" i="11"/>
  <c r="AV38" i="3"/>
  <c r="AG30" i="11"/>
  <c r="AE27" i="11"/>
  <c r="AF4" i="6"/>
  <c r="P8" i="11"/>
  <c r="AF20" i="6"/>
  <c r="AM27" i="11"/>
  <c r="AY5" i="3"/>
  <c r="W92" i="11"/>
  <c r="U92" i="11"/>
  <c r="Y92" i="11"/>
  <c r="V92" i="11"/>
  <c r="H19" i="15"/>
  <c r="AL25" i="11"/>
  <c r="F5" i="3"/>
  <c r="AM12" i="11"/>
  <c r="B4" i="6"/>
  <c r="A8" i="11"/>
  <c r="B20" i="6"/>
  <c r="AE12" i="11"/>
  <c r="Y78" i="11"/>
  <c r="AM38" i="3"/>
  <c r="V105" i="11"/>
  <c r="H32" i="15"/>
  <c r="U105" i="11"/>
  <c r="Y105" i="11"/>
  <c r="W105" i="11"/>
  <c r="W104" i="11"/>
  <c r="U104" i="11"/>
  <c r="Y104" i="11"/>
  <c r="V104" i="11"/>
  <c r="H31" i="15"/>
  <c r="V98" i="11"/>
  <c r="H25" i="15"/>
  <c r="U98" i="11"/>
  <c r="Y98" i="11"/>
  <c r="W98" i="11"/>
  <c r="V93" i="11"/>
  <c r="H20" i="15"/>
  <c r="U93" i="11"/>
  <c r="Y93" i="11"/>
  <c r="W93" i="11"/>
  <c r="S93" i="11"/>
  <c r="G20" i="15"/>
  <c r="R81" i="11"/>
  <c r="S81" i="11"/>
  <c r="G8" i="15"/>
  <c r="K88" i="11"/>
  <c r="L88" i="11"/>
  <c r="E15" i="15"/>
  <c r="F15" i="15"/>
  <c r="R106" i="11"/>
  <c r="S106" i="11"/>
  <c r="G33" i="15"/>
  <c r="K82" i="11"/>
  <c r="L82" i="11"/>
  <c r="E9" i="15"/>
  <c r="F9" i="15"/>
  <c r="AS20" i="3"/>
  <c r="AG70" i="11"/>
  <c r="AG39" i="11"/>
  <c r="V4" i="6"/>
  <c r="K8" i="11"/>
  <c r="V20" i="6"/>
  <c r="AJ5" i="3"/>
  <c r="AM22" i="11"/>
  <c r="AE22" i="11"/>
  <c r="AG22" i="11"/>
  <c r="K108" i="11"/>
  <c r="L108" i="11"/>
  <c r="E35" i="15"/>
  <c r="F35" i="15"/>
  <c r="S83" i="11"/>
  <c r="G10" i="15"/>
  <c r="W83" i="11"/>
  <c r="V83" i="11"/>
  <c r="H10" i="15"/>
  <c r="U83" i="11"/>
  <c r="Y83" i="11"/>
  <c r="F20" i="3"/>
  <c r="G29" i="11"/>
  <c r="AP29" i="11"/>
  <c r="AJ20" i="3"/>
  <c r="AL22" i="11"/>
  <c r="AL41" i="11"/>
  <c r="AG20" i="11"/>
  <c r="K90" i="11"/>
  <c r="L90" i="11"/>
  <c r="E17" i="15"/>
  <c r="F17" i="15"/>
  <c r="AS38" i="3"/>
  <c r="AL12" i="11"/>
  <c r="K92" i="11"/>
  <c r="L92" i="11"/>
  <c r="E19" i="15"/>
  <c r="F19" i="15"/>
  <c r="K83" i="11"/>
  <c r="L83" i="11"/>
  <c r="E10" i="15"/>
  <c r="F10" i="15"/>
  <c r="R109" i="11"/>
  <c r="S109" i="11"/>
  <c r="G36" i="15"/>
  <c r="K104" i="11"/>
  <c r="L104" i="11"/>
  <c r="E31" i="15"/>
  <c r="F31" i="15"/>
  <c r="K96" i="11"/>
  <c r="L96" i="11"/>
  <c r="E23" i="15"/>
  <c r="F23" i="15"/>
  <c r="K93" i="11"/>
  <c r="L93" i="11"/>
  <c r="E20" i="15"/>
  <c r="F20" i="15"/>
  <c r="K102" i="11"/>
  <c r="L102" i="11"/>
  <c r="E29" i="15"/>
  <c r="F29" i="15"/>
  <c r="G32" i="11"/>
  <c r="AP32" i="11"/>
  <c r="G26" i="11"/>
  <c r="AP26" i="11"/>
  <c r="E33" i="11"/>
  <c r="E14" i="11"/>
  <c r="E40" i="11"/>
  <c r="G42" i="11"/>
  <c r="AP42" i="11"/>
  <c r="G28" i="11"/>
  <c r="AP28" i="11"/>
  <c r="E47" i="11"/>
  <c r="G13" i="11"/>
  <c r="AP13" i="11"/>
  <c r="G23" i="11"/>
  <c r="AP23" i="11"/>
  <c r="G17" i="11"/>
  <c r="AP17" i="11"/>
  <c r="E36" i="11"/>
  <c r="E15" i="11"/>
  <c r="E25" i="11"/>
  <c r="AG27" i="11"/>
  <c r="AG46" i="11"/>
  <c r="K100" i="11"/>
  <c r="L100" i="11"/>
  <c r="E27" i="15"/>
  <c r="F27" i="15"/>
  <c r="AD20" i="3"/>
  <c r="G36" i="11"/>
  <c r="AP36" i="11"/>
  <c r="G15" i="11"/>
  <c r="AP15" i="11"/>
  <c r="G34" i="11"/>
  <c r="AP34" i="11"/>
  <c r="E34" i="11"/>
  <c r="G43" i="11"/>
  <c r="AP43" i="11"/>
  <c r="G16" i="11"/>
  <c r="AP16" i="11"/>
  <c r="E46" i="11"/>
  <c r="G20" i="11"/>
  <c r="AP20" i="11"/>
  <c r="E28" i="11"/>
  <c r="AY20" i="3"/>
  <c r="L56" i="3"/>
  <c r="F38" i="3"/>
  <c r="G21" i="11"/>
  <c r="AP21" i="11"/>
  <c r="E42" i="11"/>
  <c r="G39" i="11"/>
  <c r="AP39" i="11"/>
  <c r="G30" i="11"/>
  <c r="AP30" i="11"/>
  <c r="G14" i="11"/>
  <c r="AP14" i="11"/>
  <c r="G27" i="11"/>
  <c r="AP27" i="11"/>
  <c r="E38" i="11"/>
  <c r="G19" i="11"/>
  <c r="AP19" i="11"/>
  <c r="E20" i="11"/>
  <c r="AG12" i="11"/>
  <c r="K87" i="11"/>
  <c r="L87" i="11"/>
  <c r="E14" i="15"/>
  <c r="F14" i="15"/>
  <c r="G41" i="11"/>
  <c r="AP41" i="11"/>
  <c r="G46" i="11"/>
  <c r="AP46" i="11"/>
  <c r="G47" i="11"/>
  <c r="AP47" i="11"/>
  <c r="G44" i="11"/>
  <c r="AP44" i="11"/>
  <c r="G35" i="11"/>
  <c r="AP35" i="11"/>
  <c r="G33" i="11"/>
  <c r="AP33" i="11"/>
  <c r="E44" i="11"/>
  <c r="E27" i="11"/>
  <c r="E45" i="11"/>
  <c r="E31" i="11"/>
  <c r="AL27" i="11"/>
  <c r="G45" i="11"/>
  <c r="AP45" i="11"/>
  <c r="E26" i="11"/>
  <c r="E41" i="11"/>
  <c r="E17" i="11"/>
  <c r="R86" i="11"/>
  <c r="S86" i="11"/>
  <c r="G13" i="15"/>
  <c r="R78" i="11"/>
  <c r="S78" i="11"/>
  <c r="G5" i="15"/>
  <c r="G25" i="11"/>
  <c r="AP25" i="11"/>
  <c r="G24" i="11"/>
  <c r="AP24" i="11"/>
  <c r="G38" i="11"/>
  <c r="AP38" i="11"/>
  <c r="G12" i="11"/>
  <c r="AP12" i="11"/>
  <c r="E12" i="11"/>
  <c r="E18" i="11"/>
  <c r="E35" i="11"/>
  <c r="E22" i="11"/>
  <c r="G37" i="11"/>
  <c r="AP37" i="11"/>
  <c r="G40" i="11"/>
  <c r="AP40" i="11"/>
  <c r="E23" i="11"/>
  <c r="E29" i="11"/>
  <c r="E24" i="11"/>
  <c r="E39" i="11"/>
  <c r="K80" i="11"/>
  <c r="L80" i="11"/>
  <c r="E7" i="15"/>
  <c r="F7" i="15"/>
  <c r="G31" i="11"/>
  <c r="AP31" i="11"/>
  <c r="E32" i="11"/>
  <c r="AN32" i="11"/>
  <c r="E43" i="11"/>
  <c r="E19" i="11"/>
  <c r="E30" i="11"/>
  <c r="G22" i="11"/>
  <c r="AP22" i="11"/>
  <c r="E21" i="11"/>
  <c r="G18" i="11"/>
  <c r="AP18" i="11"/>
  <c r="E13" i="11"/>
  <c r="E16" i="11"/>
  <c r="E37" i="11"/>
  <c r="R97" i="11"/>
  <c r="S97" i="11"/>
  <c r="G24" i="15"/>
  <c r="K81" i="11"/>
  <c r="L81" i="11"/>
  <c r="E8" i="15"/>
  <c r="F8" i="15"/>
  <c r="K95" i="11"/>
  <c r="L95" i="11"/>
  <c r="E22" i="15"/>
  <c r="F22" i="15"/>
  <c r="R104" i="11"/>
  <c r="S104" i="11"/>
  <c r="G31" i="15"/>
  <c r="AL46" i="11"/>
  <c r="AG28" i="11"/>
  <c r="AN35" i="11"/>
  <c r="AN41" i="11"/>
  <c r="AN37" i="11"/>
  <c r="AO37" i="11"/>
  <c r="R94" i="11"/>
  <c r="S94" i="11"/>
  <c r="G21" i="15"/>
  <c r="AN21" i="11"/>
  <c r="AO21" i="11"/>
  <c r="K101" i="11"/>
  <c r="L101" i="11"/>
  <c r="E28" i="15"/>
  <c r="F28" i="15"/>
  <c r="AN29" i="11"/>
  <c r="AO29" i="11"/>
  <c r="AN19" i="11"/>
  <c r="AO19" i="11"/>
  <c r="AN43" i="11"/>
  <c r="AN26" i="11"/>
  <c r="AO26" i="11"/>
  <c r="AN13" i="11"/>
  <c r="AN24" i="11"/>
  <c r="AO24" i="11"/>
  <c r="AN12" i="11"/>
  <c r="AQ12" i="11"/>
  <c r="AN23" i="11"/>
  <c r="AO23" i="11"/>
  <c r="AN30" i="11"/>
  <c r="AO30" i="11"/>
  <c r="AN16" i="11"/>
  <c r="AO16" i="11"/>
  <c r="AN39" i="11"/>
  <c r="AO39" i="11"/>
  <c r="AN28" i="11"/>
  <c r="AO28" i="11"/>
  <c r="AN27" i="11"/>
  <c r="AO27" i="11"/>
  <c r="AN44" i="11"/>
  <c r="AO44" i="11"/>
  <c r="AN20" i="11"/>
  <c r="AO20" i="11"/>
  <c r="AN34" i="11"/>
  <c r="AO34" i="11"/>
  <c r="AN18" i="11"/>
  <c r="AN17" i="11"/>
  <c r="AN31" i="11"/>
  <c r="AO41" i="11"/>
  <c r="AN45" i="11"/>
  <c r="AN42" i="11"/>
  <c r="AN46" i="11"/>
  <c r="AN47" i="11"/>
  <c r="R105" i="11"/>
  <c r="S105" i="11"/>
  <c r="G32" i="15"/>
  <c r="K86" i="11"/>
  <c r="L86" i="11"/>
  <c r="E13" i="15"/>
  <c r="F13" i="15"/>
  <c r="AN14" i="11"/>
  <c r="AN25" i="11"/>
  <c r="AN33" i="11"/>
  <c r="AO43" i="11"/>
  <c r="AN38" i="11"/>
  <c r="AN15" i="11"/>
  <c r="AN40" i="11"/>
  <c r="AO35" i="11"/>
  <c r="K109" i="11"/>
  <c r="L109" i="11"/>
  <c r="E36" i="15"/>
  <c r="F36" i="15"/>
  <c r="R99" i="11"/>
  <c r="S99" i="11"/>
  <c r="G26" i="15"/>
  <c r="K98" i="11"/>
  <c r="L98" i="11"/>
  <c r="E25" i="15"/>
  <c r="F25" i="15"/>
  <c r="R102" i="11"/>
  <c r="S102" i="11"/>
  <c r="G29" i="15"/>
  <c r="AO32" i="11"/>
  <c r="AN22" i="11"/>
  <c r="AN36" i="11"/>
  <c r="AQ13" i="11"/>
  <c r="AR13" i="11"/>
  <c r="AO12" i="11"/>
  <c r="AO13" i="11"/>
  <c r="AQ24" i="11"/>
  <c r="AR24" i="11"/>
  <c r="AO25" i="11"/>
  <c r="AQ25" i="11"/>
  <c r="AR25" i="11"/>
  <c r="AQ30" i="11"/>
  <c r="AR30" i="11"/>
  <c r="AQ26" i="11"/>
  <c r="AR26" i="11"/>
  <c r="AR12" i="11"/>
  <c r="AQ31" i="11"/>
  <c r="AR31" i="11"/>
  <c r="AO31" i="11"/>
  <c r="AQ18" i="11"/>
  <c r="AR18" i="11"/>
  <c r="AO18" i="11"/>
  <c r="AQ16" i="11"/>
  <c r="AR16" i="11"/>
  <c r="AQ14" i="11"/>
  <c r="AR14" i="11"/>
  <c r="AO14" i="11"/>
  <c r="AQ29" i="11"/>
  <c r="AR29" i="11"/>
  <c r="AQ35" i="11"/>
  <c r="AR35" i="11"/>
  <c r="AQ37" i="11"/>
  <c r="AR37" i="11"/>
  <c r="AQ39" i="11"/>
  <c r="AR39" i="11"/>
  <c r="AQ40" i="11"/>
  <c r="AR40" i="11"/>
  <c r="AO40" i="11"/>
  <c r="AQ21" i="11"/>
  <c r="AR21" i="11"/>
  <c r="AQ36" i="11"/>
  <c r="AR36" i="11"/>
  <c r="AO36" i="11"/>
  <c r="AO22" i="11"/>
  <c r="AQ22" i="11"/>
  <c r="AR22" i="11"/>
  <c r="AO15" i="11"/>
  <c r="AQ15" i="11"/>
  <c r="AR15" i="11"/>
  <c r="AQ47" i="11"/>
  <c r="AR47" i="11"/>
  <c r="AO47" i="11"/>
  <c r="AQ20" i="11"/>
  <c r="AR20" i="11"/>
  <c r="AO46" i="11"/>
  <c r="AQ46" i="11"/>
  <c r="AR46" i="11"/>
  <c r="AQ32" i="11"/>
  <c r="AR32" i="11"/>
  <c r="AQ34" i="11"/>
  <c r="AR34" i="11"/>
  <c r="AQ23" i="11"/>
  <c r="AR23" i="11"/>
  <c r="AO42" i="11"/>
  <c r="AQ42" i="11"/>
  <c r="AR42" i="11"/>
  <c r="AQ45" i="11"/>
  <c r="AR45" i="11"/>
  <c r="AO45" i="11"/>
  <c r="AQ41" i="11"/>
  <c r="AR41" i="11"/>
  <c r="AQ28" i="11"/>
  <c r="AR28" i="11"/>
  <c r="AQ19" i="11"/>
  <c r="AR19" i="11"/>
  <c r="AQ38" i="11"/>
  <c r="AR38" i="11"/>
  <c r="AO38" i="11"/>
  <c r="AQ43" i="11"/>
  <c r="AR43" i="11"/>
  <c r="AQ33" i="11"/>
  <c r="AR33" i="11"/>
  <c r="AO33" i="11"/>
  <c r="AQ44" i="11"/>
  <c r="AR44" i="11"/>
  <c r="AQ27" i="11"/>
  <c r="AR27" i="11"/>
  <c r="AO17" i="11"/>
  <c r="AQ17" i="11"/>
  <c r="AR17" i="11"/>
  <c r="AR60" i="11"/>
  <c r="AW52" i="11"/>
  <c r="AV53" i="11"/>
  <c r="AT70" i="11"/>
  <c r="AR52" i="11"/>
  <c r="AT60" i="11"/>
  <c r="AT72" i="11"/>
  <c r="AR74" i="11"/>
  <c r="AX64" i="11"/>
  <c r="AR69" i="11"/>
  <c r="AZ67" i="11"/>
  <c r="AZ53" i="11"/>
  <c r="AT67" i="11"/>
  <c r="AV48" i="11"/>
  <c r="AV66" i="11"/>
  <c r="AU53" i="11"/>
  <c r="AX53" i="11"/>
  <c r="AT52" i="11"/>
  <c r="AT56" i="11"/>
  <c r="AU68" i="11"/>
  <c r="AY74" i="11"/>
  <c r="AY57" i="11"/>
  <c r="AW59" i="11"/>
  <c r="AS58" i="11"/>
  <c r="AV60" i="11"/>
  <c r="AT61" i="11"/>
  <c r="AZ73" i="11"/>
  <c r="AX71" i="11"/>
  <c r="AV73" i="11"/>
  <c r="AY48" i="11"/>
  <c r="AY67" i="11"/>
  <c r="AY53" i="11"/>
  <c r="AY54" i="11"/>
  <c r="AT69" i="11"/>
  <c r="AY73" i="11"/>
  <c r="AR55" i="11"/>
  <c r="AX74" i="11"/>
  <c r="AY69" i="11"/>
  <c r="AV49" i="11"/>
  <c r="AX61" i="11"/>
  <c r="AZ68" i="11"/>
  <c r="AT48" i="11"/>
  <c r="AW48" i="11"/>
  <c r="AZ61" i="11"/>
  <c r="AZ62" i="11"/>
  <c r="AV58" i="11"/>
  <c r="AU54" i="11"/>
  <c r="AS73" i="11"/>
  <c r="AS62" i="11"/>
  <c r="AY52" i="11"/>
  <c r="AT65" i="11"/>
  <c r="AX62" i="11"/>
  <c r="AZ58" i="11"/>
  <c r="AR58" i="11"/>
  <c r="AS63" i="11"/>
  <c r="AT71" i="11"/>
  <c r="AR65" i="11"/>
  <c r="AV50" i="11"/>
  <c r="AX73" i="11"/>
  <c r="AV61" i="11"/>
  <c r="AR64" i="11"/>
  <c r="AU70" i="11"/>
  <c r="AZ69" i="11"/>
  <c r="AR53" i="11"/>
  <c r="AZ56" i="11"/>
  <c r="AZ70" i="11"/>
  <c r="AZ59" i="11"/>
  <c r="AY51" i="11"/>
  <c r="AW57" i="11"/>
  <c r="AW68" i="11"/>
  <c r="AU69" i="11"/>
  <c r="AV56" i="11"/>
  <c r="AU72" i="11"/>
  <c r="AZ57" i="11"/>
  <c r="AR73" i="11"/>
  <c r="AU66" i="11"/>
  <c r="AX58" i="11"/>
  <c r="AX56" i="11"/>
  <c r="AT64" i="11"/>
  <c r="AT62" i="11"/>
  <c r="AU51" i="11"/>
  <c r="AX54" i="11"/>
  <c r="AT75" i="11"/>
  <c r="AS71" i="11"/>
  <c r="AR75" i="11"/>
  <c r="AU58" i="11"/>
  <c r="AX49" i="11"/>
  <c r="AV62" i="11"/>
  <c r="AX69" i="11"/>
  <c r="AS53" i="11"/>
  <c r="AZ71" i="11"/>
  <c r="AZ55" i="11"/>
  <c r="AX48" i="11"/>
  <c r="AW72" i="11"/>
  <c r="AV59" i="11"/>
  <c r="AU62" i="11"/>
  <c r="AY62" i="11"/>
  <c r="AZ48" i="11"/>
  <c r="AS60" i="11"/>
  <c r="AX75" i="11"/>
  <c r="AS52" i="11"/>
  <c r="AX72" i="11"/>
  <c r="AS49" i="11"/>
  <c r="AZ74" i="11"/>
  <c r="AY49" i="11"/>
  <c r="AS56" i="11"/>
  <c r="AR57" i="11"/>
  <c r="AU67" i="11"/>
  <c r="AR51" i="11"/>
  <c r="AV70" i="11"/>
  <c r="AU60" i="11"/>
  <c r="AY50" i="11"/>
  <c r="AS64" i="11"/>
  <c r="AV54" i="11"/>
  <c r="AW53" i="11"/>
  <c r="AV57" i="11"/>
  <c r="AU73" i="11"/>
  <c r="AT74" i="11"/>
  <c r="AT73" i="11"/>
  <c r="AT58" i="11"/>
  <c r="AT50" i="11"/>
  <c r="AX68" i="11"/>
  <c r="AS75" i="11"/>
  <c r="AX55" i="11"/>
  <c r="AR72" i="11"/>
  <c r="AX50" i="11"/>
  <c r="AW60" i="11"/>
  <c r="AV55" i="11"/>
  <c r="AU55" i="11"/>
  <c r="AU48" i="11"/>
  <c r="AR56" i="11"/>
  <c r="AY58" i="11"/>
  <c r="AZ75" i="11"/>
  <c r="AX70" i="11"/>
  <c r="AW58" i="11"/>
  <c r="AX60" i="11"/>
  <c r="AT51" i="11"/>
  <c r="AY65" i="11"/>
  <c r="AV51" i="11"/>
  <c r="AS74" i="11"/>
  <c r="AZ51" i="11"/>
  <c r="AZ52" i="11"/>
  <c r="AS54" i="11"/>
  <c r="AR71" i="11"/>
  <c r="AX65" i="11"/>
  <c r="AR70" i="11"/>
  <c r="AS66" i="11"/>
  <c r="AY66" i="11"/>
  <c r="AU56" i="11"/>
  <c r="AY68" i="11"/>
  <c r="AT57" i="11"/>
  <c r="AS48" i="11"/>
  <c r="AY64" i="11"/>
  <c r="AW70" i="11"/>
  <c r="AS59" i="11"/>
  <c r="AV65" i="11"/>
  <c r="AV68" i="11"/>
  <c r="AY70" i="11"/>
  <c r="AS69" i="11"/>
  <c r="AS51" i="11"/>
  <c r="AT66" i="11"/>
  <c r="AZ63" i="11"/>
  <c r="AW69" i="11"/>
  <c r="AT68" i="11"/>
  <c r="AY71" i="11"/>
  <c r="AX57" i="11"/>
  <c r="AR68" i="11"/>
  <c r="AT63" i="11"/>
  <c r="AR67" i="11"/>
  <c r="AR63" i="11"/>
  <c r="AY72" i="11"/>
  <c r="AV52" i="11"/>
  <c r="AS68" i="11"/>
  <c r="AU50" i="11"/>
  <c r="AW62" i="11"/>
  <c r="AZ60" i="11"/>
  <c r="AS67" i="11"/>
  <c r="AW65" i="11"/>
  <c r="AY75" i="11"/>
  <c r="AZ65" i="11"/>
  <c r="AX63" i="11"/>
  <c r="AU57" i="11"/>
  <c r="AW50" i="11"/>
  <c r="AU74" i="11"/>
  <c r="AV64" i="11"/>
  <c r="AV63" i="11"/>
  <c r="AU64" i="11"/>
  <c r="AW63" i="11"/>
  <c r="AR61" i="11"/>
  <c r="AW75" i="11"/>
  <c r="AW56" i="11"/>
  <c r="AU52" i="11"/>
  <c r="AV71" i="11"/>
  <c r="AU61" i="11"/>
  <c r="AR48" i="11"/>
  <c r="AW61" i="11"/>
  <c r="AU71" i="11"/>
  <c r="AW71" i="11"/>
  <c r="AS50" i="11"/>
  <c r="AZ64" i="11"/>
  <c r="AR54" i="11"/>
  <c r="AU75" i="11"/>
  <c r="AS61" i="11"/>
  <c r="AR50" i="11"/>
  <c r="AS65" i="11"/>
  <c r="AS57" i="11"/>
  <c r="AW54" i="11"/>
  <c r="AU63" i="11"/>
  <c r="AW49" i="11"/>
  <c r="AX52" i="11"/>
  <c r="AZ49" i="11"/>
  <c r="AS72" i="11"/>
  <c r="AY59" i="11"/>
  <c r="AT54" i="11"/>
  <c r="AW66" i="11"/>
  <c r="AZ66" i="11"/>
  <c r="AY55" i="11"/>
  <c r="AR62" i="11"/>
  <c r="AR66" i="11"/>
  <c r="AY60" i="11"/>
  <c r="AU49" i="11"/>
  <c r="AW64" i="11"/>
  <c r="AV75" i="11"/>
  <c r="AT49" i="11"/>
  <c r="AV69" i="11"/>
  <c r="AY63" i="11"/>
  <c r="AW74" i="11"/>
  <c r="AZ50" i="11"/>
  <c r="AX67" i="11"/>
  <c r="AW55" i="11"/>
  <c r="AW73" i="11"/>
  <c r="AV74" i="11"/>
  <c r="AS55" i="11"/>
  <c r="AT53" i="11"/>
  <c r="AW51" i="11"/>
  <c r="AU59" i="11"/>
  <c r="AR49" i="11"/>
  <c r="AY61" i="11"/>
  <c r="AX59" i="11"/>
  <c r="AZ72" i="11"/>
  <c r="AZ54" i="11"/>
  <c r="AT55" i="11"/>
  <c r="AX51" i="11"/>
  <c r="AR59" i="11"/>
  <c r="AX66" i="11"/>
  <c r="AY56" i="11"/>
  <c r="AW67" i="11"/>
  <c r="AU65" i="11"/>
  <c r="AV67" i="11"/>
  <c r="AV72" i="11"/>
  <c r="AS70" i="11"/>
  <c r="AT59" i="11"/>
  <c r="AU30" i="11"/>
  <c r="AZ44" i="11"/>
  <c r="AX35" i="11"/>
  <c r="AS39" i="11"/>
  <c r="AV46" i="11"/>
  <c r="AZ32" i="11"/>
  <c r="AW45" i="11"/>
  <c r="AV12" i="11"/>
  <c r="AU46" i="11"/>
  <c r="AT30" i="11"/>
  <c r="AU45" i="11"/>
  <c r="AS28" i="11"/>
  <c r="AX36" i="11"/>
  <c r="AS35" i="11"/>
  <c r="AS42" i="11"/>
  <c r="AX47" i="11"/>
  <c r="AX26" i="11"/>
  <c r="AY18" i="11"/>
  <c r="AX20" i="11"/>
  <c r="AS25" i="11"/>
  <c r="AX18" i="11"/>
  <c r="AV44" i="11"/>
  <c r="AU24" i="11"/>
  <c r="AU21" i="11"/>
  <c r="AS13" i="11"/>
  <c r="AW41" i="11"/>
  <c r="AW35" i="11"/>
  <c r="AX39" i="11"/>
  <c r="AU37" i="11"/>
  <c r="AW28" i="11"/>
  <c r="AX43" i="11"/>
  <c r="AU25" i="11"/>
  <c r="AV47" i="11"/>
  <c r="AX28" i="11"/>
  <c r="AY13" i="11"/>
  <c r="AX27" i="11"/>
  <c r="AY30" i="11"/>
  <c r="AW46" i="11"/>
  <c r="AU16" i="11"/>
  <c r="AW29" i="11"/>
  <c r="AW26" i="11"/>
  <c r="AY41" i="11"/>
  <c r="AT43" i="11"/>
  <c r="AY17" i="11"/>
  <c r="AT40" i="11"/>
  <c r="AV20" i="11"/>
  <c r="AW39" i="11"/>
  <c r="AZ35" i="11"/>
  <c r="AT45" i="11"/>
  <c r="AW18" i="11"/>
  <c r="AU33" i="11"/>
  <c r="AZ22" i="11"/>
  <c r="AS45" i="11"/>
  <c r="AT17" i="11"/>
  <c r="AY31" i="11"/>
  <c r="AS44" i="11"/>
  <c r="AY15" i="11"/>
  <c r="AZ29" i="11"/>
  <c r="AV26" i="11"/>
  <c r="AT37" i="11"/>
  <c r="AU14" i="11"/>
  <c r="AZ36" i="11"/>
  <c r="AS19" i="11"/>
  <c r="AY26" i="11"/>
  <c r="AV40" i="11"/>
  <c r="AZ38" i="11"/>
  <c r="AU47" i="11"/>
  <c r="AZ17" i="11"/>
  <c r="AV31" i="11"/>
  <c r="AS15" i="11"/>
  <c r="AZ18" i="11"/>
  <c r="AZ47" i="11"/>
  <c r="AX15" i="11"/>
  <c r="AX25" i="11"/>
  <c r="AX29" i="11"/>
  <c r="AS32" i="11"/>
  <c r="AV35" i="11"/>
  <c r="AW25" i="11"/>
  <c r="AT31" i="11"/>
  <c r="AZ34" i="11"/>
  <c r="AU38" i="11"/>
  <c r="AZ14" i="11"/>
  <c r="AU27" i="11"/>
  <c r="AU20" i="11"/>
  <c r="AW36" i="11"/>
  <c r="AU34" i="11"/>
  <c r="AU29" i="11"/>
  <c r="AU36" i="11"/>
  <c r="AS41" i="11"/>
  <c r="AY24" i="11"/>
  <c r="AX13" i="11"/>
  <c r="AX32" i="11"/>
  <c r="AS46" i="11"/>
  <c r="AX40" i="11"/>
  <c r="AW15" i="11"/>
  <c r="AW31" i="11"/>
  <c r="AU35" i="11"/>
  <c r="AS34" i="11"/>
  <c r="AZ41" i="11"/>
  <c r="AZ46" i="11"/>
  <c r="AT13" i="11"/>
  <c r="AV27" i="11"/>
  <c r="AW44" i="11"/>
  <c r="AX41" i="11"/>
  <c r="AX22" i="11"/>
  <c r="AV33" i="11"/>
  <c r="AU22" i="11"/>
  <c r="AX33" i="11"/>
  <c r="AV13" i="11"/>
  <c r="AW33" i="11"/>
  <c r="AV24" i="11"/>
  <c r="AX37" i="11"/>
  <c r="AZ21" i="11"/>
  <c r="AZ28" i="11"/>
  <c r="AY47" i="11"/>
  <c r="AZ19" i="11"/>
  <c r="AY20" i="11"/>
  <c r="AW27" i="11"/>
  <c r="AW23" i="11"/>
  <c r="AT39" i="11"/>
  <c r="AT47" i="11"/>
  <c r="AX30" i="11"/>
  <c r="AT15" i="11"/>
  <c r="AW38" i="11"/>
  <c r="AT35" i="11"/>
  <c r="AU23" i="11"/>
  <c r="AV43" i="11"/>
  <c r="AY16" i="11"/>
  <c r="AU19" i="11"/>
  <c r="AV29" i="11"/>
  <c r="AT44" i="11"/>
  <c r="AY37" i="11"/>
  <c r="AY19" i="11"/>
  <c r="AZ27" i="11"/>
  <c r="AX24" i="11"/>
  <c r="AY44" i="11"/>
  <c r="AS16" i="11"/>
  <c r="AY40" i="11"/>
  <c r="AX14" i="11"/>
  <c r="AT21" i="11"/>
  <c r="AZ26" i="11"/>
  <c r="AY27" i="11"/>
  <c r="AY34" i="11"/>
  <c r="AX31" i="11"/>
  <c r="AS47" i="11"/>
  <c r="AV42" i="11"/>
  <c r="AV17" i="11"/>
  <c r="AY14" i="11"/>
  <c r="AW42" i="11"/>
  <c r="AT23" i="11"/>
  <c r="AY46" i="11"/>
  <c r="AT18" i="11"/>
  <c r="AY21" i="11"/>
  <c r="AZ23" i="11"/>
  <c r="AZ42" i="11"/>
  <c r="AT33" i="11"/>
  <c r="AS22" i="11"/>
  <c r="AY45" i="11"/>
  <c r="AU26" i="11"/>
  <c r="AY28" i="11"/>
  <c r="AS33" i="11"/>
  <c r="AV21" i="11"/>
  <c r="AU13" i="11"/>
  <c r="AV41" i="11"/>
  <c r="AS27" i="11"/>
  <c r="AW16" i="11"/>
  <c r="AU12" i="11"/>
  <c r="AZ15" i="11"/>
  <c r="AX16" i="11"/>
  <c r="AU44" i="11"/>
  <c r="AT27" i="11"/>
  <c r="AS18" i="11"/>
  <c r="AY43" i="11"/>
  <c r="AW40" i="11"/>
  <c r="AS43" i="11"/>
  <c r="AX34" i="11"/>
  <c r="AV18" i="11"/>
  <c r="AX46" i="11"/>
  <c r="AU42" i="11"/>
  <c r="AZ20" i="11"/>
  <c r="AU39" i="11"/>
  <c r="AT12" i="11"/>
  <c r="AV16" i="11"/>
  <c r="AS12" i="11"/>
  <c r="AW30" i="11"/>
  <c r="AX17" i="11"/>
  <c r="AZ25" i="11"/>
  <c r="AT26" i="11"/>
  <c r="AT36" i="11"/>
  <c r="AZ16" i="11"/>
  <c r="AS38" i="11"/>
  <c r="AY33" i="11"/>
  <c r="AU41" i="11"/>
  <c r="AW17" i="11"/>
  <c r="AX21" i="11"/>
  <c r="AW24" i="11"/>
  <c r="AZ43" i="11"/>
  <c r="AU28" i="11"/>
  <c r="AW14" i="11"/>
  <c r="AS14" i="11"/>
  <c r="AS36" i="11"/>
  <c r="AW43" i="11"/>
  <c r="AY12" i="11"/>
  <c r="AT19" i="11"/>
  <c r="AT38" i="11"/>
  <c r="AT46" i="11"/>
  <c r="AV45" i="11"/>
  <c r="AU31" i="11"/>
  <c r="AV22" i="11"/>
  <c r="AS23" i="11"/>
  <c r="AW21" i="11"/>
  <c r="AW37" i="11"/>
  <c r="AV39" i="11"/>
  <c r="AZ45" i="11"/>
  <c r="AW19" i="11"/>
  <c r="AV15" i="11"/>
  <c r="AZ39" i="11"/>
  <c r="AS20" i="11"/>
  <c r="AS31" i="11"/>
  <c r="AT20" i="11"/>
  <c r="AS40" i="11"/>
  <c r="AV19" i="11"/>
  <c r="AY36" i="11"/>
  <c r="AU32" i="11"/>
  <c r="AW20" i="11"/>
  <c r="AV38" i="11"/>
  <c r="AS21" i="11"/>
  <c r="AX38" i="11"/>
  <c r="AV23" i="11"/>
  <c r="AU17" i="11"/>
  <c r="AZ37" i="11"/>
  <c r="AV37" i="11"/>
  <c r="AZ31" i="11"/>
  <c r="AV25" i="11"/>
  <c r="AX19" i="11"/>
  <c r="AY23" i="11"/>
  <c r="AW34" i="11"/>
  <c r="AX23" i="11"/>
  <c r="AZ13" i="11"/>
  <c r="AX12" i="11"/>
  <c r="AY42" i="11"/>
  <c r="AS26" i="11"/>
  <c r="AZ24" i="11"/>
  <c r="AW22" i="11"/>
  <c r="AY32" i="11"/>
  <c r="AU18" i="11"/>
  <c r="AW32" i="11"/>
  <c r="AV32" i="11"/>
  <c r="AZ30" i="11"/>
  <c r="AT34" i="11"/>
  <c r="AT14" i="11"/>
  <c r="AY39" i="11"/>
  <c r="AT16" i="11"/>
  <c r="AT25" i="11"/>
  <c r="AV14" i="11"/>
  <c r="AZ12" i="11"/>
  <c r="AV36" i="11"/>
  <c r="AS29" i="11"/>
  <c r="AV30" i="11"/>
  <c r="AY29" i="11"/>
  <c r="AT42" i="11"/>
  <c r="AZ40" i="11"/>
  <c r="AT28" i="11"/>
  <c r="AZ33" i="11"/>
  <c r="AY22" i="11"/>
  <c r="AW12" i="11"/>
  <c r="AT32" i="11"/>
  <c r="AT22" i="11"/>
  <c r="AS24" i="11"/>
  <c r="AU43" i="11"/>
  <c r="AW13" i="11"/>
  <c r="AT29" i="11"/>
  <c r="AY35" i="11"/>
  <c r="AS30" i="11"/>
  <c r="AY38" i="11"/>
  <c r="AS17" i="11"/>
  <c r="AU15" i="11"/>
  <c r="AU40" i="11"/>
  <c r="AX42" i="11"/>
  <c r="AW47" i="11"/>
  <c r="AX44" i="11"/>
  <c r="AT24" i="11"/>
  <c r="AT41" i="11"/>
  <c r="AV28" i="11"/>
  <c r="AX45" i="11"/>
  <c r="AV34" i="11"/>
  <c r="AS37" i="11"/>
  <c r="AY25" i="11"/>
  <c r="AL17" i="11"/>
  <c r="F1" i="11"/>
  <c r="AE17" i="11"/>
  <c r="AF32" i="11"/>
  <c r="AJ32" i="11"/>
  <c r="E37" i="15"/>
  <c r="AG17" i="11"/>
  <c r="R92" i="11"/>
  <c r="S92" i="11"/>
  <c r="G19" i="15"/>
  <c r="AF72" i="11"/>
  <c r="AJ72" i="11"/>
  <c r="AF60" i="11"/>
  <c r="AJ60" i="11"/>
  <c r="AF67" i="11"/>
  <c r="AJ67" i="11"/>
  <c r="AF68" i="11"/>
  <c r="AJ68" i="11"/>
  <c r="AF51" i="11"/>
  <c r="AJ51" i="11"/>
  <c r="AF39" i="11"/>
  <c r="AJ39" i="11"/>
  <c r="AF47" i="11"/>
  <c r="AJ47" i="11"/>
  <c r="AF35" i="11"/>
  <c r="AJ35" i="11"/>
  <c r="AF34" i="11"/>
  <c r="AJ34" i="11"/>
  <c r="AF75" i="11"/>
  <c r="AJ75" i="11"/>
  <c r="AF44" i="11"/>
  <c r="AJ44" i="11"/>
  <c r="AF27" i="11"/>
  <c r="AJ27" i="11"/>
  <c r="AF18" i="11"/>
  <c r="AJ18" i="11"/>
  <c r="AF43" i="11"/>
  <c r="AJ43" i="11"/>
  <c r="AF14" i="11"/>
  <c r="AJ14" i="11"/>
  <c r="AF42" i="11"/>
  <c r="AJ42" i="11"/>
  <c r="AF74" i="11"/>
  <c r="AJ74" i="11"/>
  <c r="AF66" i="11"/>
  <c r="AJ66" i="11"/>
  <c r="AF33" i="11"/>
  <c r="AJ33" i="11"/>
  <c r="AF56" i="11"/>
  <c r="AJ56" i="11"/>
  <c r="AF23" i="11"/>
  <c r="AJ23" i="11"/>
  <c r="AF63" i="11"/>
  <c r="AJ63" i="11"/>
  <c r="AF30" i="11"/>
  <c r="AJ30" i="11"/>
  <c r="AF62" i="11"/>
  <c r="AJ62" i="11"/>
  <c r="AF29" i="11"/>
  <c r="AJ29" i="11"/>
  <c r="AF61" i="11"/>
  <c r="AJ61" i="11"/>
  <c r="AF28" i="11"/>
  <c r="AJ28" i="11"/>
  <c r="AF52" i="11"/>
  <c r="AJ52" i="11"/>
  <c r="AF19" i="11"/>
  <c r="AJ19" i="11"/>
  <c r="AF59" i="11"/>
  <c r="AJ59" i="11"/>
  <c r="AF26" i="11"/>
  <c r="AJ26" i="11"/>
  <c r="AF58" i="11"/>
  <c r="AJ58" i="11"/>
  <c r="AF25" i="11"/>
  <c r="AJ25" i="11"/>
  <c r="AF57" i="11"/>
  <c r="AJ57" i="11"/>
  <c r="AF24" i="11"/>
  <c r="AJ24" i="11"/>
  <c r="AF48" i="11"/>
  <c r="AJ48" i="11"/>
  <c r="AF15" i="11"/>
  <c r="AJ15" i="11"/>
  <c r="AF55" i="11"/>
  <c r="AJ55" i="11"/>
  <c r="AF22" i="11"/>
  <c r="AJ22" i="11"/>
  <c r="AF54" i="11"/>
  <c r="AJ54" i="11"/>
  <c r="AF21" i="11"/>
  <c r="AJ21" i="11"/>
  <c r="AF53" i="11"/>
  <c r="AJ53" i="11"/>
  <c r="AF20" i="11"/>
  <c r="AJ20" i="11"/>
  <c r="AF50" i="11"/>
  <c r="AJ50" i="11"/>
  <c r="AF17" i="11"/>
  <c r="AJ17" i="11"/>
  <c r="AF49" i="11"/>
  <c r="AJ49" i="11"/>
  <c r="AF16" i="11"/>
  <c r="AJ16" i="11"/>
  <c r="AF46" i="11"/>
  <c r="AJ46" i="11"/>
  <c r="AF13" i="11"/>
  <c r="AJ13" i="11"/>
  <c r="AF45" i="11"/>
  <c r="AJ45" i="11"/>
  <c r="AF12" i="11"/>
  <c r="AJ12" i="11"/>
  <c r="AF41" i="11"/>
  <c r="AJ41" i="11"/>
  <c r="AF40" i="11"/>
  <c r="AJ40" i="11"/>
  <c r="AF73" i="11"/>
  <c r="AJ73" i="11"/>
  <c r="U20" i="3"/>
  <c r="AF64" i="11"/>
  <c r="AJ64" i="11"/>
  <c r="AF31" i="11"/>
  <c r="AJ31" i="11"/>
  <c r="AF71" i="11"/>
  <c r="AJ71" i="11"/>
  <c r="AF38" i="11"/>
  <c r="AJ38" i="11"/>
  <c r="AF70" i="11"/>
  <c r="AJ70" i="11"/>
  <c r="AF37" i="11"/>
  <c r="AJ37" i="11"/>
  <c r="AF69" i="11"/>
  <c r="AJ69" i="11"/>
  <c r="AF36" i="11"/>
  <c r="AJ36" i="11"/>
  <c r="AF65" i="11"/>
  <c r="AJ65" i="11"/>
  <c r="AK28" i="11"/>
  <c r="AK24" i="11"/>
  <c r="T89" i="11"/>
  <c r="AK30" i="11"/>
  <c r="AK22" i="11"/>
  <c r="M108" i="11"/>
  <c r="AK69" i="11"/>
  <c r="AK55" i="11"/>
  <c r="AK46" i="11"/>
  <c r="M100" i="11"/>
  <c r="AK47" i="11"/>
  <c r="T90" i="11"/>
  <c r="AK14" i="11"/>
  <c r="M103" i="11"/>
  <c r="AK49" i="11"/>
  <c r="AK63" i="11"/>
  <c r="AK38" i="11"/>
  <c r="T85" i="11"/>
  <c r="AK33" i="11"/>
  <c r="M106" i="11"/>
  <c r="AK20" i="11"/>
  <c r="T94" i="11"/>
  <c r="AK27" i="11"/>
  <c r="M86" i="11"/>
  <c r="AK29" i="11"/>
  <c r="T95" i="11"/>
  <c r="AK75" i="11"/>
  <c r="AK65" i="11"/>
  <c r="AK64" i="11"/>
  <c r="AK58" i="11"/>
  <c r="AK62" i="11"/>
  <c r="AK26" i="11"/>
  <c r="T88" i="11"/>
  <c r="AK73" i="11"/>
  <c r="AK59" i="11"/>
  <c r="AK51" i="11"/>
  <c r="AK37" i="11"/>
  <c r="T96" i="11"/>
  <c r="AK17" i="11"/>
  <c r="T92" i="11"/>
  <c r="AK15" i="11"/>
  <c r="AK21" i="11"/>
  <c r="AK54" i="11"/>
  <c r="AK60" i="11"/>
  <c r="AK44" i="11"/>
  <c r="T100" i="11"/>
  <c r="AK25" i="11"/>
  <c r="T107" i="11"/>
  <c r="AK32" i="11"/>
  <c r="AK36" i="11"/>
  <c r="M91" i="11"/>
  <c r="AK40" i="11"/>
  <c r="AK48" i="11"/>
  <c r="AK41" i="11"/>
  <c r="M83" i="11"/>
  <c r="AK52" i="11"/>
  <c r="AK74" i="11"/>
  <c r="AK45" i="11"/>
  <c r="M78" i="11"/>
  <c r="AK50" i="11"/>
  <c r="AK19" i="11"/>
  <c r="T81" i="11"/>
  <c r="AK34" i="11"/>
  <c r="AK68" i="11"/>
  <c r="AK39" i="11"/>
  <c r="T78" i="11"/>
  <c r="AK16" i="11"/>
  <c r="M107" i="11"/>
  <c r="AK12" i="11"/>
  <c r="M87" i="11"/>
  <c r="AK66" i="11"/>
  <c r="AK70" i="11"/>
  <c r="AK42" i="11"/>
  <c r="AK13" i="11"/>
  <c r="T79" i="11"/>
  <c r="AK18" i="11"/>
  <c r="T108" i="11"/>
  <c r="AK53" i="11"/>
  <c r="AK23" i="11"/>
  <c r="M84" i="11"/>
  <c r="AK61" i="11"/>
  <c r="AK67" i="11"/>
  <c r="AK71" i="11"/>
  <c r="AK31" i="11"/>
  <c r="T93" i="11"/>
  <c r="AK35" i="11"/>
  <c r="AK43" i="11"/>
  <c r="T82" i="11"/>
  <c r="AK57" i="11"/>
  <c r="AK72" i="11"/>
  <c r="AK56" i="11"/>
  <c r="T97" i="11"/>
  <c r="M81" i="11"/>
  <c r="T104" i="11"/>
  <c r="M95" i="11"/>
  <c r="T102" i="11"/>
  <c r="M98" i="11"/>
  <c r="T99" i="11"/>
  <c r="M109" i="11"/>
  <c r="M89" i="11"/>
  <c r="M97" i="11"/>
  <c r="T101" i="11"/>
  <c r="M79" i="11"/>
  <c r="T98" i="11"/>
  <c r="T87" i="11"/>
  <c r="T106" i="11"/>
  <c r="M82" i="11"/>
  <c r="M88" i="11"/>
  <c r="T103" i="11"/>
  <c r="T91" i="11"/>
  <c r="T84" i="11"/>
  <c r="M102" i="11"/>
  <c r="M93" i="11"/>
  <c r="M105" i="11"/>
  <c r="M94" i="11"/>
  <c r="T80" i="11"/>
  <c r="M104" i="11"/>
  <c r="T109" i="11"/>
  <c r="M90" i="11"/>
  <c r="M92" i="11"/>
  <c r="T86" i="11"/>
  <c r="M101" i="11"/>
  <c r="M96" i="11"/>
  <c r="M80" i="11"/>
  <c r="M99" i="11"/>
  <c r="T105" i="11"/>
  <c r="T83" i="11"/>
  <c r="M85" i="11"/>
</calcChain>
</file>

<file path=xl/sharedStrings.xml><?xml version="1.0" encoding="utf-8"?>
<sst xmlns="http://schemas.openxmlformats.org/spreadsheetml/2006/main" count="1390" uniqueCount="152">
  <si>
    <t>X</t>
  </si>
  <si>
    <t>Signatur</t>
  </si>
  <si>
    <t>Point</t>
  </si>
  <si>
    <t>Rundens reservescore:</t>
  </si>
  <si>
    <t>Opstillingsfejl - lørdag kl. 14.00</t>
  </si>
  <si>
    <t>Klagefrister:</t>
  </si>
  <si>
    <t>Hjemmehold</t>
  </si>
  <si>
    <t>Udehold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</si>
  <si>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</si>
  <si>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</si>
  <si>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</si>
  <si>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</si>
  <si>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</si>
  <si>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</si>
  <si>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</si>
  <si>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</si>
  <si>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</si>
  <si>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</si>
  <si>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</si>
  <si>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</si>
  <si>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</si>
  <si>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N.B.: Holdnavne skal holdes inden for de grønne felter.</t>
  </si>
  <si>
    <t>År:</t>
  </si>
  <si>
    <t>Res</t>
  </si>
  <si>
    <t>ID</t>
  </si>
  <si>
    <t xml:space="preserve"> </t>
  </si>
  <si>
    <t>1X2</t>
  </si>
  <si>
    <t>Regnefejl - 3 uger</t>
  </si>
  <si>
    <t>Runde F:</t>
  </si>
  <si>
    <t>Runde N:</t>
  </si>
  <si>
    <t>Res N:</t>
  </si>
  <si>
    <t>Tal F:</t>
  </si>
  <si>
    <t>Tal N:</t>
  </si>
  <si>
    <t>Opd.?</t>
  </si>
  <si>
    <t>Deltager</t>
  </si>
  <si>
    <t>Kamp 0</t>
  </si>
  <si>
    <t>Kamp 1</t>
  </si>
  <si>
    <t>Kamp 2</t>
  </si>
  <si>
    <t>Kamp 3</t>
  </si>
  <si>
    <t>Kamp 4</t>
  </si>
  <si>
    <t>Kamp 5</t>
  </si>
  <si>
    <t>Kamp 6</t>
  </si>
  <si>
    <t>Kamp 7</t>
  </si>
  <si>
    <t>Kamp 8</t>
  </si>
  <si>
    <t>Kamp 9</t>
  </si>
  <si>
    <t>Kamp 10</t>
  </si>
  <si>
    <t>Kamp 11</t>
  </si>
  <si>
    <t>Kamp 12</t>
  </si>
  <si>
    <t>Kamp 13</t>
  </si>
  <si>
    <t>Total</t>
  </si>
  <si>
    <t>ES N</t>
  </si>
  <si>
    <t>BU</t>
  </si>
  <si>
    <t>T Pl.</t>
  </si>
  <si>
    <t>P Pl.</t>
  </si>
  <si>
    <t>BU Pl.</t>
  </si>
  <si>
    <t>Dis F</t>
  </si>
  <si>
    <t>Dis E</t>
  </si>
  <si>
    <t>Udm F</t>
  </si>
  <si>
    <t>Udm E</t>
  </si>
  <si>
    <t>MR F</t>
  </si>
  <si>
    <t>MR E</t>
  </si>
  <si>
    <t>Res F</t>
  </si>
  <si>
    <t>Res E</t>
  </si>
  <si>
    <t>MR</t>
  </si>
  <si>
    <t>2. runde</t>
  </si>
  <si>
    <t>Kval</t>
  </si>
  <si>
    <t>Dis</t>
  </si>
  <si>
    <t>Udm</t>
  </si>
  <si>
    <t>ID E</t>
  </si>
  <si>
    <t>Deltager E</t>
  </si>
  <si>
    <t>Kvalifikation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</si>
  <si>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</si>
  <si>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</si>
  <si>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</si>
  <si>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</si>
  <si>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</si>
  <si>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</si>
  <si>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</si>
  <si>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</si>
  <si>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</si>
  <si>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</si>
  <si>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</si>
  <si>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</si>
  <si>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</si>
  <si>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</si>
  <si>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</si>
  <si>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</si>
  <si>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</si>
  <si>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</si>
  <si>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</si>
  <si>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2. runde F</t>
  </si>
  <si>
    <t>2. runde E</t>
  </si>
  <si>
    <t>Kval F</t>
  </si>
  <si>
    <t>Kval E</t>
  </si>
  <si>
    <t>H S</t>
  </si>
  <si>
    <t>H G</t>
  </si>
  <si>
    <t>H ID</t>
  </si>
  <si>
    <t>U S</t>
  </si>
  <si>
    <t>U G</t>
  </si>
  <si>
    <t>U ID</t>
  </si>
  <si>
    <t>2 H</t>
  </si>
  <si>
    <t>2 G</t>
  </si>
  <si>
    <t>2 ID</t>
  </si>
  <si>
    <t>Vinder</t>
  </si>
  <si>
    <t>ES H</t>
  </si>
  <si>
    <t>BU H</t>
  </si>
  <si>
    <t>ES U</t>
  </si>
  <si>
    <t>BU U</t>
  </si>
  <si>
    <t>V S</t>
  </si>
  <si>
    <t>V G</t>
  </si>
  <si>
    <t>V ID</t>
  </si>
  <si>
    <t>Dis H</t>
  </si>
  <si>
    <t>Udm H</t>
  </si>
  <si>
    <t>MR H</t>
  </si>
  <si>
    <t>Res H</t>
  </si>
  <si>
    <t>Udm U</t>
  </si>
  <si>
    <t>MR U</t>
  </si>
  <si>
    <t>Res U</t>
  </si>
  <si>
    <t>Dis U</t>
  </si>
  <si>
    <t>ES UR</t>
  </si>
  <si>
    <t>ES HR</t>
  </si>
  <si>
    <t>Ude</t>
  </si>
  <si>
    <t>Puljespil</t>
  </si>
  <si>
    <t>Runde E:</t>
  </si>
  <si>
    <t>Ego</t>
  </si>
  <si>
    <t>x</t>
  </si>
  <si>
    <t>Haugesund</t>
  </si>
  <si>
    <t>Kristiansund</t>
  </si>
  <si>
    <t>Grasshoppers</t>
  </si>
  <si>
    <t>FC Luzern</t>
  </si>
  <si>
    <t>Servette</t>
  </si>
  <si>
    <t>AGF</t>
  </si>
  <si>
    <t>Fredericia</t>
  </si>
  <si>
    <t>Kalmar</t>
  </si>
  <si>
    <t>Strømsgodset</t>
  </si>
  <si>
    <t>KuPS</t>
  </si>
  <si>
    <t>Lausanne</t>
  </si>
  <si>
    <t>Lech Poznan</t>
  </si>
  <si>
    <t>Galway</t>
  </si>
  <si>
    <t>Sligo Rovers</t>
  </si>
  <si>
    <t>Brøndby IF</t>
  </si>
  <si>
    <t>HB Køge</t>
  </si>
  <si>
    <t>Mjällby</t>
  </si>
  <si>
    <t>Start</t>
  </si>
  <si>
    <t>Lyn</t>
  </si>
  <si>
    <t>Bryne</t>
  </si>
  <si>
    <t>Vaasan Palloseura</t>
  </si>
  <si>
    <t>FC Basel</t>
  </si>
  <si>
    <t>Thun</t>
  </si>
  <si>
    <t>KS Cracovia</t>
  </si>
  <si>
    <t>Waterford</t>
  </si>
  <si>
    <t>Drogheda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</si>
</sst>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indexed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u/>
      <sz val="1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34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7" xfId="0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center" vertical="center"/>
      <protection locked="0"/>
    </xf>
    <xf numFmtId="0" fontId="6" fillId="0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  <xf numFmtId="0" fontId="1" fillId="0" borderId="17" xfId="0" applyFont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right" vertical="center"/>
    </xf>
    <xf numFmtId="0" fontId="5" fillId="0" borderId="9" xfId="0" applyFont="1" applyBorder="1" applyAlignment="1" applyProtection="1">
      <alignment horizontal="left" vertical="center"/>
    </xf>
    <xf numFmtId="0" fontId="1" fillId="0" borderId="21" xfId="0" applyFont="1" applyBorder="1" applyAlignment="1" applyProtection="1">
      <alignment horizontal="center" vertical="center"/>
    </xf>
    <xf numFmtId="0" fontId="1" fillId="0" borderId="22" xfId="0" applyFont="1" applyBorder="1" applyAlignment="1" applyProtection="1">
      <alignment horizontal="center" vertical="center"/>
    </xf>
    <xf numFmtId="0" fontId="1" fillId="0" borderId="23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24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vertical="center"/>
    </xf>
    <xf numFmtId="0" fontId="0" fillId="0" borderId="0" xfId="0" applyBorder="1" applyAlignment="1" applyProtection="1">
      <alignment horizontal="right" vertical="center"/>
    </xf>
    <xf numFmtId="0" fontId="0" fillId="0" borderId="0" xfId="0" applyBorder="1" applyAlignment="1" applyProtection="1">
      <alignment horizontal="left" vertical="center"/>
    </xf>
    <xf numFmtId="0" fontId="6" fillId="0" borderId="3" xfId="0" applyFont="1" applyFill="1" applyBorder="1" applyAlignment="1" applyProtection="1">
      <alignment horizontal="center" vertical="center"/>
    </xf>
    <xf numFmtId="0" fontId="0" fillId="0" borderId="9" xfId="0" applyBorder="1" applyAlignment="1" applyProtection="1">
      <alignment horizontal="right" vertical="center"/>
    </xf>
    <xf numFmtId="0" fontId="0" fillId="0" borderId="9" xfId="0" applyBorder="1" applyAlignment="1" applyProtection="1">
      <alignment horizontal="left" vertical="center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25" xfId="0" applyFont="1" applyFill="1" applyBorder="1" applyAlignment="1" applyProtection="1">
      <alignment horizontal="center" vertical="center"/>
    </xf>
    <xf numFmtId="0" fontId="1" fillId="0" borderId="26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textRotation="90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8" xfId="0" applyFont="1" applyBorder="1" applyAlignment="1">
      <alignment horizontal="right" vertical="center"/>
    </xf>
    <xf numFmtId="0" fontId="1" fillId="0" borderId="26" xfId="0" applyFont="1" applyBorder="1" applyAlignment="1">
      <alignment horizontal="right" vertical="center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right" vertical="center"/>
    </xf>
    <xf numFmtId="0" fontId="1" fillId="0" borderId="31" xfId="0" applyFont="1" applyBorder="1" applyAlignment="1">
      <alignment horizontal="right" vertical="center"/>
    </xf>
    <xf numFmtId="0" fontId="1" fillId="0" borderId="31" xfId="0" applyFont="1" applyBorder="1" applyAlignment="1">
      <alignment horizontal="center" vertical="center"/>
    </xf>
    <xf numFmtId="0" fontId="1" fillId="0" borderId="3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2" borderId="0" xfId="0" applyFill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30" xfId="0" applyFont="1" applyBorder="1" applyAlignment="1" applyProtection="1">
      <alignment horizontal="center" vertical="center" textRotation="90"/>
    </xf>
    <xf numFmtId="0" fontId="1" fillId="0" borderId="31" xfId="0" applyFont="1" applyBorder="1" applyAlignment="1" applyProtection="1">
      <alignment horizontal="center" vertical="center" textRotation="90"/>
    </xf>
    <xf numFmtId="0" fontId="1" fillId="0" borderId="27" xfId="0" applyFont="1" applyBorder="1" applyAlignment="1" applyProtection="1">
      <alignment horizontal="center" vertical="center" textRotation="90"/>
    </xf>
    <xf numFmtId="0" fontId="5" fillId="0" borderId="28" xfId="0" applyFont="1" applyBorder="1" applyAlignment="1" applyProtection="1">
      <alignment horizontal="center" vertical="center"/>
    </xf>
    <xf numFmtId="0" fontId="5" fillId="0" borderId="26" xfId="0" applyFont="1" applyBorder="1" applyAlignment="1" applyProtection="1">
      <alignment horizontal="center" vertical="center"/>
    </xf>
    <xf numFmtId="0" fontId="5" fillId="0" borderId="29" xfId="0" applyFont="1" applyBorder="1" applyAlignment="1" applyProtection="1">
      <alignment horizontal="center" vertical="center"/>
    </xf>
    <xf numFmtId="0" fontId="4" fillId="0" borderId="32" xfId="0" applyFont="1" applyBorder="1" applyAlignment="1" applyProtection="1">
      <alignment horizontal="center" vertical="center"/>
    </xf>
    <xf numFmtId="0" fontId="0" fillId="0" borderId="33" xfId="0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0" fontId="1" fillId="0" borderId="28" xfId="0" applyFont="1" applyBorder="1" applyAlignment="1" applyProtection="1">
      <alignment horizontal="right" vertical="center"/>
    </xf>
    <xf numFmtId="0" fontId="0" fillId="0" borderId="26" xfId="0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3" fillId="0" borderId="30" xfId="0" applyFont="1" applyBorder="1" applyAlignment="1" applyProtection="1">
      <alignment horizontal="center" vertical="center"/>
    </xf>
    <xf numFmtId="0" fontId="11" fillId="0" borderId="31" xfId="0" applyFont="1" applyBorder="1" applyAlignment="1" applyProtection="1">
      <alignment horizontal="center" vertical="center"/>
    </xf>
    <xf numFmtId="0" fontId="11" fillId="0" borderId="27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 textRotation="90"/>
    </xf>
    <xf numFmtId="0" fontId="0" fillId="0" borderId="31" xfId="0" applyBorder="1" applyAlignment="1" applyProtection="1">
      <alignment horizontal="center" vertical="center"/>
    </xf>
    <xf numFmtId="0" fontId="0" fillId="0" borderId="31" xfId="0" applyBorder="1" applyAlignment="1">
      <alignment horizontal="center" vertical="center"/>
    </xf>
    <xf numFmtId="0" fontId="5" fillId="0" borderId="31" xfId="0" applyFont="1" applyBorder="1" applyAlignment="1" applyProtection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9" fillId="0" borderId="26" xfId="0" applyFont="1" applyBorder="1" applyAlignment="1" applyProtection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0" fillId="0" borderId="31" xfId="0" applyBorder="1"/>
    <xf numFmtId="0" fontId="0" fillId="0" borderId="27" xfId="0" applyBorder="1"/>
    <xf numFmtId="0" fontId="0" fillId="0" borderId="28" xfId="0" applyBorder="1"/>
    <xf numFmtId="0" fontId="0" fillId="0" borderId="26" xfId="0" applyBorder="1"/>
    <xf numFmtId="0" fontId="0" fillId="0" borderId="29" xfId="0" applyBorder="1"/>
    <xf numFmtId="0" fontId="7" fillId="0" borderId="3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32" xfId="0" applyFont="1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1" fillId="0" borderId="3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 /><Relationship Id="rId3" Type="http://schemas.openxmlformats.org/officeDocument/2006/relationships/worksheet" Target="worksheets/sheet3.xml" /><Relationship Id="rId7" Type="http://schemas.openxmlformats.org/officeDocument/2006/relationships/externalLink" Target="externalLinks/externalLink1.xml" /><Relationship Id="rId12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sharedStrings" Target="sharedStrings.xml" /><Relationship Id="rId5" Type="http://schemas.openxmlformats.org/officeDocument/2006/relationships/worksheet" Target="worksheets/sheet5.xml" /><Relationship Id="rId10" Type="http://schemas.openxmlformats.org/officeDocument/2006/relationships/styles" Target="styles.xml" /><Relationship Id="rId4" Type="http://schemas.openxmlformats.org/officeDocument/2006/relationships/worksheet" Target="worksheets/sheet4.xml" /><Relationship Id="rId9" Type="http://schemas.openxmlformats.org/officeDocument/2006/relationships/theme" Target="theme/theme1.xml" 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ni-it/Dropbox/Lunds%20Tipsforening/Grand%20Prix%20-%202026/Runde%2011.xls" TargetMode="External" 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ni-it/Dropbox/Lunds%20Tipsforening/Grand%20Prix%20-%202026/Runde%2001.xls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. runde"/>
      <sheetName val="Kampe"/>
      <sheetName val="Rækker"/>
      <sheetName val="Rækker - Udskrift"/>
      <sheetName val="Stillingen - Pulje 1-8"/>
      <sheetName val="Stillingen - Pulje 9-16"/>
      <sheetName val="Kval. &amp; 2. runde"/>
      <sheetName val="D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B1">
            <v>2026</v>
          </cell>
        </row>
        <row r="3">
          <cell r="B3">
            <v>11</v>
          </cell>
        </row>
        <row r="5">
          <cell r="B5">
            <v>11</v>
          </cell>
        </row>
        <row r="12">
          <cell r="AO12" t="str">
            <v>Anderup</v>
          </cell>
          <cell r="AP12">
            <v>2</v>
          </cell>
          <cell r="AQ12">
            <v>1</v>
          </cell>
          <cell r="AR12">
            <v>1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</row>
        <row r="13">
          <cell r="AO13" t="str">
            <v>Arsenal</v>
          </cell>
          <cell r="AP13">
            <v>1</v>
          </cell>
          <cell r="AQ13">
            <v>0</v>
          </cell>
          <cell r="AR13">
            <v>1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</row>
        <row r="14">
          <cell r="AO14" t="str">
            <v>Benbo</v>
          </cell>
          <cell r="AP14">
            <v>5</v>
          </cell>
          <cell r="AQ14">
            <v>4</v>
          </cell>
          <cell r="AR14">
            <v>1</v>
          </cell>
          <cell r="AS14">
            <v>0</v>
          </cell>
          <cell r="AT14">
            <v>0</v>
          </cell>
          <cell r="AU14">
            <v>0</v>
          </cell>
          <cell r="AV14">
            <v>1</v>
          </cell>
          <cell r="AW14">
            <v>0</v>
          </cell>
        </row>
        <row r="15">
          <cell r="AO15" t="str">
            <v>brula</v>
          </cell>
          <cell r="AP15">
            <v>2</v>
          </cell>
          <cell r="AQ15">
            <v>0</v>
          </cell>
          <cell r="AR15">
            <v>2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</row>
        <row r="16">
          <cell r="AO16" t="str">
            <v>Chelsea</v>
          </cell>
          <cell r="AP16">
            <v>2</v>
          </cell>
          <cell r="AQ16">
            <v>1</v>
          </cell>
          <cell r="AR16">
            <v>1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</row>
        <row r="17">
          <cell r="AO17" t="str">
            <v>Cottee</v>
          </cell>
          <cell r="AP17">
            <v>1</v>
          </cell>
          <cell r="AQ17">
            <v>0</v>
          </cell>
          <cell r="AR17">
            <v>1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</row>
        <row r="18">
          <cell r="AO18" t="str">
            <v>Degnen</v>
          </cell>
          <cell r="AP18">
            <v>1</v>
          </cell>
          <cell r="AQ18">
            <v>0</v>
          </cell>
          <cell r="AR18">
            <v>1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</row>
        <row r="19">
          <cell r="AO19" t="str">
            <v>Far</v>
          </cell>
          <cell r="AP19">
            <v>9</v>
          </cell>
          <cell r="AQ19">
            <v>5</v>
          </cell>
          <cell r="AR19">
            <v>4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</row>
        <row r="20">
          <cell r="AO20" t="str">
            <v>Flinca</v>
          </cell>
          <cell r="AP20">
            <v>4</v>
          </cell>
          <cell r="AQ20">
            <v>0</v>
          </cell>
          <cell r="AR20">
            <v>4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</row>
        <row r="21">
          <cell r="AO21" t="str">
            <v>Forest</v>
          </cell>
          <cell r="AP21">
            <v>2</v>
          </cell>
          <cell r="AQ21">
            <v>2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</row>
        <row r="22">
          <cell r="AO22" t="str">
            <v>Frydkær</v>
          </cell>
          <cell r="AP22">
            <v>5</v>
          </cell>
          <cell r="AQ22">
            <v>4</v>
          </cell>
          <cell r="AR22">
            <v>1</v>
          </cell>
          <cell r="AS22">
            <v>0</v>
          </cell>
          <cell r="AT22">
            <v>0</v>
          </cell>
          <cell r="AU22">
            <v>0</v>
          </cell>
          <cell r="AV22">
            <v>1</v>
          </cell>
          <cell r="AW22">
            <v>0</v>
          </cell>
        </row>
        <row r="23">
          <cell r="AO23" t="str">
            <v>Futte</v>
          </cell>
          <cell r="AP23">
            <v>2</v>
          </cell>
          <cell r="AQ23">
            <v>0</v>
          </cell>
          <cell r="AR23">
            <v>2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</row>
        <row r="24">
          <cell r="AO24" t="str">
            <v>Gunners</v>
          </cell>
          <cell r="AP24">
            <v>1</v>
          </cell>
          <cell r="AQ24">
            <v>0</v>
          </cell>
          <cell r="AR24">
            <v>1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</row>
        <row r="25">
          <cell r="AO25" t="str">
            <v>Halvor</v>
          </cell>
          <cell r="AP25">
            <v>1</v>
          </cell>
          <cell r="AQ25">
            <v>0</v>
          </cell>
          <cell r="AR25">
            <v>1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</row>
        <row r="26">
          <cell r="AO26" t="str">
            <v>Harry</v>
          </cell>
          <cell r="AP26">
            <v>1</v>
          </cell>
          <cell r="AQ26">
            <v>0</v>
          </cell>
          <cell r="AR26">
            <v>1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</row>
        <row r="27">
          <cell r="AO27" t="str">
            <v>Hede</v>
          </cell>
          <cell r="AP27">
            <v>2</v>
          </cell>
          <cell r="AQ27">
            <v>0</v>
          </cell>
          <cell r="AR27">
            <v>2</v>
          </cell>
          <cell r="AS27">
            <v>0</v>
          </cell>
          <cell r="AT27">
            <v>0</v>
          </cell>
          <cell r="AU27">
            <v>0</v>
          </cell>
          <cell r="AV27">
            <v>1</v>
          </cell>
          <cell r="AW27">
            <v>0</v>
          </cell>
        </row>
        <row r="28">
          <cell r="AO28" t="str">
            <v>Himbo</v>
          </cell>
          <cell r="AP28">
            <v>5</v>
          </cell>
          <cell r="AQ28">
            <v>1</v>
          </cell>
          <cell r="AR28">
            <v>4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</row>
        <row r="29">
          <cell r="AO29" t="str">
            <v>Håvard</v>
          </cell>
          <cell r="AP29">
            <v>1</v>
          </cell>
          <cell r="AQ29">
            <v>0</v>
          </cell>
          <cell r="AR29">
            <v>1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</row>
        <row r="30">
          <cell r="AO30" t="str">
            <v>Idskov</v>
          </cell>
          <cell r="AP30">
            <v>9</v>
          </cell>
          <cell r="AQ30">
            <v>5</v>
          </cell>
          <cell r="AR30">
            <v>4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</row>
        <row r="31">
          <cell r="AO31" t="str">
            <v>Kinks</v>
          </cell>
          <cell r="AP31">
            <v>1</v>
          </cell>
          <cell r="AQ31">
            <v>0</v>
          </cell>
          <cell r="AR31">
            <v>1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</row>
        <row r="32">
          <cell r="AO32" t="str">
            <v>Livpool</v>
          </cell>
          <cell r="AP32">
            <v>1</v>
          </cell>
          <cell r="AQ32">
            <v>1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</row>
        <row r="33">
          <cell r="AO33" t="str">
            <v>LPHJ</v>
          </cell>
          <cell r="AP33">
            <v>4</v>
          </cell>
          <cell r="AQ33">
            <v>3</v>
          </cell>
          <cell r="AR33">
            <v>1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</row>
        <row r="34">
          <cell r="AO34" t="str">
            <v>Lund</v>
          </cell>
          <cell r="AP34">
            <v>3</v>
          </cell>
          <cell r="AQ34">
            <v>0</v>
          </cell>
          <cell r="AR34">
            <v>3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</row>
        <row r="35">
          <cell r="AO35" t="str">
            <v>Mauer</v>
          </cell>
          <cell r="AP35">
            <v>1</v>
          </cell>
          <cell r="AQ35">
            <v>1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1</v>
          </cell>
          <cell r="AW35">
            <v>0</v>
          </cell>
        </row>
        <row r="36">
          <cell r="AO36" t="str">
            <v>MFP</v>
          </cell>
          <cell r="AP36">
            <v>4</v>
          </cell>
          <cell r="AQ36">
            <v>0</v>
          </cell>
          <cell r="AR36">
            <v>4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</row>
        <row r="37">
          <cell r="AO37" t="str">
            <v>Murer</v>
          </cell>
          <cell r="AP37">
            <v>1</v>
          </cell>
          <cell r="AQ37">
            <v>0</v>
          </cell>
          <cell r="AR37">
            <v>1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</row>
        <row r="38">
          <cell r="AO38" t="str">
            <v>Nuser</v>
          </cell>
          <cell r="AP38">
            <v>1</v>
          </cell>
          <cell r="AQ38">
            <v>0</v>
          </cell>
          <cell r="AR38">
            <v>1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</row>
        <row r="39">
          <cell r="AO39" t="str">
            <v>Percy</v>
          </cell>
          <cell r="AP39">
            <v>2</v>
          </cell>
          <cell r="AQ39">
            <v>0</v>
          </cell>
          <cell r="AR39">
            <v>2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</row>
        <row r="40">
          <cell r="AO40" t="str">
            <v>Robbo</v>
          </cell>
          <cell r="AP40">
            <v>2</v>
          </cell>
          <cell r="AQ40">
            <v>0</v>
          </cell>
          <cell r="AR40">
            <v>2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</row>
        <row r="41">
          <cell r="AO41" t="str">
            <v>Select</v>
          </cell>
          <cell r="AP41">
            <v>9</v>
          </cell>
          <cell r="AQ41">
            <v>2</v>
          </cell>
          <cell r="AR41">
            <v>7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</row>
        <row r="42">
          <cell r="AO42" t="str">
            <v>SPVK</v>
          </cell>
          <cell r="AP42">
            <v>3</v>
          </cell>
          <cell r="AQ42">
            <v>1</v>
          </cell>
          <cell r="AR42">
            <v>2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</row>
        <row r="43">
          <cell r="AO43" t="str">
            <v>Steam</v>
          </cell>
          <cell r="AP43">
            <v>3</v>
          </cell>
          <cell r="AQ43">
            <v>0</v>
          </cell>
          <cell r="AR43">
            <v>3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</row>
        <row r="44">
          <cell r="AO44" t="str">
            <v>Stoke</v>
          </cell>
          <cell r="AP44">
            <v>1</v>
          </cell>
          <cell r="AQ44">
            <v>0</v>
          </cell>
          <cell r="AR44">
            <v>1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</row>
        <row r="45">
          <cell r="AO45" t="str">
            <v>United</v>
          </cell>
          <cell r="AP45">
            <v>2</v>
          </cell>
          <cell r="AQ45">
            <v>1</v>
          </cell>
          <cell r="AR45">
            <v>1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</row>
        <row r="46">
          <cell r="AO46" t="str">
            <v>Watson</v>
          </cell>
          <cell r="AP46">
            <v>1</v>
          </cell>
          <cell r="AQ46">
            <v>0</v>
          </cell>
          <cell r="AR46">
            <v>1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</row>
        <row r="47">
          <cell r="AO47" t="str">
            <v>ÅZÆTZØW</v>
          </cell>
          <cell r="AP47">
            <v>1</v>
          </cell>
          <cell r="AQ47">
            <v>0</v>
          </cell>
          <cell r="AR47">
            <v>1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</row>
        <row r="48">
          <cell r="AO48" t="str">
            <v/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</row>
        <row r="49">
          <cell r="AO49" t="str">
            <v/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</row>
        <row r="50">
          <cell r="AO50" t="str">
            <v/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</row>
        <row r="51">
          <cell r="AO51" t="str">
            <v/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</row>
        <row r="52">
          <cell r="AO52" t="str">
            <v/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</row>
        <row r="53">
          <cell r="AO53" t="str">
            <v/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</row>
        <row r="54">
          <cell r="AO54" t="str">
            <v/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</row>
        <row r="55">
          <cell r="AO55" t="str">
            <v/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</row>
        <row r="56">
          <cell r="AO56" t="str">
            <v/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</row>
        <row r="57">
          <cell r="AO57" t="str">
            <v/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</row>
        <row r="58">
          <cell r="AO58" t="str">
            <v/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</row>
        <row r="59">
          <cell r="AO59" t="str">
            <v/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</row>
        <row r="60">
          <cell r="AO60" t="str">
            <v/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</row>
        <row r="61">
          <cell r="AO61" t="str">
            <v/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</row>
        <row r="62">
          <cell r="AO62" t="str">
            <v/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</row>
        <row r="63">
          <cell r="AO63" t="str">
            <v/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</row>
        <row r="64">
          <cell r="AO64" t="str">
            <v/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</row>
        <row r="65">
          <cell r="AO65" t="str">
            <v/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</row>
        <row r="66">
          <cell r="AO66" t="str">
            <v/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</row>
        <row r="67">
          <cell r="AO67" t="str">
            <v/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</row>
        <row r="68">
          <cell r="AO68" t="str">
            <v/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</row>
        <row r="69">
          <cell r="AO69" t="str">
            <v/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</row>
        <row r="70">
          <cell r="AO70" t="str">
            <v/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</row>
        <row r="71">
          <cell r="AO71" t="str">
            <v/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</row>
        <row r="72">
          <cell r="AO72" t="str">
            <v/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</row>
        <row r="73">
          <cell r="AO73" t="str">
            <v/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</row>
        <row r="74">
          <cell r="AO74" t="str">
            <v/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</row>
        <row r="75">
          <cell r="AO75" t="str">
            <v/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</row>
        <row r="513">
          <cell r="O513" t="str">
            <v>Idskov</v>
          </cell>
          <cell r="P513" t="str">
            <v>Idskov (1)</v>
          </cell>
          <cell r="Q513">
            <v>85</v>
          </cell>
          <cell r="R513" t="str">
            <v>United</v>
          </cell>
          <cell r="S513" t="str">
            <v>United (1)</v>
          </cell>
          <cell r="T513">
            <v>76</v>
          </cell>
          <cell r="U513" t="str">
            <v>Percy</v>
          </cell>
          <cell r="V513" t="str">
            <v>Percy (16)</v>
          </cell>
          <cell r="W513">
            <v>26</v>
          </cell>
        </row>
        <row r="514">
          <cell r="O514" t="str">
            <v>Forest</v>
          </cell>
          <cell r="P514" t="str">
            <v>Forest (2)</v>
          </cell>
          <cell r="Q514">
            <v>61</v>
          </cell>
          <cell r="R514" t="str">
            <v>Robbo</v>
          </cell>
          <cell r="S514" t="str">
            <v>Robbo (2)</v>
          </cell>
          <cell r="T514">
            <v>51</v>
          </cell>
          <cell r="U514" t="str">
            <v>Arsenal</v>
          </cell>
          <cell r="V514" t="str">
            <v>Arsenal (15)</v>
          </cell>
          <cell r="W514">
            <v>43</v>
          </cell>
        </row>
        <row r="515">
          <cell r="O515" t="str">
            <v>Frydkær</v>
          </cell>
          <cell r="P515" t="str">
            <v>Frydkær (3)</v>
          </cell>
          <cell r="Q515">
            <v>90</v>
          </cell>
          <cell r="R515" t="str">
            <v>Flinca</v>
          </cell>
          <cell r="S515" t="str">
            <v>Flinca (3)</v>
          </cell>
          <cell r="T515">
            <v>72</v>
          </cell>
          <cell r="U515" t="str">
            <v>Futte</v>
          </cell>
          <cell r="V515" t="str">
            <v>Futte (14)</v>
          </cell>
          <cell r="W515">
            <v>27</v>
          </cell>
        </row>
        <row r="516">
          <cell r="O516" t="str">
            <v>Benbo</v>
          </cell>
          <cell r="P516" t="str">
            <v>Benbo (4)</v>
          </cell>
          <cell r="Q516">
            <v>93</v>
          </cell>
          <cell r="R516" t="str">
            <v>Idskov</v>
          </cell>
          <cell r="S516" t="str">
            <v>Idskov (4)</v>
          </cell>
          <cell r="T516">
            <v>81</v>
          </cell>
          <cell r="U516" t="str">
            <v>Far</v>
          </cell>
          <cell r="V516" t="str">
            <v>Far (13)</v>
          </cell>
          <cell r="W516">
            <v>64</v>
          </cell>
        </row>
        <row r="517">
          <cell r="O517" t="str">
            <v>Anderup</v>
          </cell>
          <cell r="P517" t="str">
            <v>Anderup (5)</v>
          </cell>
          <cell r="Q517">
            <v>37</v>
          </cell>
          <cell r="R517" t="str">
            <v>Far</v>
          </cell>
          <cell r="S517" t="str">
            <v>Far (5)</v>
          </cell>
          <cell r="T517">
            <v>65</v>
          </cell>
          <cell r="U517" t="str">
            <v>Steam</v>
          </cell>
          <cell r="V517" t="str">
            <v>Steam (12)</v>
          </cell>
          <cell r="W517">
            <v>12</v>
          </cell>
        </row>
        <row r="518">
          <cell r="O518" t="str">
            <v>Frydkær</v>
          </cell>
          <cell r="P518" t="str">
            <v>Frydkær (6)</v>
          </cell>
          <cell r="Q518">
            <v>88</v>
          </cell>
          <cell r="R518" t="str">
            <v>Select</v>
          </cell>
          <cell r="S518" t="str">
            <v>Select (6)</v>
          </cell>
          <cell r="T518">
            <v>48</v>
          </cell>
          <cell r="U518" t="str">
            <v>Steam</v>
          </cell>
          <cell r="V518" t="str">
            <v>Steam (11)</v>
          </cell>
          <cell r="W518">
            <v>9</v>
          </cell>
        </row>
        <row r="519">
          <cell r="O519" t="str">
            <v>Far</v>
          </cell>
          <cell r="P519" t="str">
            <v>Far (7)</v>
          </cell>
          <cell r="Q519">
            <v>70</v>
          </cell>
          <cell r="R519" t="str">
            <v>Futte</v>
          </cell>
          <cell r="S519" t="str">
            <v>Futte (7)</v>
          </cell>
          <cell r="T519">
            <v>34</v>
          </cell>
          <cell r="U519" t="str">
            <v>Lund</v>
          </cell>
          <cell r="V519" t="str">
            <v>Lund (10)</v>
          </cell>
          <cell r="W519">
            <v>20</v>
          </cell>
        </row>
        <row r="520">
          <cell r="O520" t="str">
            <v>Benbo</v>
          </cell>
          <cell r="P520" t="str">
            <v>Benbo (8)</v>
          </cell>
          <cell r="Q520">
            <v>96</v>
          </cell>
          <cell r="R520" t="str">
            <v>Steam</v>
          </cell>
          <cell r="S520" t="str">
            <v>Steam (8)</v>
          </cell>
          <cell r="T520">
            <v>16</v>
          </cell>
          <cell r="U520" t="str">
            <v>Nuser</v>
          </cell>
          <cell r="V520" t="str">
            <v>Nuser (9)</v>
          </cell>
          <cell r="W520">
            <v>2</v>
          </cell>
        </row>
        <row r="521">
          <cell r="O521" t="str">
            <v>SPVK</v>
          </cell>
          <cell r="P521" t="str">
            <v>SPVK (9)</v>
          </cell>
          <cell r="Q521">
            <v>59</v>
          </cell>
          <cell r="R521" t="str">
            <v>Hede</v>
          </cell>
          <cell r="S521" t="str">
            <v>Hede (9)</v>
          </cell>
          <cell r="T521">
            <v>8</v>
          </cell>
          <cell r="U521" t="str">
            <v>Percy</v>
          </cell>
          <cell r="V521" t="str">
            <v>Percy (8)</v>
          </cell>
          <cell r="W521">
            <v>30</v>
          </cell>
        </row>
        <row r="522">
          <cell r="O522" t="str">
            <v>Forest</v>
          </cell>
          <cell r="P522" t="str">
            <v>Forest (10)</v>
          </cell>
          <cell r="Q522">
            <v>60</v>
          </cell>
          <cell r="R522" t="str">
            <v>Anderup</v>
          </cell>
          <cell r="S522" t="str">
            <v>Anderup (10)</v>
          </cell>
          <cell r="T522">
            <v>38</v>
          </cell>
          <cell r="U522" t="str">
            <v>brula</v>
          </cell>
          <cell r="V522" t="str">
            <v>brula (7)</v>
          </cell>
          <cell r="W522">
            <v>14</v>
          </cell>
        </row>
        <row r="523">
          <cell r="O523" t="str">
            <v>Frydkær</v>
          </cell>
          <cell r="P523" t="str">
            <v>Frydkær (11)</v>
          </cell>
          <cell r="Q523">
            <v>91</v>
          </cell>
          <cell r="R523" t="str">
            <v>Far</v>
          </cell>
          <cell r="S523" t="str">
            <v>Far (11)</v>
          </cell>
          <cell r="T523">
            <v>69</v>
          </cell>
          <cell r="U523" t="str">
            <v>Harry</v>
          </cell>
          <cell r="V523" t="str">
            <v>Harry (6)</v>
          </cell>
          <cell r="W523">
            <v>5</v>
          </cell>
        </row>
        <row r="524">
          <cell r="O524" t="str">
            <v>Benbo</v>
          </cell>
          <cell r="P524" t="str">
            <v>Benbo (12)</v>
          </cell>
          <cell r="Q524">
            <v>94</v>
          </cell>
          <cell r="R524" t="str">
            <v>MFP</v>
          </cell>
          <cell r="S524" t="str">
            <v>MFP (12)</v>
          </cell>
          <cell r="T524">
            <v>25</v>
          </cell>
          <cell r="U524" t="str">
            <v>Gunners</v>
          </cell>
          <cell r="V524" t="str">
            <v>Gunners (5)</v>
          </cell>
          <cell r="W524">
            <v>29</v>
          </cell>
        </row>
        <row r="525">
          <cell r="O525" t="str">
            <v>United</v>
          </cell>
          <cell r="P525" t="str">
            <v>United (13)</v>
          </cell>
          <cell r="Q525">
            <v>77</v>
          </cell>
          <cell r="R525" t="str">
            <v>Flinca</v>
          </cell>
          <cell r="S525" t="str">
            <v>Flinca (13)</v>
          </cell>
          <cell r="T525">
            <v>67</v>
          </cell>
          <cell r="U525" t="str">
            <v>ÅZÆTZØW</v>
          </cell>
          <cell r="V525" t="str">
            <v>ÅZÆTZØW (4)</v>
          </cell>
          <cell r="W525">
            <v>18</v>
          </cell>
        </row>
        <row r="526">
          <cell r="O526" t="str">
            <v>Idskov</v>
          </cell>
          <cell r="P526" t="str">
            <v>Idskov (14)</v>
          </cell>
          <cell r="Q526">
            <v>81</v>
          </cell>
          <cell r="R526" t="str">
            <v>MFP</v>
          </cell>
          <cell r="S526" t="str">
            <v>MFP (14)</v>
          </cell>
          <cell r="T526">
            <v>21</v>
          </cell>
          <cell r="U526" t="str">
            <v>Lund</v>
          </cell>
          <cell r="V526" t="str">
            <v>Lund (3)</v>
          </cell>
          <cell r="W526">
            <v>19</v>
          </cell>
        </row>
        <row r="527">
          <cell r="O527" t="str">
            <v>Far</v>
          </cell>
          <cell r="P527" t="str">
            <v>Far (15)</v>
          </cell>
          <cell r="Q527">
            <v>73</v>
          </cell>
          <cell r="R527" t="str">
            <v>Select</v>
          </cell>
          <cell r="S527" t="str">
            <v>Select (15)</v>
          </cell>
          <cell r="T527">
            <v>58</v>
          </cell>
          <cell r="U527" t="str">
            <v>Cottee</v>
          </cell>
          <cell r="V527" t="str">
            <v>Cottee (2)</v>
          </cell>
          <cell r="W527">
            <v>3</v>
          </cell>
        </row>
        <row r="528">
          <cell r="O528" t="str">
            <v>Benbo</v>
          </cell>
          <cell r="P528" t="str">
            <v>Benbo (16)</v>
          </cell>
          <cell r="Q528">
            <v>95</v>
          </cell>
          <cell r="R528" t="str">
            <v>Select</v>
          </cell>
          <cell r="S528" t="str">
            <v>Select (16)</v>
          </cell>
          <cell r="T528">
            <v>46</v>
          </cell>
          <cell r="U528" t="str">
            <v>Kinks</v>
          </cell>
          <cell r="V528" t="str">
            <v>Kinks (1)</v>
          </cell>
          <cell r="W528">
            <v>3</v>
          </cell>
        </row>
        <row r="529">
          <cell r="O529" t="str">
            <v>Frydkær</v>
          </cell>
          <cell r="P529" t="str">
            <v>Frydkær (1)</v>
          </cell>
          <cell r="Q529">
            <v>88</v>
          </cell>
          <cell r="R529" t="str">
            <v>SPVK</v>
          </cell>
          <cell r="S529" t="str">
            <v>SPVK (1)</v>
          </cell>
          <cell r="T529">
            <v>48</v>
          </cell>
          <cell r="U529" t="str">
            <v>Flinca</v>
          </cell>
          <cell r="V529" t="str">
            <v>Flinca (16)</v>
          </cell>
          <cell r="W529">
            <v>63</v>
          </cell>
        </row>
        <row r="530">
          <cell r="O530" t="str">
            <v>Himbo</v>
          </cell>
          <cell r="P530" t="str">
            <v>Himbo (2)</v>
          </cell>
          <cell r="Q530">
            <v>36</v>
          </cell>
          <cell r="R530" t="str">
            <v>Idskov</v>
          </cell>
          <cell r="S530" t="str">
            <v>Idskov (2)</v>
          </cell>
          <cell r="T530">
            <v>80</v>
          </cell>
          <cell r="U530" t="str">
            <v>Håvard</v>
          </cell>
          <cell r="V530" t="str">
            <v>Håvard (15)</v>
          </cell>
          <cell r="W530">
            <v>15</v>
          </cell>
        </row>
        <row r="531">
          <cell r="O531" t="str">
            <v>Far</v>
          </cell>
          <cell r="P531" t="str">
            <v>Far (3)</v>
          </cell>
          <cell r="Q531">
            <v>75</v>
          </cell>
          <cell r="R531" t="str">
            <v>Select</v>
          </cell>
          <cell r="S531" t="str">
            <v>Select (3)</v>
          </cell>
          <cell r="T531">
            <v>41</v>
          </cell>
          <cell r="U531" t="str">
            <v>Murer</v>
          </cell>
          <cell r="V531" t="str">
            <v>Murer (14)</v>
          </cell>
          <cell r="W531">
            <v>1</v>
          </cell>
        </row>
        <row r="532">
          <cell r="O532" t="str">
            <v>LPHJ</v>
          </cell>
          <cell r="P532" t="str">
            <v>LPHJ (4)</v>
          </cell>
          <cell r="Q532">
            <v>56</v>
          </cell>
          <cell r="R532" t="str">
            <v>MFP</v>
          </cell>
          <cell r="S532" t="str">
            <v>MFP (4)</v>
          </cell>
          <cell r="T532">
            <v>22</v>
          </cell>
          <cell r="U532" t="str">
            <v>Idskov</v>
          </cell>
          <cell r="V532" t="str">
            <v>Idskov (13)</v>
          </cell>
          <cell r="W532">
            <v>78</v>
          </cell>
        </row>
        <row r="533">
          <cell r="O533" t="str">
            <v>Livpool</v>
          </cell>
          <cell r="P533" t="str">
            <v>Livpool (5)</v>
          </cell>
          <cell r="Q533">
            <v>7</v>
          </cell>
          <cell r="R533" t="str">
            <v>Himbo</v>
          </cell>
          <cell r="S533" t="str">
            <v>Himbo (5)</v>
          </cell>
          <cell r="T533">
            <v>35</v>
          </cell>
          <cell r="U533" t="str">
            <v>brula</v>
          </cell>
          <cell r="V533" t="str">
            <v>brula (12)</v>
          </cell>
          <cell r="W533">
            <v>13</v>
          </cell>
        </row>
        <row r="534">
          <cell r="O534" t="str">
            <v>LPHJ</v>
          </cell>
          <cell r="P534" t="str">
            <v>LPHJ (6)</v>
          </cell>
          <cell r="Q534">
            <v>50</v>
          </cell>
          <cell r="R534" t="str">
            <v>MFP</v>
          </cell>
          <cell r="S534" t="str">
            <v>MFP (6)</v>
          </cell>
          <cell r="T534">
            <v>24</v>
          </cell>
          <cell r="U534" t="str">
            <v>Himbo</v>
          </cell>
          <cell r="V534" t="str">
            <v>Himbo (11)</v>
          </cell>
          <cell r="W534">
            <v>31</v>
          </cell>
        </row>
        <row r="535">
          <cell r="O535" t="str">
            <v>Select</v>
          </cell>
          <cell r="P535" t="str">
            <v>Select (7)</v>
          </cell>
          <cell r="Q535">
            <v>54</v>
          </cell>
          <cell r="R535" t="str">
            <v>Watson</v>
          </cell>
          <cell r="S535" t="str">
            <v>Watson (7)</v>
          </cell>
          <cell r="T535">
            <v>33</v>
          </cell>
          <cell r="U535" t="str">
            <v>Stoke</v>
          </cell>
          <cell r="V535" t="str">
            <v>Stoke (10)</v>
          </cell>
          <cell r="W535">
            <v>45</v>
          </cell>
        </row>
        <row r="536">
          <cell r="O536" t="str">
            <v>Idskov</v>
          </cell>
          <cell r="P536" t="str">
            <v>Idskov (8)</v>
          </cell>
          <cell r="Q536">
            <v>86</v>
          </cell>
          <cell r="R536" t="str">
            <v>Flinca</v>
          </cell>
          <cell r="S536" t="str">
            <v>Flinca (8)</v>
          </cell>
          <cell r="T536">
            <v>66</v>
          </cell>
          <cell r="U536" t="str">
            <v>Robbo</v>
          </cell>
          <cell r="V536" t="str">
            <v>Robbo (9)</v>
          </cell>
          <cell r="W536">
            <v>40</v>
          </cell>
        </row>
        <row r="537">
          <cell r="O537" t="str">
            <v>Far</v>
          </cell>
          <cell r="P537" t="str">
            <v>Far (9)</v>
          </cell>
          <cell r="Q537">
            <v>74</v>
          </cell>
          <cell r="R537" t="str">
            <v>Select</v>
          </cell>
          <cell r="S537" t="str">
            <v>Select (9)</v>
          </cell>
          <cell r="T537">
            <v>51</v>
          </cell>
          <cell r="U537" t="str">
            <v>Himbo</v>
          </cell>
          <cell r="V537" t="str">
            <v>Himbo (8)</v>
          </cell>
          <cell r="W537">
            <v>32</v>
          </cell>
        </row>
        <row r="538">
          <cell r="O538" t="str">
            <v>LPHJ</v>
          </cell>
          <cell r="P538" t="str">
            <v>LPHJ (10)</v>
          </cell>
          <cell r="Q538">
            <v>56</v>
          </cell>
          <cell r="R538" t="str">
            <v>Benbo</v>
          </cell>
          <cell r="S538" t="str">
            <v>Benbo (10)</v>
          </cell>
          <cell r="T538">
            <v>92</v>
          </cell>
          <cell r="U538" t="str">
            <v>Lund</v>
          </cell>
          <cell r="V538" t="str">
            <v>Lund (7)</v>
          </cell>
          <cell r="W538">
            <v>23</v>
          </cell>
        </row>
        <row r="539">
          <cell r="O539" t="str">
            <v>Chelsea</v>
          </cell>
          <cell r="P539" t="str">
            <v>Chelsea (11)</v>
          </cell>
          <cell r="Q539">
            <v>17</v>
          </cell>
          <cell r="R539" t="str">
            <v>Select</v>
          </cell>
          <cell r="S539" t="str">
            <v>Select (11)</v>
          </cell>
          <cell r="T539">
            <v>44</v>
          </cell>
          <cell r="U539" t="str">
            <v>Idskov</v>
          </cell>
          <cell r="V539" t="str">
            <v>Idskov (6)</v>
          </cell>
          <cell r="W539">
            <v>79</v>
          </cell>
        </row>
        <row r="540">
          <cell r="O540" t="str">
            <v>Idskov</v>
          </cell>
          <cell r="P540" t="str">
            <v>Idskov (12)</v>
          </cell>
          <cell r="Q540">
            <v>84</v>
          </cell>
          <cell r="R540" t="str">
            <v>SPVK</v>
          </cell>
          <cell r="S540" t="str">
            <v>SPVK (12)</v>
          </cell>
          <cell r="T540">
            <v>53</v>
          </cell>
          <cell r="U540" t="str">
            <v>Hede</v>
          </cell>
          <cell r="V540" t="str">
            <v>Hede (5)</v>
          </cell>
          <cell r="W540">
            <v>6</v>
          </cell>
        </row>
        <row r="541">
          <cell r="O541" t="str">
            <v>Select</v>
          </cell>
          <cell r="P541" t="str">
            <v>Select (13)</v>
          </cell>
          <cell r="Q541">
            <v>55</v>
          </cell>
          <cell r="R541" t="str">
            <v>LPHJ</v>
          </cell>
          <cell r="S541" t="str">
            <v>LPHJ (13)</v>
          </cell>
          <cell r="T541">
            <v>47</v>
          </cell>
          <cell r="U541" t="str">
            <v>Far</v>
          </cell>
          <cell r="V541" t="str">
            <v>Far (4)</v>
          </cell>
          <cell r="W541">
            <v>62</v>
          </cell>
        </row>
        <row r="542">
          <cell r="O542" t="str">
            <v>Mauer</v>
          </cell>
          <cell r="P542" t="str">
            <v>Mauer (14)</v>
          </cell>
          <cell r="Q542">
            <v>71</v>
          </cell>
          <cell r="R542" t="str">
            <v>Chelsea</v>
          </cell>
          <cell r="S542" t="str">
            <v>Chelsea (14)</v>
          </cell>
          <cell r="T542">
            <v>10</v>
          </cell>
          <cell r="U542" t="str">
            <v>Halvor</v>
          </cell>
          <cell r="V542" t="str">
            <v>Halvor (3)</v>
          </cell>
          <cell r="W542">
            <v>11</v>
          </cell>
        </row>
        <row r="543">
          <cell r="O543" t="str">
            <v>Idskov</v>
          </cell>
          <cell r="P543" t="str">
            <v>Idskov (15)</v>
          </cell>
          <cell r="Q543">
            <v>83</v>
          </cell>
          <cell r="R543" t="str">
            <v>Frydkær</v>
          </cell>
          <cell r="S543" t="str">
            <v>Frydkær (15)</v>
          </cell>
          <cell r="T543">
            <v>87</v>
          </cell>
          <cell r="U543" t="str">
            <v>Degnen</v>
          </cell>
          <cell r="V543" t="str">
            <v>Degnen (2)</v>
          </cell>
          <cell r="W543">
            <v>39</v>
          </cell>
        </row>
        <row r="544">
          <cell r="O544" t="str">
            <v>Far</v>
          </cell>
          <cell r="P544" t="str">
            <v>Far (16)</v>
          </cell>
          <cell r="Q544">
            <v>68</v>
          </cell>
          <cell r="R544" t="str">
            <v>Himbo</v>
          </cell>
          <cell r="S544" t="str">
            <v>Himbo (16)</v>
          </cell>
          <cell r="T544">
            <v>28</v>
          </cell>
          <cell r="U544" t="str">
            <v>Select</v>
          </cell>
          <cell r="V544" t="str">
            <v>Select (1)</v>
          </cell>
          <cell r="W544">
            <v>41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æsonstart"/>
      <sheetName val="Puljeinddeling"/>
      <sheetName val="Program"/>
      <sheetName val="1. runde"/>
      <sheetName val="Kampe"/>
      <sheetName val="Rækker"/>
      <sheetName val="Rækker - Udskrift"/>
      <sheetName val="Stillingen - Pulje 1-8"/>
      <sheetName val="Stillingen - Pulje 9-16"/>
      <sheetName val="D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H1" t="str">
            <v>Grand Prix-række afgives til Bjarne Villadsen</v>
          </cell>
        </row>
        <row r="2">
          <cell r="H2" t="str">
            <v>Senest Onsdag kl. 23.00 i næste kampuge</v>
          </cell>
        </row>
        <row r="3">
          <cell r="H3" t="str">
            <v>på tlf.: 20 46 98 75 eller på email: lundstipsforening@gmail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3B40D-61B8-4B8E-B5E8-91048F466833}">
  <sheetPr>
    <pageSetUpPr fitToPage="1"/>
  </sheetPr>
  <dimension ref="A1:H38"/>
  <sheetViews>
    <sheetView showGridLines="0" zoomScale="91" workbookViewId="0">
      <selection sqref="A1:H2"/>
    </sheetView>
  </sheetViews>
  <sheetFormatPr defaultColWidth="9.16796875" defaultRowHeight="12.75" x14ac:dyDescent="0.15"/>
  <cols>
    <col min="1" max="1" width="3.7734375" style="70" bestFit="1" customWidth="1"/>
    <col min="2" max="2" width="18.33984375" style="70" bestFit="1" customWidth="1"/>
    <col min="3" max="3" width="1.6171875" style="70" customWidth="1"/>
    <col min="4" max="4" width="18.33984375" style="70" customWidth="1"/>
    <col min="5" max="5" width="1.6171875" style="70" customWidth="1"/>
    <col min="6" max="6" width="18.33984375" style="70" customWidth="1"/>
    <col min="7" max="7" width="1.6171875" style="70" customWidth="1"/>
    <col min="8" max="8" width="17.6640625" style="70" bestFit="1" customWidth="1"/>
    <col min="9" max="16384" width="9.16796875" style="70"/>
  </cols>
  <sheetData>
    <row r="1" spans="1:8" ht="13.5" customHeight="1" x14ac:dyDescent="0.15">
      <c r="A1" s="130" t="str">
        <f>CONCATENATE("Grand Prix ",DB!B1)</f>
        <v>Grand Prix 2026</v>
      </c>
      <c r="B1" s="130"/>
      <c r="C1" s="130"/>
      <c r="D1" s="130"/>
      <c r="E1" s="130"/>
      <c r="F1" s="130"/>
      <c r="G1" s="130"/>
      <c r="H1" s="130"/>
    </row>
    <row r="2" spans="1:8" ht="13.5" customHeight="1" thickBot="1" x14ac:dyDescent="0.2">
      <c r="A2" s="130"/>
      <c r="B2" s="130"/>
      <c r="C2" s="130"/>
      <c r="D2" s="130"/>
      <c r="E2" s="130"/>
      <c r="F2" s="130"/>
      <c r="G2" s="130"/>
      <c r="H2" s="130"/>
    </row>
    <row r="3" spans="1:8" ht="13.5" customHeight="1" thickTop="1" x14ac:dyDescent="0.15">
      <c r="A3" s="124" t="str">
        <f>DB!D3</f>
        <v>Kvalifikation</v>
      </c>
      <c r="B3" s="125"/>
      <c r="C3" s="125"/>
      <c r="D3" s="126"/>
      <c r="F3" s="124" t="s">
        <v>64</v>
      </c>
      <c r="G3" s="125"/>
      <c r="H3" s="126"/>
    </row>
    <row r="4" spans="1:8" ht="13.5" customHeight="1" thickBot="1" x14ac:dyDescent="0.2">
      <c r="A4" s="127"/>
      <c r="B4" s="128"/>
      <c r="C4" s="128"/>
      <c r="D4" s="129"/>
      <c r="F4" s="127"/>
      <c r="G4" s="128"/>
      <c r="H4" s="129"/>
    </row>
    <row r="5" spans="1:8" ht="13.5" customHeight="1" thickTop="1" x14ac:dyDescent="0.15">
      <c r="A5" s="71" t="s">
        <v>8</v>
      </c>
      <c r="B5" s="80" t="str">
        <f>DB!B78</f>
        <v>United (1)</v>
      </c>
      <c r="C5" s="81" t="str">
        <f>IF(B5&lt;&gt;"","-","")</f>
        <v>-</v>
      </c>
      <c r="D5" s="74" t="str">
        <f>DB!E78</f>
        <v>Percy (16)</v>
      </c>
      <c r="F5" s="79" t="str">
        <f>DB!B112</f>
        <v>Idskov (1)</v>
      </c>
      <c r="G5" s="81" t="str">
        <f>IF(F5&lt;&gt;"","-","")</f>
        <v>-</v>
      </c>
      <c r="H5" s="75" t="str">
        <f>IF(G5&lt;&gt;"","Vinder af kamp 32","")</f>
        <v>Vinder af kamp 32</v>
      </c>
    </row>
    <row r="6" spans="1:8" ht="13.5" customHeight="1" x14ac:dyDescent="0.15">
      <c r="A6" s="71" t="s">
        <v>9</v>
      </c>
      <c r="B6" s="72" t="str">
        <f>DB!B79</f>
        <v>Robbo (2)</v>
      </c>
      <c r="C6" s="73" t="str">
        <f t="shared" ref="C6:C36" si="0">IF(B6&lt;&gt;"","-","")</f>
        <v>-</v>
      </c>
      <c r="D6" s="75" t="str">
        <f>DB!E79</f>
        <v>Arsenal (15)</v>
      </c>
      <c r="F6" s="71" t="str">
        <f>DB!B113</f>
        <v>Forest (2)</v>
      </c>
      <c r="G6" s="73" t="str">
        <f t="shared" ref="G6:G36" si="1">IF(F6&lt;&gt;"","-","")</f>
        <v>-</v>
      </c>
      <c r="H6" s="75" t="str">
        <f>IF(G6&lt;&gt;"","Vinder af kamp 31","")</f>
        <v>Vinder af kamp 31</v>
      </c>
    </row>
    <row r="7" spans="1:8" ht="13.5" customHeight="1" x14ac:dyDescent="0.15">
      <c r="A7" s="71" t="s">
        <v>10</v>
      </c>
      <c r="B7" s="72" t="str">
        <f>DB!B80</f>
        <v>Flinca (3)</v>
      </c>
      <c r="C7" s="73" t="str">
        <f t="shared" si="0"/>
        <v>-</v>
      </c>
      <c r="D7" s="75" t="str">
        <f>DB!E80</f>
        <v>Futte (14)</v>
      </c>
      <c r="F7" s="71" t="str">
        <f>DB!B114</f>
        <v>Frydkær (3)</v>
      </c>
      <c r="G7" s="73" t="str">
        <f t="shared" si="1"/>
        <v>-</v>
      </c>
      <c r="H7" s="75" t="str">
        <f>IF(G7&lt;&gt;"","Vinder af kamp 30","")</f>
        <v>Vinder af kamp 30</v>
      </c>
    </row>
    <row r="8" spans="1:8" ht="13.5" customHeight="1" x14ac:dyDescent="0.15">
      <c r="A8" s="71" t="s">
        <v>11</v>
      </c>
      <c r="B8" s="72" t="str">
        <f>DB!B81</f>
        <v>Idskov (4)</v>
      </c>
      <c r="C8" s="73" t="str">
        <f t="shared" si="0"/>
        <v>-</v>
      </c>
      <c r="D8" s="75" t="str">
        <f>DB!E81</f>
        <v>Far (13)</v>
      </c>
      <c r="F8" s="71" t="str">
        <f>DB!B115</f>
        <v>Benbo (4)</v>
      </c>
      <c r="G8" s="73" t="str">
        <f t="shared" si="1"/>
        <v>-</v>
      </c>
      <c r="H8" s="75" t="str">
        <f>IF(G8&lt;&gt;"","Vinder af kamp 29","")</f>
        <v>Vinder af kamp 29</v>
      </c>
    </row>
    <row r="9" spans="1:8" ht="13.5" customHeight="1" x14ac:dyDescent="0.15">
      <c r="A9" s="71" t="s">
        <v>12</v>
      </c>
      <c r="B9" s="72" t="str">
        <f>DB!B82</f>
        <v>Far (5)</v>
      </c>
      <c r="C9" s="73" t="str">
        <f t="shared" si="0"/>
        <v>-</v>
      </c>
      <c r="D9" s="75" t="str">
        <f>DB!E82</f>
        <v>Steam (12)</v>
      </c>
      <c r="F9" s="71" t="str">
        <f>DB!B116</f>
        <v>Anderup (5)</v>
      </c>
      <c r="G9" s="73" t="str">
        <f t="shared" si="1"/>
        <v>-</v>
      </c>
      <c r="H9" s="75" t="str">
        <f>IF(G9&lt;&gt;"","Vinder af kamp 28","")</f>
        <v>Vinder af kamp 28</v>
      </c>
    </row>
    <row r="10" spans="1:8" ht="13.5" customHeight="1" x14ac:dyDescent="0.15">
      <c r="A10" s="71" t="s">
        <v>13</v>
      </c>
      <c r="B10" s="72" t="str">
        <f>DB!B83</f>
        <v>Select (6)</v>
      </c>
      <c r="C10" s="73" t="str">
        <f t="shared" si="0"/>
        <v>-</v>
      </c>
      <c r="D10" s="75" t="str">
        <f>DB!E83</f>
        <v>Steam (11)</v>
      </c>
      <c r="F10" s="71" t="str">
        <f>DB!B117</f>
        <v>Frydkær (6)</v>
      </c>
      <c r="G10" s="73" t="str">
        <f t="shared" si="1"/>
        <v>-</v>
      </c>
      <c r="H10" s="75" t="str">
        <f>IF(G10&lt;&gt;"","Vinder af kamp 27","")</f>
        <v>Vinder af kamp 27</v>
      </c>
    </row>
    <row r="11" spans="1:8" ht="13.5" customHeight="1" x14ac:dyDescent="0.15">
      <c r="A11" s="71" t="s">
        <v>14</v>
      </c>
      <c r="B11" s="72" t="str">
        <f>DB!B84</f>
        <v>Futte (7)</v>
      </c>
      <c r="C11" s="73" t="str">
        <f t="shared" si="0"/>
        <v>-</v>
      </c>
      <c r="D11" s="75" t="str">
        <f>DB!E84</f>
        <v>Lund (10)</v>
      </c>
      <c r="F11" s="71" t="str">
        <f>DB!B118</f>
        <v>Far (7)</v>
      </c>
      <c r="G11" s="73" t="str">
        <f t="shared" si="1"/>
        <v>-</v>
      </c>
      <c r="H11" s="75" t="str">
        <f>IF(G11&lt;&gt;"","Vinder af kamp 26","")</f>
        <v>Vinder af kamp 26</v>
      </c>
    </row>
    <row r="12" spans="1:8" ht="13.5" customHeight="1" x14ac:dyDescent="0.15">
      <c r="A12" s="71" t="s">
        <v>15</v>
      </c>
      <c r="B12" s="72" t="str">
        <f>DB!B85</f>
        <v>Steam (8)</v>
      </c>
      <c r="C12" s="73" t="str">
        <f t="shared" si="0"/>
        <v>-</v>
      </c>
      <c r="D12" s="75" t="str">
        <f>DB!E85</f>
        <v>Nuser (9)</v>
      </c>
      <c r="F12" s="71" t="str">
        <f>DB!B119</f>
        <v>Benbo (8)</v>
      </c>
      <c r="G12" s="73" t="str">
        <f t="shared" si="1"/>
        <v>-</v>
      </c>
      <c r="H12" s="75" t="str">
        <f>IF(G12&lt;&gt;"","Vinder af kamp 25","")</f>
        <v>Vinder af kamp 25</v>
      </c>
    </row>
    <row r="13" spans="1:8" ht="13.5" customHeight="1" x14ac:dyDescent="0.15">
      <c r="A13" s="71" t="s">
        <v>16</v>
      </c>
      <c r="B13" s="72" t="str">
        <f>DB!B86</f>
        <v>Hede (9)</v>
      </c>
      <c r="C13" s="73" t="str">
        <f t="shared" si="0"/>
        <v>-</v>
      </c>
      <c r="D13" s="75" t="str">
        <f>DB!E86</f>
        <v>Percy (8)</v>
      </c>
      <c r="F13" s="71" t="str">
        <f>DB!B120</f>
        <v>SPVK (9)</v>
      </c>
      <c r="G13" s="73" t="str">
        <f t="shared" si="1"/>
        <v>-</v>
      </c>
      <c r="H13" s="75" t="str">
        <f>IF(G13&lt;&gt;"","Vinder af kamp 24","")</f>
        <v>Vinder af kamp 24</v>
      </c>
    </row>
    <row r="14" spans="1:8" ht="13.5" customHeight="1" x14ac:dyDescent="0.15">
      <c r="A14" s="71" t="s">
        <v>17</v>
      </c>
      <c r="B14" s="72" t="str">
        <f>DB!B87</f>
        <v>Anderup (10)</v>
      </c>
      <c r="C14" s="73" t="str">
        <f t="shared" si="0"/>
        <v>-</v>
      </c>
      <c r="D14" s="75" t="str">
        <f>DB!E87</f>
        <v>brula (7)</v>
      </c>
      <c r="F14" s="71" t="str">
        <f>DB!B121</f>
        <v>Forest (10)</v>
      </c>
      <c r="G14" s="73" t="str">
        <f t="shared" si="1"/>
        <v>-</v>
      </c>
      <c r="H14" s="75" t="str">
        <f>IF(G14&lt;&gt;"","Vinder af kamp 23","")</f>
        <v>Vinder af kamp 23</v>
      </c>
    </row>
    <row r="15" spans="1:8" ht="13.5" customHeight="1" x14ac:dyDescent="0.15">
      <c r="A15" s="71" t="s">
        <v>18</v>
      </c>
      <c r="B15" s="72" t="str">
        <f>DB!B88</f>
        <v>Far (11)</v>
      </c>
      <c r="C15" s="73" t="str">
        <f t="shared" si="0"/>
        <v>-</v>
      </c>
      <c r="D15" s="75" t="str">
        <f>DB!E88</f>
        <v>Harry (6)</v>
      </c>
      <c r="F15" s="71" t="str">
        <f>DB!B122</f>
        <v>Frydkær (11)</v>
      </c>
      <c r="G15" s="73" t="str">
        <f t="shared" si="1"/>
        <v>-</v>
      </c>
      <c r="H15" s="75" t="str">
        <f>IF(G15&lt;&gt;"","Vinder af kamp 22","")</f>
        <v>Vinder af kamp 22</v>
      </c>
    </row>
    <row r="16" spans="1:8" ht="13.5" customHeight="1" x14ac:dyDescent="0.15">
      <c r="A16" s="71" t="s">
        <v>19</v>
      </c>
      <c r="B16" s="72" t="str">
        <f>DB!B89</f>
        <v>MFP (12)</v>
      </c>
      <c r="C16" s="73" t="str">
        <f t="shared" si="0"/>
        <v>-</v>
      </c>
      <c r="D16" s="75" t="str">
        <f>DB!E89</f>
        <v>Gunners (5)</v>
      </c>
      <c r="F16" s="71" t="str">
        <f>DB!B123</f>
        <v>Benbo (12)</v>
      </c>
      <c r="G16" s="73" t="str">
        <f t="shared" si="1"/>
        <v>-</v>
      </c>
      <c r="H16" s="75" t="str">
        <f>IF(G16&lt;&gt;"","Vinder af kamp 21","")</f>
        <v>Vinder af kamp 21</v>
      </c>
    </row>
    <row r="17" spans="1:8" ht="13.5" customHeight="1" x14ac:dyDescent="0.15">
      <c r="A17" s="71" t="s">
        <v>20</v>
      </c>
      <c r="B17" s="72" t="str">
        <f>DB!B90</f>
        <v>Flinca (13)</v>
      </c>
      <c r="C17" s="73" t="str">
        <f t="shared" si="0"/>
        <v>-</v>
      </c>
      <c r="D17" s="75" t="str">
        <f>DB!E90</f>
        <v>ÅZÆTZØW (4)</v>
      </c>
      <c r="F17" s="71" t="str">
        <f>DB!B124</f>
        <v>United (13)</v>
      </c>
      <c r="G17" s="73" t="str">
        <f t="shared" si="1"/>
        <v>-</v>
      </c>
      <c r="H17" s="75" t="str">
        <f>IF(G17&lt;&gt;"","Vinder af kamp 20","")</f>
        <v>Vinder af kamp 20</v>
      </c>
    </row>
    <row r="18" spans="1:8" ht="13.5" customHeight="1" x14ac:dyDescent="0.15">
      <c r="A18" s="71" t="s">
        <v>71</v>
      </c>
      <c r="B18" s="72" t="str">
        <f>DB!B91</f>
        <v>MFP (14)</v>
      </c>
      <c r="C18" s="73" t="str">
        <f t="shared" si="0"/>
        <v>-</v>
      </c>
      <c r="D18" s="75" t="str">
        <f>DB!E91</f>
        <v>Lund (3)</v>
      </c>
      <c r="F18" s="71" t="str">
        <f>DB!B125</f>
        <v>Idskov (14)</v>
      </c>
      <c r="G18" s="73" t="str">
        <f t="shared" si="1"/>
        <v>-</v>
      </c>
      <c r="H18" s="75" t="str">
        <f>IF(G18&lt;&gt;"","Vinder af kamp 19","")</f>
        <v>Vinder af kamp 19</v>
      </c>
    </row>
    <row r="19" spans="1:8" ht="13.5" customHeight="1" x14ac:dyDescent="0.15">
      <c r="A19" s="71" t="s">
        <v>72</v>
      </c>
      <c r="B19" s="72" t="str">
        <f>DB!B92</f>
        <v>Select (15)</v>
      </c>
      <c r="C19" s="73" t="str">
        <f t="shared" si="0"/>
        <v>-</v>
      </c>
      <c r="D19" s="75" t="str">
        <f>DB!E92</f>
        <v>Cottee (2)</v>
      </c>
      <c r="F19" s="71" t="str">
        <f>DB!B126</f>
        <v>Far (15)</v>
      </c>
      <c r="G19" s="73" t="str">
        <f t="shared" si="1"/>
        <v>-</v>
      </c>
      <c r="H19" s="75" t="str">
        <f>IF(G19&lt;&gt;"","Vinder af kamp 18","")</f>
        <v>Vinder af kamp 18</v>
      </c>
    </row>
    <row r="20" spans="1:8" ht="13.5" customHeight="1" x14ac:dyDescent="0.15">
      <c r="A20" s="71" t="s">
        <v>73</v>
      </c>
      <c r="B20" s="72" t="str">
        <f>DB!B93</f>
        <v>Select (16)</v>
      </c>
      <c r="C20" s="73" t="str">
        <f t="shared" si="0"/>
        <v>-</v>
      </c>
      <c r="D20" s="75" t="str">
        <f>DB!E93</f>
        <v>Kinks (1)</v>
      </c>
      <c r="F20" s="71" t="str">
        <f>DB!B127</f>
        <v>Benbo (16)</v>
      </c>
      <c r="G20" s="73" t="str">
        <f t="shared" si="1"/>
        <v>-</v>
      </c>
      <c r="H20" s="75" t="str">
        <f>IF(G20&lt;&gt;"","Vinder af kamp 17","")</f>
        <v>Vinder af kamp 17</v>
      </c>
    </row>
    <row r="21" spans="1:8" ht="13.5" customHeight="1" x14ac:dyDescent="0.15">
      <c r="A21" s="71" t="s">
        <v>74</v>
      </c>
      <c r="B21" s="72" t="str">
        <f>DB!B94</f>
        <v>SPVK (1)</v>
      </c>
      <c r="C21" s="73" t="str">
        <f t="shared" si="0"/>
        <v>-</v>
      </c>
      <c r="D21" s="75" t="str">
        <f>DB!E94</f>
        <v>Flinca (16)</v>
      </c>
      <c r="F21" s="71" t="str">
        <f>DB!B128</f>
        <v>Frydkær (1)</v>
      </c>
      <c r="G21" s="73" t="str">
        <f t="shared" si="1"/>
        <v>-</v>
      </c>
      <c r="H21" s="75" t="str">
        <f>IF(G21&lt;&gt;"","Vinder af kamp 16","")</f>
        <v>Vinder af kamp 16</v>
      </c>
    </row>
    <row r="22" spans="1:8" ht="13.5" customHeight="1" x14ac:dyDescent="0.15">
      <c r="A22" s="71" t="s">
        <v>75</v>
      </c>
      <c r="B22" s="72" t="str">
        <f>DB!B95</f>
        <v>Idskov (2)</v>
      </c>
      <c r="C22" s="73" t="str">
        <f t="shared" si="0"/>
        <v>-</v>
      </c>
      <c r="D22" s="75" t="str">
        <f>DB!E95</f>
        <v>Håvard (15)</v>
      </c>
      <c r="F22" s="71" t="str">
        <f>DB!B129</f>
        <v>Himbo (2)</v>
      </c>
      <c r="G22" s="73" t="str">
        <f t="shared" si="1"/>
        <v>-</v>
      </c>
      <c r="H22" s="75" t="str">
        <f>IF(G22&lt;&gt;"","Vinder af kamp 15","")</f>
        <v>Vinder af kamp 15</v>
      </c>
    </row>
    <row r="23" spans="1:8" ht="13.5" customHeight="1" x14ac:dyDescent="0.15">
      <c r="A23" s="71" t="s">
        <v>76</v>
      </c>
      <c r="B23" s="72" t="str">
        <f>DB!B96</f>
        <v>Select (3)</v>
      </c>
      <c r="C23" s="73" t="str">
        <f t="shared" si="0"/>
        <v>-</v>
      </c>
      <c r="D23" s="75" t="str">
        <f>DB!E96</f>
        <v>Murer (14)</v>
      </c>
      <c r="F23" s="71" t="str">
        <f>DB!B130</f>
        <v>Far (3)</v>
      </c>
      <c r="G23" s="73" t="str">
        <f t="shared" si="1"/>
        <v>-</v>
      </c>
      <c r="H23" s="75" t="str">
        <f>IF(G23&lt;&gt;"","Vinder af kamp 14","")</f>
        <v>Vinder af kamp 14</v>
      </c>
    </row>
    <row r="24" spans="1:8" ht="13.5" customHeight="1" x14ac:dyDescent="0.15">
      <c r="A24" s="71" t="s">
        <v>77</v>
      </c>
      <c r="B24" s="72" t="str">
        <f>DB!B97</f>
        <v>MFP (4)</v>
      </c>
      <c r="C24" s="73" t="str">
        <f t="shared" si="0"/>
        <v>-</v>
      </c>
      <c r="D24" s="75" t="str">
        <f>DB!E97</f>
        <v>Idskov (13)</v>
      </c>
      <c r="F24" s="71" t="str">
        <f>DB!B131</f>
        <v>LPHJ (4)</v>
      </c>
      <c r="G24" s="73" t="str">
        <f t="shared" si="1"/>
        <v>-</v>
      </c>
      <c r="H24" s="75" t="str">
        <f>IF(G24&lt;&gt;"","Vinder af kamp 13","")</f>
        <v>Vinder af kamp 13</v>
      </c>
    </row>
    <row r="25" spans="1:8" ht="13.5" customHeight="1" x14ac:dyDescent="0.15">
      <c r="A25" s="71" t="s">
        <v>78</v>
      </c>
      <c r="B25" s="72" t="str">
        <f>DB!B98</f>
        <v>Himbo (5)</v>
      </c>
      <c r="C25" s="73" t="str">
        <f t="shared" si="0"/>
        <v>-</v>
      </c>
      <c r="D25" s="75" t="str">
        <f>DB!E98</f>
        <v>brula (12)</v>
      </c>
      <c r="F25" s="71" t="str">
        <f>DB!B132</f>
        <v>Livpool (5)</v>
      </c>
      <c r="G25" s="73" t="str">
        <f t="shared" si="1"/>
        <v>-</v>
      </c>
      <c r="H25" s="75" t="str">
        <f>IF(G25&lt;&gt;"","Vinder af kamp 12","")</f>
        <v>Vinder af kamp 12</v>
      </c>
    </row>
    <row r="26" spans="1:8" ht="13.5" customHeight="1" x14ac:dyDescent="0.15">
      <c r="A26" s="71" t="s">
        <v>79</v>
      </c>
      <c r="B26" s="72" t="str">
        <f>DB!B99</f>
        <v>MFP (6)</v>
      </c>
      <c r="C26" s="73" t="str">
        <f t="shared" si="0"/>
        <v>-</v>
      </c>
      <c r="D26" s="75" t="str">
        <f>DB!E99</f>
        <v>Himbo (11)</v>
      </c>
      <c r="F26" s="71" t="str">
        <f>DB!B133</f>
        <v>LPHJ (6)</v>
      </c>
      <c r="G26" s="73" t="str">
        <f t="shared" si="1"/>
        <v>-</v>
      </c>
      <c r="H26" s="75" t="str">
        <f>IF(G26&lt;&gt;"","Vinder af kamp 11","")</f>
        <v>Vinder af kamp 11</v>
      </c>
    </row>
    <row r="27" spans="1:8" ht="13.5" customHeight="1" x14ac:dyDescent="0.15">
      <c r="A27" s="71" t="s">
        <v>80</v>
      </c>
      <c r="B27" s="72" t="str">
        <f>DB!B100</f>
        <v>Watson (7)</v>
      </c>
      <c r="C27" s="73" t="str">
        <f t="shared" si="0"/>
        <v>-</v>
      </c>
      <c r="D27" s="75" t="str">
        <f>DB!E100</f>
        <v>Stoke (10)</v>
      </c>
      <c r="F27" s="71" t="str">
        <f>DB!B134</f>
        <v>Select (7)</v>
      </c>
      <c r="G27" s="73" t="str">
        <f t="shared" si="1"/>
        <v>-</v>
      </c>
      <c r="H27" s="75" t="str">
        <f>IF(G27&lt;&gt;"","Vinder af kamp 10","")</f>
        <v>Vinder af kamp 10</v>
      </c>
    </row>
    <row r="28" spans="1:8" ht="13.5" customHeight="1" x14ac:dyDescent="0.15">
      <c r="A28" s="71" t="s">
        <v>81</v>
      </c>
      <c r="B28" s="72" t="str">
        <f>DB!B101</f>
        <v>Flinca (8)</v>
      </c>
      <c r="C28" s="73" t="str">
        <f t="shared" si="0"/>
        <v>-</v>
      </c>
      <c r="D28" s="75" t="str">
        <f>DB!E101</f>
        <v>Robbo (9)</v>
      </c>
      <c r="F28" s="71" t="str">
        <f>DB!B135</f>
        <v>Idskov (8)</v>
      </c>
      <c r="G28" s="73" t="str">
        <f t="shared" si="1"/>
        <v>-</v>
      </c>
      <c r="H28" s="75" t="str">
        <f>IF(G28&lt;&gt;"","Vinder af kamp 9","")</f>
        <v>Vinder af kamp 9</v>
      </c>
    </row>
    <row r="29" spans="1:8" ht="13.5" customHeight="1" x14ac:dyDescent="0.15">
      <c r="A29" s="71" t="s">
        <v>82</v>
      </c>
      <c r="B29" s="72" t="str">
        <f>DB!B102</f>
        <v>Select (9)</v>
      </c>
      <c r="C29" s="73" t="str">
        <f t="shared" si="0"/>
        <v>-</v>
      </c>
      <c r="D29" s="75" t="str">
        <f>DB!E102</f>
        <v>Himbo (8)</v>
      </c>
      <c r="F29" s="71" t="str">
        <f>DB!B136</f>
        <v>Far (9)</v>
      </c>
      <c r="G29" s="73" t="str">
        <f t="shared" si="1"/>
        <v>-</v>
      </c>
      <c r="H29" s="75" t="str">
        <f>IF(G29&lt;&gt;"","Vinder af kamp 8","")</f>
        <v>Vinder af kamp 8</v>
      </c>
    </row>
    <row r="30" spans="1:8" ht="13.5" customHeight="1" x14ac:dyDescent="0.15">
      <c r="A30" s="71" t="s">
        <v>83</v>
      </c>
      <c r="B30" s="72" t="str">
        <f>DB!B103</f>
        <v>Benbo (10)</v>
      </c>
      <c r="C30" s="73" t="str">
        <f t="shared" si="0"/>
        <v>-</v>
      </c>
      <c r="D30" s="75" t="str">
        <f>DB!E103</f>
        <v>Lund (7)</v>
      </c>
      <c r="F30" s="71" t="str">
        <f>DB!B137</f>
        <v>LPHJ (10)</v>
      </c>
      <c r="G30" s="73" t="str">
        <f t="shared" si="1"/>
        <v>-</v>
      </c>
      <c r="H30" s="75" t="str">
        <f>IF(G30&lt;&gt;"","Vinder af kamp 7","")</f>
        <v>Vinder af kamp 7</v>
      </c>
    </row>
    <row r="31" spans="1:8" ht="13.5" customHeight="1" x14ac:dyDescent="0.15">
      <c r="A31" s="71" t="s">
        <v>84</v>
      </c>
      <c r="B31" s="72" t="str">
        <f>DB!B104</f>
        <v>Select (11)</v>
      </c>
      <c r="C31" s="73" t="str">
        <f t="shared" si="0"/>
        <v>-</v>
      </c>
      <c r="D31" s="75" t="str">
        <f>DB!E104</f>
        <v>Idskov (6)</v>
      </c>
      <c r="F31" s="71" t="str">
        <f>DB!B138</f>
        <v>Chelsea (11)</v>
      </c>
      <c r="G31" s="73" t="str">
        <f t="shared" si="1"/>
        <v>-</v>
      </c>
      <c r="H31" s="75" t="str">
        <f>IF(G31&lt;&gt;"","Vinder af kamp 6","")</f>
        <v>Vinder af kamp 6</v>
      </c>
    </row>
    <row r="32" spans="1:8" ht="13.5" customHeight="1" x14ac:dyDescent="0.15">
      <c r="A32" s="71" t="s">
        <v>85</v>
      </c>
      <c r="B32" s="72" t="str">
        <f>DB!B105</f>
        <v>SPVK (12)</v>
      </c>
      <c r="C32" s="73" t="str">
        <f t="shared" si="0"/>
        <v>-</v>
      </c>
      <c r="D32" s="75" t="str">
        <f>DB!E105</f>
        <v>Hede (5)</v>
      </c>
      <c r="F32" s="71" t="str">
        <f>DB!B139</f>
        <v>Idskov (12)</v>
      </c>
      <c r="G32" s="73" t="str">
        <f t="shared" si="1"/>
        <v>-</v>
      </c>
      <c r="H32" s="75" t="str">
        <f>IF(G32&lt;&gt;"","Vinder af kamp 5","")</f>
        <v>Vinder af kamp 5</v>
      </c>
    </row>
    <row r="33" spans="1:8" ht="13.5" customHeight="1" x14ac:dyDescent="0.15">
      <c r="A33" s="71" t="s">
        <v>86</v>
      </c>
      <c r="B33" s="72" t="str">
        <f>DB!B106</f>
        <v>LPHJ (13)</v>
      </c>
      <c r="C33" s="73" t="str">
        <f t="shared" si="0"/>
        <v>-</v>
      </c>
      <c r="D33" s="75" t="str">
        <f>DB!E106</f>
        <v>Far (4)</v>
      </c>
      <c r="F33" s="71" t="str">
        <f>DB!B140</f>
        <v>Select (13)</v>
      </c>
      <c r="G33" s="73" t="str">
        <f t="shared" si="1"/>
        <v>-</v>
      </c>
      <c r="H33" s="75" t="str">
        <f>IF(G33&lt;&gt;"","Vinder af kamp 4","")</f>
        <v>Vinder af kamp 4</v>
      </c>
    </row>
    <row r="34" spans="1:8" ht="13.5" customHeight="1" x14ac:dyDescent="0.15">
      <c r="A34" s="71" t="s">
        <v>87</v>
      </c>
      <c r="B34" s="72" t="str">
        <f>DB!B107</f>
        <v>Chelsea (14)</v>
      </c>
      <c r="C34" s="73" t="str">
        <f t="shared" si="0"/>
        <v>-</v>
      </c>
      <c r="D34" s="75" t="str">
        <f>DB!E107</f>
        <v>Halvor (3)</v>
      </c>
      <c r="F34" s="71" t="str">
        <f>DB!B141</f>
        <v>Mauer (14)</v>
      </c>
      <c r="G34" s="73" t="str">
        <f t="shared" si="1"/>
        <v>-</v>
      </c>
      <c r="H34" s="75" t="str">
        <f>IF(G34&lt;&gt;"","Vinder af kamp 3","")</f>
        <v>Vinder af kamp 3</v>
      </c>
    </row>
    <row r="35" spans="1:8" ht="13.5" customHeight="1" x14ac:dyDescent="0.15">
      <c r="A35" s="71" t="s">
        <v>88</v>
      </c>
      <c r="B35" s="72" t="str">
        <f>DB!B108</f>
        <v>Frydkær (15)</v>
      </c>
      <c r="C35" s="73" t="str">
        <f t="shared" si="0"/>
        <v>-</v>
      </c>
      <c r="D35" s="75" t="str">
        <f>DB!E108</f>
        <v>Degnen (2)</v>
      </c>
      <c r="F35" s="71" t="str">
        <f>DB!B142</f>
        <v>Idskov (15)</v>
      </c>
      <c r="G35" s="73" t="str">
        <f t="shared" si="1"/>
        <v>-</v>
      </c>
      <c r="H35" s="75" t="str">
        <f>IF(G35&lt;&gt;"","Vinder af kamp 2","")</f>
        <v>Vinder af kamp 2</v>
      </c>
    </row>
    <row r="36" spans="1:8" ht="13.5" customHeight="1" thickBot="1" x14ac:dyDescent="0.2">
      <c r="A36" s="76" t="s">
        <v>89</v>
      </c>
      <c r="B36" s="77" t="str">
        <f>DB!B109</f>
        <v>Himbo (16)</v>
      </c>
      <c r="C36" s="69" t="str">
        <f t="shared" si="0"/>
        <v>-</v>
      </c>
      <c r="D36" s="78" t="str">
        <f>DB!E109</f>
        <v>Select (1)</v>
      </c>
      <c r="F36" s="76" t="str">
        <f>DB!B143</f>
        <v>Far (16)</v>
      </c>
      <c r="G36" s="69" t="str">
        <f t="shared" si="1"/>
        <v>-</v>
      </c>
      <c r="H36" s="78" t="str">
        <f>IF(G36&lt;&gt;"","Vinder af kamp 1","")</f>
        <v>Vinder af kamp 1</v>
      </c>
    </row>
    <row r="37" spans="1:8" ht="13.5" thickTop="1" x14ac:dyDescent="0.15">
      <c r="A37" s="131" t="str">
        <f>DB!H4</f>
        <v>Tallet i parentes angiver puljen, signaturen er gået videre fra.</v>
      </c>
      <c r="B37" s="131"/>
      <c r="C37" s="131"/>
      <c r="D37" s="131"/>
      <c r="E37" s="131"/>
      <c r="F37" s="131"/>
      <c r="G37" s="131"/>
      <c r="H37" s="131"/>
    </row>
    <row r="38" spans="1:8" x14ac:dyDescent="0.15">
      <c r="A38" s="6"/>
      <c r="B38" s="6"/>
      <c r="C38" s="6"/>
      <c r="D38" s="6"/>
      <c r="E38" s="6"/>
      <c r="F38" s="6"/>
      <c r="G38" s="6"/>
      <c r="H38" s="6"/>
    </row>
  </sheetData>
  <sheetProtection sheet="1" objects="1" scenarios="1"/>
  <mergeCells count="4">
    <mergeCell ref="A3:D4"/>
    <mergeCell ref="F3:H4"/>
    <mergeCell ref="A1:H2"/>
    <mergeCell ref="A37:H37"/>
  </mergeCells>
  <phoneticPr fontId="0" type="noConversion"/>
  <pageMargins left="0.78740157480314965" right="0" top="0" bottom="0" header="0" footer="0"/>
  <pageSetup paperSize="9" orientation="landscape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326ED-5937-4D37-82AB-2CC35259DB0F}">
  <dimension ref="A1:E21"/>
  <sheetViews>
    <sheetView showGridLines="0" workbookViewId="0">
      <selection activeCell="D5" sqref="D5:D17"/>
    </sheetView>
  </sheetViews>
  <sheetFormatPr defaultColWidth="9.16796875" defaultRowHeight="12.75" x14ac:dyDescent="0.15"/>
  <cols>
    <col min="1" max="1" width="3.50390625" style="4" bestFit="1" customWidth="1"/>
    <col min="2" max="2" width="17.93359375" style="12" customWidth="1"/>
    <col min="3" max="3" width="1.6171875" style="6" bestFit="1" customWidth="1"/>
    <col min="4" max="4" width="17.93359375" style="12" customWidth="1"/>
    <col min="5" max="5" width="3.50390625" style="6" customWidth="1"/>
    <col min="6" max="16384" width="9.16796875" style="12"/>
  </cols>
  <sheetData>
    <row r="1" spans="1:5" ht="13.5" customHeight="1" thickTop="1" x14ac:dyDescent="0.15">
      <c r="A1" s="124" t="str">
        <f>CONCATENATE("Kampe - ",DB!D5)</f>
        <v>Kampe - Kvalifikation, Kamp 1</v>
      </c>
      <c r="B1" s="138"/>
      <c r="C1" s="138"/>
      <c r="D1" s="138"/>
      <c r="E1" s="139"/>
    </row>
    <row r="2" spans="1:5" ht="13.5" customHeight="1" thickBot="1" x14ac:dyDescent="0.2">
      <c r="A2" s="140"/>
      <c r="B2" s="141"/>
      <c r="C2" s="141"/>
      <c r="D2" s="141"/>
      <c r="E2" s="142"/>
    </row>
    <row r="3" spans="1:5" ht="13.5" thickTop="1" x14ac:dyDescent="0.15">
      <c r="A3" s="146"/>
      <c r="B3" s="143" t="s">
        <v>6</v>
      </c>
      <c r="C3" s="117"/>
      <c r="D3" s="143" t="s">
        <v>7</v>
      </c>
      <c r="E3" s="148"/>
    </row>
    <row r="4" spans="1:5" x14ac:dyDescent="0.15">
      <c r="A4" s="147"/>
      <c r="B4" s="144"/>
      <c r="C4" s="145"/>
      <c r="D4" s="144"/>
      <c r="E4" s="149"/>
    </row>
    <row r="5" spans="1:5" x14ac:dyDescent="0.15">
      <c r="A5" s="2" t="s">
        <v>8</v>
      </c>
      <c r="B5" s="88" t="s">
        <v>131</v>
      </c>
      <c r="C5" s="1"/>
      <c r="D5" s="88" t="s">
        <v>140</v>
      </c>
      <c r="E5" s="13"/>
    </row>
    <row r="6" spans="1:5" x14ac:dyDescent="0.15">
      <c r="A6" s="2" t="s">
        <v>9</v>
      </c>
      <c r="B6" s="88" t="s">
        <v>132</v>
      </c>
      <c r="C6" s="1"/>
      <c r="D6" s="88" t="s">
        <v>141</v>
      </c>
      <c r="E6" s="13"/>
    </row>
    <row r="7" spans="1:5" x14ac:dyDescent="0.15">
      <c r="A7" s="14" t="s">
        <v>10</v>
      </c>
      <c r="B7" s="15" t="s">
        <v>133</v>
      </c>
      <c r="C7" s="16"/>
      <c r="D7" s="15" t="s">
        <v>142</v>
      </c>
      <c r="E7" s="17"/>
    </row>
    <row r="8" spans="1:5" x14ac:dyDescent="0.15">
      <c r="A8" s="2" t="s">
        <v>11</v>
      </c>
      <c r="B8" s="88" t="s">
        <v>127</v>
      </c>
      <c r="C8" s="1"/>
      <c r="D8" s="88" t="s">
        <v>143</v>
      </c>
      <c r="E8" s="13"/>
    </row>
    <row r="9" spans="1:5" x14ac:dyDescent="0.15">
      <c r="A9" s="2" t="s">
        <v>12</v>
      </c>
      <c r="B9" s="88" t="s">
        <v>134</v>
      </c>
      <c r="C9" s="1"/>
      <c r="D9" s="88" t="s">
        <v>144</v>
      </c>
      <c r="E9" s="13"/>
    </row>
    <row r="10" spans="1:5" x14ac:dyDescent="0.15">
      <c r="A10" s="14" t="s">
        <v>13</v>
      </c>
      <c r="B10" s="15" t="s">
        <v>126</v>
      </c>
      <c r="C10" s="16"/>
      <c r="D10" s="15" t="s">
        <v>145</v>
      </c>
      <c r="E10" s="17"/>
    </row>
    <row r="11" spans="1:5" x14ac:dyDescent="0.15">
      <c r="A11" s="2" t="s">
        <v>14</v>
      </c>
      <c r="B11" s="88" t="s">
        <v>135</v>
      </c>
      <c r="C11" s="1"/>
      <c r="D11" s="88" t="s">
        <v>146</v>
      </c>
      <c r="E11" s="13"/>
    </row>
    <row r="12" spans="1:5" x14ac:dyDescent="0.15">
      <c r="A12" s="2" t="s">
        <v>15</v>
      </c>
      <c r="B12" s="88" t="s">
        <v>136</v>
      </c>
      <c r="C12" s="1"/>
      <c r="D12" s="88" t="s">
        <v>128</v>
      </c>
      <c r="E12" s="13"/>
    </row>
    <row r="13" spans="1:5" x14ac:dyDescent="0.15">
      <c r="A13" s="14" t="s">
        <v>16</v>
      </c>
      <c r="B13" s="15" t="s">
        <v>130</v>
      </c>
      <c r="C13" s="16"/>
      <c r="D13" s="15" t="s">
        <v>147</v>
      </c>
      <c r="E13" s="17"/>
    </row>
    <row r="14" spans="1:5" x14ac:dyDescent="0.15">
      <c r="A14" s="2" t="s">
        <v>17</v>
      </c>
      <c r="B14" s="88" t="s">
        <v>129</v>
      </c>
      <c r="C14" s="1"/>
      <c r="D14" s="88" t="s">
        <v>148</v>
      </c>
      <c r="E14" s="13"/>
    </row>
    <row r="15" spans="1:5" x14ac:dyDescent="0.15">
      <c r="A15" s="2" t="s">
        <v>18</v>
      </c>
      <c r="B15" s="88" t="s">
        <v>137</v>
      </c>
      <c r="C15" s="1"/>
      <c r="D15" s="88" t="s">
        <v>149</v>
      </c>
      <c r="E15" s="13"/>
    </row>
    <row r="16" spans="1:5" x14ac:dyDescent="0.15">
      <c r="A16" s="2" t="s">
        <v>19</v>
      </c>
      <c r="B16" s="88" t="s">
        <v>138</v>
      </c>
      <c r="C16" s="1"/>
      <c r="D16" s="88" t="s">
        <v>150</v>
      </c>
      <c r="E16" s="13"/>
    </row>
    <row r="17" spans="1:5" x14ac:dyDescent="0.15">
      <c r="A17" s="2" t="s">
        <v>20</v>
      </c>
      <c r="B17" s="88" t="s">
        <v>139</v>
      </c>
      <c r="C17" s="1"/>
      <c r="D17" s="88" t="s">
        <v>151</v>
      </c>
      <c r="E17" s="13"/>
    </row>
    <row r="18" spans="1:5" ht="13.5" thickBot="1" x14ac:dyDescent="0.2">
      <c r="A18" s="18"/>
      <c r="B18" s="19"/>
      <c r="C18" s="19"/>
      <c r="D18" s="19"/>
      <c r="E18" s="20"/>
    </row>
    <row r="19" spans="1:5" ht="13.5" thickTop="1" x14ac:dyDescent="0.15">
      <c r="A19" s="132" t="s">
        <v>21</v>
      </c>
      <c r="B19" s="133"/>
      <c r="C19" s="133"/>
      <c r="D19" s="133"/>
      <c r="E19" s="134"/>
    </row>
    <row r="20" spans="1:5" ht="13.5" thickBot="1" x14ac:dyDescent="0.2">
      <c r="A20" s="135"/>
      <c r="B20" s="136"/>
      <c r="C20" s="136"/>
      <c r="D20" s="136"/>
      <c r="E20" s="137"/>
    </row>
    <row r="21" spans="1:5" ht="13.5" thickTop="1" x14ac:dyDescent="0.15"/>
  </sheetData>
  <sheetProtection sheet="1" objects="1" scenarios="1"/>
  <mergeCells count="7">
    <mergeCell ref="A19:E20"/>
    <mergeCell ref="A1:E2"/>
    <mergeCell ref="B3:B4"/>
    <mergeCell ref="D3:D4"/>
    <mergeCell ref="C3:C4"/>
    <mergeCell ref="A3:A4"/>
    <mergeCell ref="E3:E4"/>
  </mergeCells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C3F0C-41D7-46C7-9D17-3478BDCFECC4}">
  <sheetPr>
    <pageSetUpPr fitToPage="1"/>
  </sheetPr>
  <dimension ref="A1:AF81"/>
  <sheetViews>
    <sheetView showGridLines="0" topLeftCell="A25" zoomScale="90" zoomScaleNormal="90" workbookViewId="0">
      <selection activeCell="F47" sqref="F47:F59"/>
    </sheetView>
  </sheetViews>
  <sheetFormatPr defaultColWidth="9.16796875" defaultRowHeight="12.75" x14ac:dyDescent="0.15"/>
  <cols>
    <col min="1" max="1" width="3.7734375" style="22" bestFit="1" customWidth="1"/>
    <col min="2" max="2" width="14.15625" style="22" bestFit="1" customWidth="1"/>
    <col min="3" max="3" width="3.7734375" style="22" bestFit="1" customWidth="1"/>
    <col min="4" max="4" width="14.15625" style="22" customWidth="1"/>
    <col min="5" max="5" width="3.7734375" style="22" bestFit="1" customWidth="1"/>
    <col min="6" max="6" width="14.15625" style="22" customWidth="1"/>
    <col min="7" max="7" width="3.7734375" style="22" bestFit="1" customWidth="1"/>
    <col min="8" max="8" width="14.15625" style="22" customWidth="1"/>
    <col min="9" max="9" width="3.7734375" style="22" bestFit="1" customWidth="1"/>
    <col min="10" max="10" width="14.15625" style="22" customWidth="1"/>
    <col min="11" max="11" width="3.7734375" style="22" bestFit="1" customWidth="1"/>
    <col min="12" max="12" width="14.15625" style="22" customWidth="1"/>
    <col min="13" max="13" width="3.7734375" style="22" bestFit="1" customWidth="1"/>
    <col min="14" max="14" width="14.15625" style="22" customWidth="1"/>
    <col min="15" max="15" width="3.7734375" style="22" bestFit="1" customWidth="1"/>
    <col min="16" max="16" width="14.15625" style="22" customWidth="1"/>
    <col min="17" max="17" width="3.7734375" style="22" bestFit="1" customWidth="1"/>
    <col min="18" max="18" width="14.15625" style="22" customWidth="1"/>
    <col min="19" max="19" width="3.7734375" style="22" bestFit="1" customWidth="1"/>
    <col min="20" max="20" width="14.15625" style="22" customWidth="1"/>
    <col min="21" max="21" width="3.7734375" style="22" bestFit="1" customWidth="1"/>
    <col min="22" max="22" width="14.15625" style="22" customWidth="1"/>
    <col min="23" max="23" width="3.7734375" style="22" bestFit="1" customWidth="1"/>
    <col min="24" max="24" width="14.15625" style="22" customWidth="1"/>
    <col min="25" max="25" width="3.7734375" style="22" customWidth="1"/>
    <col min="26" max="26" width="14.15625" style="22" customWidth="1"/>
    <col min="27" max="27" width="3.7734375" style="22" customWidth="1"/>
    <col min="28" max="28" width="14.15625" style="22" customWidth="1"/>
    <col min="29" max="29" width="3.7734375" style="22" bestFit="1" customWidth="1"/>
    <col min="30" max="30" width="14.15625" style="22" customWidth="1"/>
    <col min="31" max="31" width="3.7734375" style="22" bestFit="1" customWidth="1"/>
    <col min="32" max="32" width="14.15625" style="22" customWidth="1"/>
    <col min="33" max="16384" width="9.16796875" style="22"/>
  </cols>
  <sheetData>
    <row r="1" spans="1:32" s="21" customFormat="1" x14ac:dyDescent="0.15">
      <c r="A1" s="12"/>
      <c r="B1" s="131" t="str">
        <f>DB!D6</f>
        <v>Kval - Kamp 1</v>
      </c>
      <c r="C1" s="12"/>
      <c r="D1" s="131" t="str">
        <f>DB!D6</f>
        <v>Kval - Kamp 1</v>
      </c>
      <c r="E1" s="12"/>
      <c r="F1" s="131" t="str">
        <f>DB!D6</f>
        <v>Kval - Kamp 1</v>
      </c>
      <c r="G1" s="12"/>
      <c r="H1" s="131" t="str">
        <f>DB!D6</f>
        <v>Kval - Kamp 1</v>
      </c>
      <c r="I1" s="12"/>
      <c r="J1" s="131" t="str">
        <f>DB!D6</f>
        <v>Kval - Kamp 1</v>
      </c>
      <c r="K1" s="12"/>
      <c r="L1" s="131" t="str">
        <f>DB!D6</f>
        <v>Kval - Kamp 1</v>
      </c>
      <c r="M1" s="12"/>
      <c r="N1" s="131" t="str">
        <f>DB!D6</f>
        <v>Kval - Kamp 1</v>
      </c>
      <c r="O1" s="12"/>
      <c r="P1" s="131" t="str">
        <f>DB!D6</f>
        <v>Kval - Kamp 1</v>
      </c>
      <c r="Q1" s="12"/>
      <c r="R1" s="131" t="str">
        <f>DB!D6</f>
        <v>Kval - Kamp 1</v>
      </c>
      <c r="S1" s="12"/>
      <c r="T1" s="131" t="str">
        <f>DB!D6</f>
        <v>Kval - Kamp 1</v>
      </c>
      <c r="U1" s="12"/>
      <c r="V1" s="131" t="str">
        <f>DB!D6</f>
        <v>Kval - Kamp 1</v>
      </c>
      <c r="W1" s="12"/>
      <c r="X1" s="131" t="str">
        <f>DB!D6</f>
        <v>Kval - Kamp 1</v>
      </c>
      <c r="Y1" s="12"/>
      <c r="Z1" s="131" t="str">
        <f>DB!D6</f>
        <v>Kval - Kamp 1</v>
      </c>
      <c r="AA1" s="12"/>
      <c r="AB1" s="131" t="str">
        <f>DB!D6</f>
        <v>Kval - Kamp 1</v>
      </c>
      <c r="AC1" s="12"/>
      <c r="AD1" s="131" t="str">
        <f>DB!D6</f>
        <v>Kval - Kamp 1</v>
      </c>
      <c r="AE1" s="12"/>
      <c r="AF1" s="131" t="str">
        <f>DB!D6</f>
        <v>Kval - Kamp 1</v>
      </c>
    </row>
    <row r="2" spans="1:32" s="21" customFormat="1" ht="13.5" thickBot="1" x14ac:dyDescent="0.2">
      <c r="A2" s="12"/>
      <c r="B2" s="150"/>
      <c r="C2" s="12"/>
      <c r="D2" s="150"/>
      <c r="E2" s="12"/>
      <c r="F2" s="150"/>
      <c r="G2" s="12"/>
      <c r="H2" s="150"/>
      <c r="I2" s="12"/>
      <c r="J2" s="150"/>
      <c r="K2" s="12"/>
      <c r="L2" s="150"/>
      <c r="M2" s="12"/>
      <c r="N2" s="150"/>
      <c r="O2" s="12"/>
      <c r="P2" s="150"/>
      <c r="Q2" s="12"/>
      <c r="R2" s="150"/>
      <c r="S2" s="12"/>
      <c r="T2" s="150"/>
      <c r="U2" s="12"/>
      <c r="V2" s="150"/>
      <c r="W2" s="12"/>
      <c r="X2" s="150"/>
      <c r="Y2" s="12"/>
      <c r="Z2" s="150"/>
      <c r="AA2" s="12"/>
      <c r="AB2" s="150"/>
      <c r="AC2" s="12"/>
      <c r="AD2" s="150"/>
      <c r="AE2" s="12"/>
      <c r="AF2" s="150"/>
    </row>
    <row r="3" spans="1:32" s="21" customFormat="1" ht="14.25" thickTop="1" thickBot="1" x14ac:dyDescent="0.2">
      <c r="A3" s="12"/>
      <c r="B3" s="3" t="str">
        <f>DGET(DB!A11:I75,"Signatur",DB!A145:A146)</f>
        <v>Anderup</v>
      </c>
      <c r="C3" s="12"/>
      <c r="D3" s="3" t="str">
        <f>DGET(DB!A11:I75,"Signatur",DB!B145:B146)</f>
        <v>Arsenal</v>
      </c>
      <c r="E3" s="12"/>
      <c r="F3" s="3" t="str">
        <f>DGET(DB!A11:I75,"Signatur",DB!C145:C146)</f>
        <v>Benbo</v>
      </c>
      <c r="G3" s="12"/>
      <c r="H3" s="3" t="str">
        <f>DGET(DB!A11:I75,"Signatur",DB!D145:D146)</f>
        <v>brula</v>
      </c>
      <c r="I3" s="12"/>
      <c r="J3" s="3" t="str">
        <f>DGET(DB!A11:I75,"Signatur",DB!E145:E146)</f>
        <v>Chelsea</v>
      </c>
      <c r="K3" s="12"/>
      <c r="L3" s="3" t="str">
        <f>DGET(DB!A11:I75,"Signatur",DB!F145:F146)</f>
        <v>Cottee</v>
      </c>
      <c r="M3" s="12"/>
      <c r="N3" s="3" t="str">
        <f>DGET(DB!A11:I75,"Signatur",DB!G145:G146)</f>
        <v>Degnen</v>
      </c>
      <c r="O3" s="12"/>
      <c r="P3" s="3" t="str">
        <f>DGET(DB!A11:I75,"Signatur",DB!H145:H146)</f>
        <v>Far</v>
      </c>
      <c r="Q3" s="12"/>
      <c r="R3" s="3" t="str">
        <f>DGET(DB!A11:I75,"Signatur",DB!I145:I146)</f>
        <v>Flinca</v>
      </c>
      <c r="S3" s="12"/>
      <c r="T3" s="3" t="str">
        <f>DGET(DB!A11:I75,"Signatur",DB!J145:J146)</f>
        <v>Forest</v>
      </c>
      <c r="U3" s="12"/>
      <c r="V3" s="3" t="str">
        <f>DGET(DB!A11:I75,"Signatur",DB!K145:K146)</f>
        <v>Frydkær</v>
      </c>
      <c r="W3" s="12"/>
      <c r="X3" s="3" t="str">
        <f>DGET(DB!A11:I75,"Signatur",DB!L145:L146)</f>
        <v>Futte</v>
      </c>
      <c r="Y3" s="12"/>
      <c r="Z3" s="3" t="str">
        <f>DGET(DB!A11:I75,"Signatur",DB!M145:M146)</f>
        <v>Gunners</v>
      </c>
      <c r="AA3" s="12"/>
      <c r="AB3" s="3" t="str">
        <f>DGET(DB!A11:I75,"Signatur",DB!N145:N146)</f>
        <v>Halvor</v>
      </c>
      <c r="AC3" s="12"/>
      <c r="AD3" s="3" t="str">
        <f>DGET(DB!A11:I75,"Signatur",DB!O145:O146)</f>
        <v>Harry</v>
      </c>
      <c r="AE3" s="12"/>
      <c r="AF3" s="3" t="str">
        <f>DGET(DB!A11:I75,"Signatur",DB!P145:P146)</f>
        <v>Hede</v>
      </c>
    </row>
    <row r="4" spans="1:32" s="21" customFormat="1" ht="14.25" thickTop="1" thickBot="1" x14ac:dyDescent="0.2">
      <c r="A4" s="12"/>
      <c r="B4" s="3" t="str">
        <f>IF(DB!A12&lt;&gt;"",IF(DB!I12=1,"Disket",IF(DB!K12=1,"Udmeldt",IF(DB!Q12="Walkover","Walkover","Status"))),"")</f>
        <v>Status</v>
      </c>
      <c r="C4" s="12"/>
      <c r="D4" s="3" t="str">
        <f>IF(DB!A13&lt;&gt;"",IF(DB!I13=1,"Disket",IF(DB!K13=1,"Udmeldt",IF(DB!Q13="Walkover","Walkover","Status"))),"")</f>
        <v>Status</v>
      </c>
      <c r="E4" s="12"/>
      <c r="F4" s="3" t="str">
        <f>IF(DB!A14&lt;&gt;"",IF(DB!I14=1,"Disket",IF(DB!K14=1,"Udmeldt",IF(DB!Q14="Walkover","Walkover","Status"))),"")</f>
        <v>Status</v>
      </c>
      <c r="G4" s="12"/>
      <c r="H4" s="3" t="str">
        <f>IF(DB!A15&lt;&gt;"",IF(DB!I15=1,"Disket",IF(DB!K15=1,"Udmeldt",IF(DB!Q15="Walkover","Walkover","Status"))),"")</f>
        <v>Status</v>
      </c>
      <c r="I4" s="12"/>
      <c r="J4" s="3" t="str">
        <f>IF(DB!A16&lt;&gt;"",IF(DB!I16=1,"Disket",IF(DB!K16=1,"Udmeldt",IF(DB!Q16="Walkover","Walkover","Status"))),"")</f>
        <v>Status</v>
      </c>
      <c r="K4" s="12"/>
      <c r="L4" s="3" t="str">
        <f>IF(DB!A17&lt;&gt;"",IF(DB!I17=1,"Disket",IF(DB!K17=1,"Udmeldt",IF(DB!Q17="Walkover","Walkover","Status"))),"")</f>
        <v>Status</v>
      </c>
      <c r="M4" s="12"/>
      <c r="N4" s="3" t="str">
        <f>IF(DB!A18&lt;&gt;"",IF(DB!I18=1,"Disket",IF(DB!K18=1,"Udmeldt",IF(DB!Q18="Walkover","Walkover","Status"))),"")</f>
        <v>Status</v>
      </c>
      <c r="O4" s="12"/>
      <c r="P4" s="3" t="str">
        <f>IF(DB!A19&lt;&gt;"",IF(DB!I19=1,"Disket",IF(DB!K19=1,"Udmeldt",IF(DB!Q19="Walkover","Walkover","Status"))),"")</f>
        <v>Status</v>
      </c>
      <c r="Q4" s="12"/>
      <c r="R4" s="3" t="str">
        <f>IF(DB!A20&lt;&gt;"",IF(DB!I20=1,"Disket",IF(DB!K20=1,"Udmeldt",IF(DB!Q20="Walkover","Walkover","Status"))),"")</f>
        <v>Status</v>
      </c>
      <c r="S4" s="12"/>
      <c r="T4" s="3" t="str">
        <f>IF(DB!A21&lt;&gt;"",IF(DB!I21=1,"Disket",IF(DB!K21=1,"Udmeldt",IF(DB!Q21="Walkover","Walkover","Status"))),"")</f>
        <v>Walkover</v>
      </c>
      <c r="U4" s="12"/>
      <c r="V4" s="3" t="str">
        <f>IF(DB!A22&lt;&gt;"",IF(DB!I22=1,"Disket",IF(DB!K22=1,"Udmeldt",IF(DB!Q22="Walkover","Walkover","Status"))),"")</f>
        <v>Status</v>
      </c>
      <c r="W4" s="12"/>
      <c r="X4" s="3" t="str">
        <f>IF(DB!A23&lt;&gt;"",IF(DB!I23=1,"Disket",IF(DB!K23=1,"Udmeldt",IF(DB!Q23="Walkover","Walkover","Status"))),"")</f>
        <v>Status</v>
      </c>
      <c r="Y4" s="12"/>
      <c r="Z4" s="3" t="str">
        <f>IF(DB!A24&lt;&gt;"",IF(DB!I24=1,"Disket",IF(DB!K24=1,"Udmeldt",IF(DB!Q24="Walkover","Walkover","Status"))),"")</f>
        <v>Status</v>
      </c>
      <c r="AA4" s="12"/>
      <c r="AB4" s="3" t="str">
        <f>IF(DB!A25&lt;&gt;"",IF(DB!I25=1,"Disket",IF(DB!K25=1,"Udmeldt",IF(DB!Q25="Walkover","Walkover","Status"))),"")</f>
        <v>Status</v>
      </c>
      <c r="AC4" s="12"/>
      <c r="AD4" s="3" t="str">
        <f>IF(DB!A26&lt;&gt;"",IF(DB!I26=1,"Disket",IF(DB!K26=1,"Udmeldt",IF(DB!Q26="Walkover","Walkover","Status"))),"")</f>
        <v>Status</v>
      </c>
      <c r="AE4" s="12"/>
      <c r="AF4" s="3" t="str">
        <f>IF(DB!A27&lt;&gt;"",IF(DB!I27=1,"Disket",IF(DB!K27=1,"Udmeldt",IF(DB!Q27="Walkover","Walkover","Status"))),"")</f>
        <v>Status</v>
      </c>
    </row>
    <row r="5" spans="1:32" s="21" customFormat="1" ht="14.25" thickTop="1" thickBot="1" x14ac:dyDescent="0.2">
      <c r="A5" s="12"/>
      <c r="B5" s="7"/>
      <c r="C5" s="12"/>
      <c r="D5" s="7"/>
      <c r="E5" s="12"/>
      <c r="F5" s="7"/>
      <c r="G5" s="12"/>
      <c r="H5" s="7"/>
      <c r="I5" s="12"/>
      <c r="J5" s="7"/>
      <c r="K5" s="12"/>
      <c r="L5" s="7" t="s">
        <v>23</v>
      </c>
      <c r="M5" s="12"/>
      <c r="N5" s="7"/>
      <c r="O5" s="12"/>
      <c r="P5" s="7"/>
      <c r="Q5" s="12"/>
      <c r="R5" s="7"/>
      <c r="S5" s="12"/>
      <c r="T5" s="7"/>
      <c r="U5" s="12"/>
      <c r="V5" s="7"/>
      <c r="W5" s="12"/>
      <c r="X5" s="7"/>
      <c r="Y5" s="12"/>
      <c r="Z5" s="7"/>
      <c r="AA5" s="12"/>
      <c r="AB5" s="7"/>
      <c r="AC5" s="12"/>
      <c r="AD5" s="7"/>
      <c r="AE5" s="12"/>
      <c r="AF5" s="7"/>
    </row>
    <row r="6" spans="1:32" s="21" customFormat="1" ht="14.25" thickTop="1" thickBot="1" x14ac:dyDescent="0.2">
      <c r="A6" s="12"/>
      <c r="B6" s="51" t="str">
        <f>IF(B3&lt;&gt;"","Række","")</f>
        <v>Række</v>
      </c>
      <c r="C6" s="27"/>
      <c r="D6" s="51" t="str">
        <f>IF(D3&lt;&gt;"","Række","")</f>
        <v>Række</v>
      </c>
      <c r="E6" s="27"/>
      <c r="F6" s="51" t="str">
        <f>IF(F3&lt;&gt;"","Række","")</f>
        <v>Række</v>
      </c>
      <c r="G6" s="27"/>
      <c r="H6" s="51" t="str">
        <f>IF(H3&lt;&gt;"","Række","")</f>
        <v>Række</v>
      </c>
      <c r="I6" s="27"/>
      <c r="J6" s="51" t="str">
        <f>IF(J3&lt;&gt;"","Række","")</f>
        <v>Række</v>
      </c>
      <c r="K6" s="27"/>
      <c r="L6" s="51" t="str">
        <f>IF(L3&lt;&gt;"","Række","")</f>
        <v>Række</v>
      </c>
      <c r="M6" s="27"/>
      <c r="N6" s="51" t="str">
        <f>IF(N3&lt;&gt;"","Række","")</f>
        <v>Række</v>
      </c>
      <c r="O6" s="27"/>
      <c r="P6" s="51" t="str">
        <f>IF(P3&lt;&gt;"","Række","")</f>
        <v>Række</v>
      </c>
      <c r="Q6" s="27"/>
      <c r="R6" s="51" t="str">
        <f>IF(R3&lt;&gt;"","Række","")</f>
        <v>Række</v>
      </c>
      <c r="S6" s="27"/>
      <c r="T6" s="51" t="str">
        <f>IF(T3&lt;&gt;"","Række","")</f>
        <v>Række</v>
      </c>
      <c r="U6" s="27"/>
      <c r="V6" s="51" t="str">
        <f>IF(V3&lt;&gt;"","Række","")</f>
        <v>Række</v>
      </c>
      <c r="W6" s="27"/>
      <c r="X6" s="51" t="str">
        <f>IF(X3&lt;&gt;"","Række","")</f>
        <v>Række</v>
      </c>
      <c r="Y6" s="27"/>
      <c r="Z6" s="51" t="str">
        <f>IF(Z3&lt;&gt;"","Række","")</f>
        <v>Række</v>
      </c>
      <c r="AA6" s="27"/>
      <c r="AB6" s="51" t="str">
        <f>IF(AB3&lt;&gt;"","Række","")</f>
        <v>Række</v>
      </c>
      <c r="AC6" s="27"/>
      <c r="AD6" s="51" t="str">
        <f>IF(AD3&lt;&gt;"","Række","")</f>
        <v>Række</v>
      </c>
      <c r="AE6" s="27"/>
      <c r="AF6" s="51" t="str">
        <f>IF(AF3&lt;&gt;"","Række","")</f>
        <v>Række</v>
      </c>
    </row>
    <row r="7" spans="1:32" s="21" customFormat="1" ht="15" thickTop="1" x14ac:dyDescent="0.15">
      <c r="A7" s="4" t="s">
        <v>8</v>
      </c>
      <c r="B7" s="8">
        <v>2</v>
      </c>
      <c r="C7" s="4" t="s">
        <v>8</v>
      </c>
      <c r="D7" s="89">
        <v>2</v>
      </c>
      <c r="E7" s="4" t="s">
        <v>8</v>
      </c>
      <c r="F7" s="89" t="s">
        <v>125</v>
      </c>
      <c r="G7" s="4" t="s">
        <v>8</v>
      </c>
      <c r="H7" s="89">
        <v>1</v>
      </c>
      <c r="I7" s="4" t="s">
        <v>8</v>
      </c>
      <c r="J7" s="89" t="s">
        <v>125</v>
      </c>
      <c r="K7" s="4" t="s">
        <v>8</v>
      </c>
      <c r="L7" s="89"/>
      <c r="M7" s="4" t="s">
        <v>8</v>
      </c>
      <c r="N7" s="89">
        <v>2</v>
      </c>
      <c r="O7" s="4" t="s">
        <v>8</v>
      </c>
      <c r="P7" s="89">
        <v>1</v>
      </c>
      <c r="Q7" s="4" t="s">
        <v>8</v>
      </c>
      <c r="R7" s="89">
        <v>2</v>
      </c>
      <c r="S7" s="4" t="s">
        <v>8</v>
      </c>
      <c r="T7" s="89"/>
      <c r="U7" s="4" t="s">
        <v>8</v>
      </c>
      <c r="V7" s="89">
        <v>1</v>
      </c>
      <c r="W7" s="4" t="s">
        <v>8</v>
      </c>
      <c r="X7" s="89">
        <v>2</v>
      </c>
      <c r="Y7" s="4" t="s">
        <v>8</v>
      </c>
      <c r="Z7" s="89">
        <v>1</v>
      </c>
      <c r="AA7" s="4" t="s">
        <v>8</v>
      </c>
      <c r="AB7" s="8">
        <v>1</v>
      </c>
      <c r="AC7" s="4" t="s">
        <v>8</v>
      </c>
      <c r="AD7" s="8">
        <v>1</v>
      </c>
      <c r="AE7" s="4" t="s">
        <v>8</v>
      </c>
      <c r="AF7" s="89">
        <v>2</v>
      </c>
    </row>
    <row r="8" spans="1:32" s="21" customFormat="1" ht="14.25" x14ac:dyDescent="0.15">
      <c r="A8" s="4" t="s">
        <v>9</v>
      </c>
      <c r="B8" s="9">
        <v>1</v>
      </c>
      <c r="C8" s="4" t="s">
        <v>9</v>
      </c>
      <c r="D8" s="90">
        <v>1</v>
      </c>
      <c r="E8" s="4" t="s">
        <v>9</v>
      </c>
      <c r="F8" s="90">
        <v>1</v>
      </c>
      <c r="G8" s="4" t="s">
        <v>9</v>
      </c>
      <c r="H8" s="90">
        <v>1</v>
      </c>
      <c r="I8" s="4" t="s">
        <v>9</v>
      </c>
      <c r="J8" s="90">
        <v>1</v>
      </c>
      <c r="K8" s="4" t="s">
        <v>9</v>
      </c>
      <c r="L8" s="90"/>
      <c r="M8" s="4" t="s">
        <v>9</v>
      </c>
      <c r="N8" s="90">
        <v>1</v>
      </c>
      <c r="O8" s="4" t="s">
        <v>9</v>
      </c>
      <c r="P8" s="90">
        <v>1</v>
      </c>
      <c r="Q8" s="4" t="s">
        <v>9</v>
      </c>
      <c r="R8" s="90">
        <v>1</v>
      </c>
      <c r="S8" s="4" t="s">
        <v>9</v>
      </c>
      <c r="T8" s="90"/>
      <c r="U8" s="4" t="s">
        <v>9</v>
      </c>
      <c r="V8" s="90">
        <v>1</v>
      </c>
      <c r="W8" s="4" t="s">
        <v>9</v>
      </c>
      <c r="X8" s="90">
        <v>1</v>
      </c>
      <c r="Y8" s="4" t="s">
        <v>9</v>
      </c>
      <c r="Z8" s="90">
        <v>1</v>
      </c>
      <c r="AA8" s="4" t="s">
        <v>9</v>
      </c>
      <c r="AB8" s="9">
        <v>1</v>
      </c>
      <c r="AC8" s="4" t="s">
        <v>9</v>
      </c>
      <c r="AD8" s="9">
        <v>1</v>
      </c>
      <c r="AE8" s="4" t="s">
        <v>9</v>
      </c>
      <c r="AF8" s="90">
        <v>1</v>
      </c>
    </row>
    <row r="9" spans="1:32" s="21" customFormat="1" ht="15" thickBot="1" x14ac:dyDescent="0.2">
      <c r="A9" s="4" t="s">
        <v>10</v>
      </c>
      <c r="B9" s="10">
        <v>1</v>
      </c>
      <c r="C9" s="4" t="s">
        <v>10</v>
      </c>
      <c r="D9" s="91" t="s">
        <v>125</v>
      </c>
      <c r="E9" s="4" t="s">
        <v>10</v>
      </c>
      <c r="F9" s="91" t="s">
        <v>125</v>
      </c>
      <c r="G9" s="4" t="s">
        <v>10</v>
      </c>
      <c r="H9" s="91">
        <v>1</v>
      </c>
      <c r="I9" s="4" t="s">
        <v>10</v>
      </c>
      <c r="J9" s="91">
        <v>1</v>
      </c>
      <c r="K9" s="4" t="s">
        <v>10</v>
      </c>
      <c r="L9" s="91"/>
      <c r="M9" s="4" t="s">
        <v>10</v>
      </c>
      <c r="N9" s="91">
        <v>1</v>
      </c>
      <c r="O9" s="4" t="s">
        <v>10</v>
      </c>
      <c r="P9" s="91" t="s">
        <v>125</v>
      </c>
      <c r="Q9" s="4" t="s">
        <v>10</v>
      </c>
      <c r="R9" s="91">
        <v>1</v>
      </c>
      <c r="S9" s="4" t="s">
        <v>10</v>
      </c>
      <c r="T9" s="91"/>
      <c r="U9" s="4" t="s">
        <v>10</v>
      </c>
      <c r="V9" s="91">
        <v>2</v>
      </c>
      <c r="W9" s="4" t="s">
        <v>10</v>
      </c>
      <c r="X9" s="91">
        <v>1</v>
      </c>
      <c r="Y9" s="4" t="s">
        <v>10</v>
      </c>
      <c r="Z9" s="91" t="s">
        <v>125</v>
      </c>
      <c r="AA9" s="4" t="s">
        <v>10</v>
      </c>
      <c r="AB9" s="10" t="s">
        <v>125</v>
      </c>
      <c r="AC9" s="4" t="s">
        <v>10</v>
      </c>
      <c r="AD9" s="10" t="s">
        <v>125</v>
      </c>
      <c r="AE9" s="4" t="s">
        <v>10</v>
      </c>
      <c r="AF9" s="91" t="s">
        <v>125</v>
      </c>
    </row>
    <row r="10" spans="1:32" s="21" customFormat="1" ht="14.25" x14ac:dyDescent="0.15">
      <c r="A10" s="4" t="s">
        <v>11</v>
      </c>
      <c r="B10" s="11">
        <v>1</v>
      </c>
      <c r="C10" s="4" t="s">
        <v>11</v>
      </c>
      <c r="D10" s="92">
        <v>1</v>
      </c>
      <c r="E10" s="4" t="s">
        <v>11</v>
      </c>
      <c r="F10" s="92">
        <v>1</v>
      </c>
      <c r="G10" s="4" t="s">
        <v>11</v>
      </c>
      <c r="H10" s="92">
        <v>1</v>
      </c>
      <c r="I10" s="4" t="s">
        <v>11</v>
      </c>
      <c r="J10" s="92">
        <v>1</v>
      </c>
      <c r="K10" s="4" t="s">
        <v>11</v>
      </c>
      <c r="L10" s="92"/>
      <c r="M10" s="4" t="s">
        <v>11</v>
      </c>
      <c r="N10" s="92">
        <v>1</v>
      </c>
      <c r="O10" s="4" t="s">
        <v>11</v>
      </c>
      <c r="P10" s="92">
        <v>1</v>
      </c>
      <c r="Q10" s="4" t="s">
        <v>11</v>
      </c>
      <c r="R10" s="92">
        <v>1</v>
      </c>
      <c r="S10" s="4" t="s">
        <v>11</v>
      </c>
      <c r="T10" s="92"/>
      <c r="U10" s="4" t="s">
        <v>11</v>
      </c>
      <c r="V10" s="92" t="s">
        <v>125</v>
      </c>
      <c r="W10" s="4" t="s">
        <v>11</v>
      </c>
      <c r="X10" s="92">
        <v>1</v>
      </c>
      <c r="Y10" s="4" t="s">
        <v>11</v>
      </c>
      <c r="Z10" s="92">
        <v>1</v>
      </c>
      <c r="AA10" s="4" t="s">
        <v>11</v>
      </c>
      <c r="AB10" s="11">
        <v>1</v>
      </c>
      <c r="AC10" s="4" t="s">
        <v>11</v>
      </c>
      <c r="AD10" s="11">
        <v>1</v>
      </c>
      <c r="AE10" s="4" t="s">
        <v>11</v>
      </c>
      <c r="AF10" s="92">
        <v>1</v>
      </c>
    </row>
    <row r="11" spans="1:32" s="21" customFormat="1" ht="14.25" x14ac:dyDescent="0.15">
      <c r="A11" s="4" t="s">
        <v>12</v>
      </c>
      <c r="B11" s="9">
        <v>1</v>
      </c>
      <c r="C11" s="4" t="s">
        <v>12</v>
      </c>
      <c r="D11" s="90">
        <v>1</v>
      </c>
      <c r="E11" s="4" t="s">
        <v>12</v>
      </c>
      <c r="F11" s="90">
        <v>1</v>
      </c>
      <c r="G11" s="4" t="s">
        <v>12</v>
      </c>
      <c r="H11" s="90">
        <v>1</v>
      </c>
      <c r="I11" s="4" t="s">
        <v>12</v>
      </c>
      <c r="J11" s="90">
        <v>1</v>
      </c>
      <c r="K11" s="4" t="s">
        <v>12</v>
      </c>
      <c r="L11" s="90"/>
      <c r="M11" s="4" t="s">
        <v>12</v>
      </c>
      <c r="N11" s="90">
        <v>1</v>
      </c>
      <c r="O11" s="4" t="s">
        <v>12</v>
      </c>
      <c r="P11" s="90">
        <v>1</v>
      </c>
      <c r="Q11" s="4" t="s">
        <v>12</v>
      </c>
      <c r="R11" s="90">
        <v>1</v>
      </c>
      <c r="S11" s="4" t="s">
        <v>12</v>
      </c>
      <c r="T11" s="90"/>
      <c r="U11" s="4" t="s">
        <v>12</v>
      </c>
      <c r="V11" s="90">
        <v>1</v>
      </c>
      <c r="W11" s="4" t="s">
        <v>12</v>
      </c>
      <c r="X11" s="90">
        <v>1</v>
      </c>
      <c r="Y11" s="4" t="s">
        <v>12</v>
      </c>
      <c r="Z11" s="90">
        <v>1</v>
      </c>
      <c r="AA11" s="4" t="s">
        <v>12</v>
      </c>
      <c r="AB11" s="9">
        <v>1</v>
      </c>
      <c r="AC11" s="4" t="s">
        <v>12</v>
      </c>
      <c r="AD11" s="9">
        <v>1</v>
      </c>
      <c r="AE11" s="4" t="s">
        <v>12</v>
      </c>
      <c r="AF11" s="90">
        <v>1</v>
      </c>
    </row>
    <row r="12" spans="1:32" s="21" customFormat="1" ht="15" thickBot="1" x14ac:dyDescent="0.2">
      <c r="A12" s="4" t="s">
        <v>13</v>
      </c>
      <c r="B12" s="10">
        <v>1</v>
      </c>
      <c r="C12" s="4" t="s">
        <v>13</v>
      </c>
      <c r="D12" s="91">
        <v>1</v>
      </c>
      <c r="E12" s="4" t="s">
        <v>13</v>
      </c>
      <c r="F12" s="91">
        <v>1</v>
      </c>
      <c r="G12" s="4" t="s">
        <v>13</v>
      </c>
      <c r="H12" s="91">
        <v>1</v>
      </c>
      <c r="I12" s="4" t="s">
        <v>13</v>
      </c>
      <c r="J12" s="91">
        <v>1</v>
      </c>
      <c r="K12" s="4" t="s">
        <v>13</v>
      </c>
      <c r="L12" s="91"/>
      <c r="M12" s="4" t="s">
        <v>13</v>
      </c>
      <c r="N12" s="91">
        <v>1</v>
      </c>
      <c r="O12" s="4" t="s">
        <v>13</v>
      </c>
      <c r="P12" s="91">
        <v>1</v>
      </c>
      <c r="Q12" s="4" t="s">
        <v>13</v>
      </c>
      <c r="R12" s="91">
        <v>1</v>
      </c>
      <c r="S12" s="4" t="s">
        <v>13</v>
      </c>
      <c r="T12" s="91"/>
      <c r="U12" s="4" t="s">
        <v>13</v>
      </c>
      <c r="V12" s="91">
        <v>1</v>
      </c>
      <c r="W12" s="4" t="s">
        <v>13</v>
      </c>
      <c r="X12" s="91">
        <v>1</v>
      </c>
      <c r="Y12" s="4" t="s">
        <v>13</v>
      </c>
      <c r="Z12" s="91">
        <v>1</v>
      </c>
      <c r="AA12" s="4" t="s">
        <v>13</v>
      </c>
      <c r="AB12" s="10">
        <v>1</v>
      </c>
      <c r="AC12" s="4" t="s">
        <v>13</v>
      </c>
      <c r="AD12" s="10">
        <v>1</v>
      </c>
      <c r="AE12" s="4" t="s">
        <v>13</v>
      </c>
      <c r="AF12" s="91">
        <v>1</v>
      </c>
    </row>
    <row r="13" spans="1:32" s="21" customFormat="1" ht="14.25" x14ac:dyDescent="0.15">
      <c r="A13" s="4" t="s">
        <v>14</v>
      </c>
      <c r="B13" s="11">
        <v>1</v>
      </c>
      <c r="C13" s="4" t="s">
        <v>14</v>
      </c>
      <c r="D13" s="92">
        <v>1</v>
      </c>
      <c r="E13" s="4" t="s">
        <v>14</v>
      </c>
      <c r="F13" s="92">
        <v>1</v>
      </c>
      <c r="G13" s="4" t="s">
        <v>14</v>
      </c>
      <c r="H13" s="92">
        <v>1</v>
      </c>
      <c r="I13" s="4" t="s">
        <v>14</v>
      </c>
      <c r="J13" s="92">
        <v>1</v>
      </c>
      <c r="K13" s="4" t="s">
        <v>14</v>
      </c>
      <c r="L13" s="92"/>
      <c r="M13" s="4" t="s">
        <v>14</v>
      </c>
      <c r="N13" s="92">
        <v>1</v>
      </c>
      <c r="O13" s="4" t="s">
        <v>14</v>
      </c>
      <c r="P13" s="92">
        <v>1</v>
      </c>
      <c r="Q13" s="4" t="s">
        <v>14</v>
      </c>
      <c r="R13" s="92">
        <v>1</v>
      </c>
      <c r="S13" s="4" t="s">
        <v>14</v>
      </c>
      <c r="T13" s="92"/>
      <c r="U13" s="4" t="s">
        <v>14</v>
      </c>
      <c r="V13" s="92">
        <v>1</v>
      </c>
      <c r="W13" s="4" t="s">
        <v>14</v>
      </c>
      <c r="X13" s="92">
        <v>1</v>
      </c>
      <c r="Y13" s="4" t="s">
        <v>14</v>
      </c>
      <c r="Z13" s="92">
        <v>1</v>
      </c>
      <c r="AA13" s="4" t="s">
        <v>14</v>
      </c>
      <c r="AB13" s="11">
        <v>1</v>
      </c>
      <c r="AC13" s="4" t="s">
        <v>14</v>
      </c>
      <c r="AD13" s="11">
        <v>1</v>
      </c>
      <c r="AE13" s="4" t="s">
        <v>14</v>
      </c>
      <c r="AF13" s="92">
        <v>1</v>
      </c>
    </row>
    <row r="14" spans="1:32" s="21" customFormat="1" ht="14.25" x14ac:dyDescent="0.15">
      <c r="A14" s="4" t="s">
        <v>15</v>
      </c>
      <c r="B14" s="9">
        <v>1</v>
      </c>
      <c r="C14" s="4" t="s">
        <v>15</v>
      </c>
      <c r="D14" s="90">
        <v>1</v>
      </c>
      <c r="E14" s="4" t="s">
        <v>15</v>
      </c>
      <c r="F14" s="90">
        <v>1</v>
      </c>
      <c r="G14" s="4" t="s">
        <v>15</v>
      </c>
      <c r="H14" s="90">
        <v>1</v>
      </c>
      <c r="I14" s="4" t="s">
        <v>15</v>
      </c>
      <c r="J14" s="90">
        <v>1</v>
      </c>
      <c r="K14" s="4" t="s">
        <v>15</v>
      </c>
      <c r="L14" s="90"/>
      <c r="M14" s="4" t="s">
        <v>15</v>
      </c>
      <c r="N14" s="90">
        <v>1</v>
      </c>
      <c r="O14" s="4" t="s">
        <v>15</v>
      </c>
      <c r="P14" s="90">
        <v>1</v>
      </c>
      <c r="Q14" s="4" t="s">
        <v>15</v>
      </c>
      <c r="R14" s="90">
        <v>1</v>
      </c>
      <c r="S14" s="4" t="s">
        <v>15</v>
      </c>
      <c r="T14" s="90"/>
      <c r="U14" s="4" t="s">
        <v>15</v>
      </c>
      <c r="V14" s="90">
        <v>1</v>
      </c>
      <c r="W14" s="4" t="s">
        <v>15</v>
      </c>
      <c r="X14" s="90">
        <v>1</v>
      </c>
      <c r="Y14" s="4" t="s">
        <v>15</v>
      </c>
      <c r="Z14" s="90">
        <v>2</v>
      </c>
      <c r="AA14" s="4" t="s">
        <v>15</v>
      </c>
      <c r="AB14" s="9">
        <v>1</v>
      </c>
      <c r="AC14" s="4" t="s">
        <v>15</v>
      </c>
      <c r="AD14" s="9">
        <v>1</v>
      </c>
      <c r="AE14" s="4" t="s">
        <v>15</v>
      </c>
      <c r="AF14" s="90">
        <v>1</v>
      </c>
    </row>
    <row r="15" spans="1:32" s="21" customFormat="1" ht="15" thickBot="1" x14ac:dyDescent="0.2">
      <c r="A15" s="4" t="s">
        <v>16</v>
      </c>
      <c r="B15" s="10" t="s">
        <v>125</v>
      </c>
      <c r="C15" s="4" t="s">
        <v>16</v>
      </c>
      <c r="D15" s="91">
        <v>1</v>
      </c>
      <c r="E15" s="4" t="s">
        <v>16</v>
      </c>
      <c r="F15" s="91">
        <v>1</v>
      </c>
      <c r="G15" s="4" t="s">
        <v>16</v>
      </c>
      <c r="H15" s="91">
        <v>1</v>
      </c>
      <c r="I15" s="4" t="s">
        <v>16</v>
      </c>
      <c r="J15" s="91">
        <v>2</v>
      </c>
      <c r="K15" s="4" t="s">
        <v>16</v>
      </c>
      <c r="L15" s="91"/>
      <c r="M15" s="4" t="s">
        <v>16</v>
      </c>
      <c r="N15" s="91">
        <v>1</v>
      </c>
      <c r="O15" s="4" t="s">
        <v>16</v>
      </c>
      <c r="P15" s="91">
        <v>2</v>
      </c>
      <c r="Q15" s="4" t="s">
        <v>16</v>
      </c>
      <c r="R15" s="91">
        <v>2</v>
      </c>
      <c r="S15" s="4" t="s">
        <v>16</v>
      </c>
      <c r="T15" s="91"/>
      <c r="U15" s="4" t="s">
        <v>16</v>
      </c>
      <c r="V15" s="91">
        <v>1</v>
      </c>
      <c r="W15" s="4" t="s">
        <v>16</v>
      </c>
      <c r="X15" s="91">
        <v>2</v>
      </c>
      <c r="Y15" s="4" t="s">
        <v>16</v>
      </c>
      <c r="Z15" s="91">
        <v>1</v>
      </c>
      <c r="AA15" s="4" t="s">
        <v>16</v>
      </c>
      <c r="AB15" s="10">
        <v>2</v>
      </c>
      <c r="AC15" s="4" t="s">
        <v>16</v>
      </c>
      <c r="AD15" s="10">
        <v>1</v>
      </c>
      <c r="AE15" s="4" t="s">
        <v>16</v>
      </c>
      <c r="AF15" s="91" t="s">
        <v>125</v>
      </c>
    </row>
    <row r="16" spans="1:32" s="21" customFormat="1" ht="14.25" x14ac:dyDescent="0.15">
      <c r="A16" s="4" t="s">
        <v>17</v>
      </c>
      <c r="B16" s="11">
        <v>1</v>
      </c>
      <c r="C16" s="4" t="s">
        <v>17</v>
      </c>
      <c r="D16" s="92">
        <v>1</v>
      </c>
      <c r="E16" s="4" t="s">
        <v>17</v>
      </c>
      <c r="F16" s="92">
        <v>1</v>
      </c>
      <c r="G16" s="4" t="s">
        <v>17</v>
      </c>
      <c r="H16" s="92">
        <v>1</v>
      </c>
      <c r="I16" s="4" t="s">
        <v>17</v>
      </c>
      <c r="J16" s="92">
        <v>2</v>
      </c>
      <c r="K16" s="4" t="s">
        <v>17</v>
      </c>
      <c r="L16" s="92"/>
      <c r="M16" s="4" t="s">
        <v>17</v>
      </c>
      <c r="N16" s="92">
        <v>2</v>
      </c>
      <c r="O16" s="4" t="s">
        <v>17</v>
      </c>
      <c r="P16" s="92">
        <v>1</v>
      </c>
      <c r="Q16" s="4" t="s">
        <v>17</v>
      </c>
      <c r="R16" s="92">
        <v>1</v>
      </c>
      <c r="S16" s="4" t="s">
        <v>17</v>
      </c>
      <c r="T16" s="92"/>
      <c r="U16" s="4" t="s">
        <v>17</v>
      </c>
      <c r="V16" s="92">
        <v>1</v>
      </c>
      <c r="W16" s="4" t="s">
        <v>17</v>
      </c>
      <c r="X16" s="92">
        <v>1</v>
      </c>
      <c r="Y16" s="4" t="s">
        <v>17</v>
      </c>
      <c r="Z16" s="92">
        <v>1</v>
      </c>
      <c r="AA16" s="4" t="s">
        <v>17</v>
      </c>
      <c r="AB16" s="11">
        <v>1</v>
      </c>
      <c r="AC16" s="4" t="s">
        <v>17</v>
      </c>
      <c r="AD16" s="11">
        <v>2</v>
      </c>
      <c r="AE16" s="4" t="s">
        <v>17</v>
      </c>
      <c r="AF16" s="92">
        <v>1</v>
      </c>
    </row>
    <row r="17" spans="1:32" s="21" customFormat="1" ht="14.25" x14ac:dyDescent="0.15">
      <c r="A17" s="4" t="s">
        <v>18</v>
      </c>
      <c r="B17" s="9">
        <v>1</v>
      </c>
      <c r="C17" s="4" t="s">
        <v>18</v>
      </c>
      <c r="D17" s="90">
        <v>1</v>
      </c>
      <c r="E17" s="4" t="s">
        <v>18</v>
      </c>
      <c r="F17" s="90">
        <v>1</v>
      </c>
      <c r="G17" s="4" t="s">
        <v>18</v>
      </c>
      <c r="H17" s="90">
        <v>1</v>
      </c>
      <c r="I17" s="4" t="s">
        <v>18</v>
      </c>
      <c r="J17" s="90">
        <v>1</v>
      </c>
      <c r="K17" s="4" t="s">
        <v>18</v>
      </c>
      <c r="L17" s="90"/>
      <c r="M17" s="4" t="s">
        <v>18</v>
      </c>
      <c r="N17" s="90">
        <v>1</v>
      </c>
      <c r="O17" s="4" t="s">
        <v>18</v>
      </c>
      <c r="P17" s="90">
        <v>1</v>
      </c>
      <c r="Q17" s="4" t="s">
        <v>18</v>
      </c>
      <c r="R17" s="90">
        <v>1</v>
      </c>
      <c r="S17" s="4" t="s">
        <v>18</v>
      </c>
      <c r="T17" s="90"/>
      <c r="U17" s="4" t="s">
        <v>18</v>
      </c>
      <c r="V17" s="90">
        <v>1</v>
      </c>
      <c r="W17" s="4" t="s">
        <v>18</v>
      </c>
      <c r="X17" s="90">
        <v>1</v>
      </c>
      <c r="Y17" s="4" t="s">
        <v>18</v>
      </c>
      <c r="Z17" s="90">
        <v>1</v>
      </c>
      <c r="AA17" s="4" t="s">
        <v>18</v>
      </c>
      <c r="AB17" s="9">
        <v>1</v>
      </c>
      <c r="AC17" s="4" t="s">
        <v>18</v>
      </c>
      <c r="AD17" s="9">
        <v>1</v>
      </c>
      <c r="AE17" s="4" t="s">
        <v>18</v>
      </c>
      <c r="AF17" s="90">
        <v>1</v>
      </c>
    </row>
    <row r="18" spans="1:32" s="21" customFormat="1" ht="14.25" x14ac:dyDescent="0.15">
      <c r="A18" s="4" t="s">
        <v>19</v>
      </c>
      <c r="B18" s="9">
        <v>1</v>
      </c>
      <c r="C18" s="4" t="s">
        <v>19</v>
      </c>
      <c r="D18" s="90">
        <v>1</v>
      </c>
      <c r="E18" s="4" t="s">
        <v>19</v>
      </c>
      <c r="F18" s="90">
        <v>1</v>
      </c>
      <c r="G18" s="4" t="s">
        <v>19</v>
      </c>
      <c r="H18" s="90">
        <v>1</v>
      </c>
      <c r="I18" s="4" t="s">
        <v>19</v>
      </c>
      <c r="J18" s="90">
        <v>1</v>
      </c>
      <c r="K18" s="4" t="s">
        <v>19</v>
      </c>
      <c r="L18" s="90"/>
      <c r="M18" s="4" t="s">
        <v>19</v>
      </c>
      <c r="N18" s="90">
        <v>1</v>
      </c>
      <c r="O18" s="4" t="s">
        <v>19</v>
      </c>
      <c r="P18" s="90">
        <v>1</v>
      </c>
      <c r="Q18" s="4" t="s">
        <v>19</v>
      </c>
      <c r="R18" s="90">
        <v>1</v>
      </c>
      <c r="S18" s="4" t="s">
        <v>19</v>
      </c>
      <c r="T18" s="90"/>
      <c r="U18" s="4" t="s">
        <v>19</v>
      </c>
      <c r="V18" s="90">
        <v>1</v>
      </c>
      <c r="W18" s="4" t="s">
        <v>19</v>
      </c>
      <c r="X18" s="90">
        <v>1</v>
      </c>
      <c r="Y18" s="4" t="s">
        <v>19</v>
      </c>
      <c r="Z18" s="90">
        <v>1</v>
      </c>
      <c r="AA18" s="4" t="s">
        <v>19</v>
      </c>
      <c r="AB18" s="9">
        <v>1</v>
      </c>
      <c r="AC18" s="4" t="s">
        <v>19</v>
      </c>
      <c r="AD18" s="9">
        <v>1</v>
      </c>
      <c r="AE18" s="4" t="s">
        <v>19</v>
      </c>
      <c r="AF18" s="90">
        <v>1</v>
      </c>
    </row>
    <row r="19" spans="1:32" s="21" customFormat="1" ht="15" thickBot="1" x14ac:dyDescent="0.2">
      <c r="A19" s="4" t="s">
        <v>20</v>
      </c>
      <c r="B19" s="11" t="s">
        <v>125</v>
      </c>
      <c r="C19" s="4" t="s">
        <v>20</v>
      </c>
      <c r="D19" s="93">
        <v>2</v>
      </c>
      <c r="E19" s="4" t="s">
        <v>20</v>
      </c>
      <c r="F19" s="93">
        <v>2</v>
      </c>
      <c r="G19" s="4" t="s">
        <v>20</v>
      </c>
      <c r="H19" s="93">
        <v>1</v>
      </c>
      <c r="I19" s="4" t="s">
        <v>20</v>
      </c>
      <c r="J19" s="93">
        <v>2</v>
      </c>
      <c r="K19" s="4" t="s">
        <v>20</v>
      </c>
      <c r="L19" s="93"/>
      <c r="M19" s="4" t="s">
        <v>20</v>
      </c>
      <c r="N19" s="93" t="s">
        <v>125</v>
      </c>
      <c r="O19" s="4" t="s">
        <v>20</v>
      </c>
      <c r="P19" s="93">
        <v>2</v>
      </c>
      <c r="Q19" s="4" t="s">
        <v>20</v>
      </c>
      <c r="R19" s="93" t="s">
        <v>125</v>
      </c>
      <c r="S19" s="4" t="s">
        <v>20</v>
      </c>
      <c r="T19" s="93"/>
      <c r="U19" s="4" t="s">
        <v>20</v>
      </c>
      <c r="V19" s="93">
        <v>2</v>
      </c>
      <c r="W19" s="4" t="s">
        <v>20</v>
      </c>
      <c r="X19" s="93" t="s">
        <v>0</v>
      </c>
      <c r="Y19" s="4" t="s">
        <v>20</v>
      </c>
      <c r="Z19" s="93">
        <v>2</v>
      </c>
      <c r="AA19" s="4" t="s">
        <v>20</v>
      </c>
      <c r="AB19" s="11">
        <v>2</v>
      </c>
      <c r="AC19" s="4" t="s">
        <v>20</v>
      </c>
      <c r="AD19" s="11">
        <v>2</v>
      </c>
      <c r="AE19" s="4" t="s">
        <v>20</v>
      </c>
      <c r="AF19" s="93">
        <v>2</v>
      </c>
    </row>
    <row r="20" spans="1:32" s="21" customFormat="1" ht="14.25" thickTop="1" thickBot="1" x14ac:dyDescent="0.2">
      <c r="A20" s="5"/>
      <c r="B20" s="3" t="str">
        <f>DB!A8</f>
        <v>OK</v>
      </c>
      <c r="C20" s="5"/>
      <c r="D20" s="3" t="str">
        <f>DB!B8</f>
        <v>OK</v>
      </c>
      <c r="E20" s="5"/>
      <c r="F20" s="3" t="str">
        <f>DB!C8</f>
        <v>OK</v>
      </c>
      <c r="G20" s="5"/>
      <c r="H20" s="3" t="str">
        <f>DB!D8</f>
        <v>OK</v>
      </c>
      <c r="I20" s="5"/>
      <c r="J20" s="3" t="str">
        <f>DB!E8</f>
        <v>OK</v>
      </c>
      <c r="K20" s="5"/>
      <c r="L20" s="3" t="str">
        <f>DB!F8</f>
        <v>OK</v>
      </c>
      <c r="M20" s="5"/>
      <c r="N20" s="3" t="str">
        <f>DB!G8</f>
        <v>OK</v>
      </c>
      <c r="O20" s="5"/>
      <c r="P20" s="3" t="str">
        <f>DB!H8</f>
        <v>OK</v>
      </c>
      <c r="Q20" s="5"/>
      <c r="R20" s="3" t="str">
        <f>DB!I8</f>
        <v>OK</v>
      </c>
      <c r="S20" s="5"/>
      <c r="T20" s="3" t="str">
        <f>DB!J8</f>
        <v>OK</v>
      </c>
      <c r="U20" s="5"/>
      <c r="V20" s="3" t="str">
        <f>DB!K8</f>
        <v>OK</v>
      </c>
      <c r="W20" s="5"/>
      <c r="X20" s="3" t="str">
        <f>DB!L8</f>
        <v>OK</v>
      </c>
      <c r="Y20" s="5"/>
      <c r="Z20" s="3" t="str">
        <f>DB!M8</f>
        <v>OK</v>
      </c>
      <c r="AA20" s="5"/>
      <c r="AB20" s="3" t="str">
        <f>DB!N8</f>
        <v>OK</v>
      </c>
      <c r="AC20" s="5"/>
      <c r="AD20" s="3" t="str">
        <f>DB!O8</f>
        <v>OK</v>
      </c>
      <c r="AE20" s="5"/>
      <c r="AF20" s="3" t="str">
        <f>DB!P8</f>
        <v>OK</v>
      </c>
    </row>
    <row r="21" spans="1:32" s="21" customFormat="1" ht="13.5" thickTop="1" x14ac:dyDescent="0.15">
      <c r="A21" s="12"/>
      <c r="B21" s="131" t="str">
        <f>DB!D6</f>
        <v>Kval - Kamp 1</v>
      </c>
      <c r="C21" s="12"/>
      <c r="D21" s="131" t="str">
        <f>DB!D6</f>
        <v>Kval - Kamp 1</v>
      </c>
      <c r="E21" s="12"/>
      <c r="F21" s="131" t="str">
        <f>DB!D6</f>
        <v>Kval - Kamp 1</v>
      </c>
      <c r="G21" s="12"/>
      <c r="H21" s="131" t="str">
        <f>DB!D6</f>
        <v>Kval - Kamp 1</v>
      </c>
      <c r="I21" s="12"/>
      <c r="J21" s="131" t="str">
        <f>DB!D6</f>
        <v>Kval - Kamp 1</v>
      </c>
      <c r="K21" s="12"/>
      <c r="L21" s="131" t="str">
        <f>DB!D6</f>
        <v>Kval - Kamp 1</v>
      </c>
      <c r="M21" s="12"/>
      <c r="N21" s="131" t="str">
        <f>DB!D6</f>
        <v>Kval - Kamp 1</v>
      </c>
      <c r="O21" s="12"/>
      <c r="P21" s="131" t="str">
        <f>DB!D6</f>
        <v>Kval - Kamp 1</v>
      </c>
      <c r="Q21" s="12"/>
      <c r="R21" s="131" t="str">
        <f>DB!D6</f>
        <v>Kval - Kamp 1</v>
      </c>
      <c r="S21" s="12"/>
      <c r="T21" s="131" t="str">
        <f>DB!D6</f>
        <v>Kval - Kamp 1</v>
      </c>
      <c r="U21" s="12"/>
      <c r="V21" s="131" t="str">
        <f>DB!D6</f>
        <v>Kval - Kamp 1</v>
      </c>
      <c r="W21" s="12"/>
      <c r="X21" s="131" t="str">
        <f>DB!D6</f>
        <v>Kval - Kamp 1</v>
      </c>
      <c r="Y21" s="12"/>
      <c r="Z21" s="131" t="str">
        <f>DB!D6</f>
        <v>Kval - Kamp 1</v>
      </c>
      <c r="AA21" s="12"/>
      <c r="AB21" s="131" t="str">
        <f>DB!D6</f>
        <v>Kval - Kamp 1</v>
      </c>
      <c r="AC21" s="12"/>
      <c r="AD21" s="131" t="str">
        <f>DB!D6</f>
        <v>Kval - Kamp 1</v>
      </c>
      <c r="AE21" s="12"/>
      <c r="AF21" s="131" t="str">
        <f>DB!D6</f>
        <v>Kval - Kamp 1</v>
      </c>
    </row>
    <row r="22" spans="1:32" s="21" customFormat="1" ht="13.5" thickBot="1" x14ac:dyDescent="0.2">
      <c r="A22" s="12"/>
      <c r="B22" s="150"/>
      <c r="C22" s="12"/>
      <c r="D22" s="150"/>
      <c r="E22" s="12"/>
      <c r="F22" s="150"/>
      <c r="G22" s="12"/>
      <c r="H22" s="150"/>
      <c r="I22" s="12"/>
      <c r="J22" s="150"/>
      <c r="K22" s="12"/>
      <c r="L22" s="150"/>
      <c r="M22" s="12"/>
      <c r="N22" s="150"/>
      <c r="O22" s="12"/>
      <c r="P22" s="150"/>
      <c r="Q22" s="12"/>
      <c r="R22" s="150"/>
      <c r="S22" s="12"/>
      <c r="T22" s="150"/>
      <c r="U22" s="12"/>
      <c r="V22" s="150"/>
      <c r="W22" s="12"/>
      <c r="X22" s="150"/>
      <c r="Y22" s="12"/>
      <c r="Z22" s="150"/>
      <c r="AA22" s="12"/>
      <c r="AB22" s="150"/>
      <c r="AC22" s="12"/>
      <c r="AD22" s="150"/>
      <c r="AE22" s="12"/>
      <c r="AF22" s="150"/>
    </row>
    <row r="23" spans="1:32" s="21" customFormat="1" ht="14.25" thickTop="1" thickBot="1" x14ac:dyDescent="0.2">
      <c r="A23" s="12"/>
      <c r="B23" s="3" t="str">
        <f>DGET(DB!A11:I75,"Signatur",DB!Q145:Q146)</f>
        <v>Himbo</v>
      </c>
      <c r="C23" s="12"/>
      <c r="D23" s="3" t="str">
        <f>DGET(DB!A11:I75,"Signatur",DB!R145:R146)</f>
        <v>Håvard</v>
      </c>
      <c r="E23" s="12"/>
      <c r="F23" s="3" t="str">
        <f>DGET(DB!A11:I75,"Signatur",DB!S145:S146)</f>
        <v>Idskov</v>
      </c>
      <c r="G23" s="12"/>
      <c r="H23" s="3" t="str">
        <f>DGET(DB!A11:I75,"Signatur",DB!T145:T146)</f>
        <v>Kinks</v>
      </c>
      <c r="I23" s="12"/>
      <c r="J23" s="3" t="str">
        <f>DGET(DB!A11:I75,"Signatur",DB!U145:U146)</f>
        <v>Livpool</v>
      </c>
      <c r="K23" s="12"/>
      <c r="L23" s="3" t="str">
        <f>DGET(DB!A11:I75,"Signatur",DB!V145:V146)</f>
        <v>LPHJ</v>
      </c>
      <c r="M23" s="12"/>
      <c r="N23" s="3" t="str">
        <f>DGET(DB!A11:I75,"Signatur",DB!W145:W146)</f>
        <v>Lund</v>
      </c>
      <c r="O23" s="12"/>
      <c r="P23" s="3" t="str">
        <f>DGET(DB!A11:I75,"Signatur",DB!X145:X146)</f>
        <v>Mauer</v>
      </c>
      <c r="Q23" s="12"/>
      <c r="R23" s="3" t="str">
        <f>DGET(DB!A11:I75,"Signatur",DB!Y145:Y146)</f>
        <v>MFP</v>
      </c>
      <c r="S23" s="12"/>
      <c r="T23" s="3" t="str">
        <f>DGET(DB!A11:I75,"Signatur",DB!Z145:Z146)</f>
        <v>Murer</v>
      </c>
      <c r="U23" s="12"/>
      <c r="V23" s="3" t="str">
        <f>DGET(DB!A11:I75,"Signatur",DB!AA145:AA146)</f>
        <v>Nuser</v>
      </c>
      <c r="W23" s="12"/>
      <c r="X23" s="3" t="str">
        <f>DGET(DB!A11:I75,"Signatur",DB!AB145:AB146)</f>
        <v>Percy</v>
      </c>
      <c r="Y23" s="12"/>
      <c r="Z23" s="3" t="str">
        <f>DGET(DB!A11:I75,"Signatur",DB!AC145:AC146)</f>
        <v>Robbo</v>
      </c>
      <c r="AA23" s="12"/>
      <c r="AB23" s="3" t="str">
        <f>DGET(DB!A11:I75,"Signatur",DB!AD145:AD146)</f>
        <v>Select</v>
      </c>
      <c r="AC23" s="12"/>
      <c r="AD23" s="3" t="str">
        <f>DGET(DB!A11:I75,"Signatur",DB!AE145:AE146)</f>
        <v>SPVK</v>
      </c>
      <c r="AE23" s="12"/>
      <c r="AF23" s="3" t="str">
        <f>DGET(DB!A11:I75,"Signatur",DB!AF145:AF146)</f>
        <v>Steam</v>
      </c>
    </row>
    <row r="24" spans="1:32" s="21" customFormat="1" ht="14.25" thickTop="1" thickBot="1" x14ac:dyDescent="0.2">
      <c r="A24" s="12"/>
      <c r="B24" s="3" t="str">
        <f>IF(DB!A28&lt;&gt;"",IF(DB!I28=1,"Disket",IF(DB!K28=1,"Udmeldt",IF(DB!Q28="Walkover","Walkover","Status"))),"")</f>
        <v>Status</v>
      </c>
      <c r="C24" s="12"/>
      <c r="D24" s="3" t="str">
        <f>IF(DB!A29&lt;&gt;"",IF(DB!I29=1,"Disket",IF(DB!K29=1,"Udmeldt",IF(DB!Q29="Walkover","Walkover","Status"))),"")</f>
        <v>Status</v>
      </c>
      <c r="E24" s="12"/>
      <c r="F24" s="3" t="str">
        <f>IF(DB!A30&lt;&gt;"",IF(DB!I30=1,"Disket",IF(DB!K30=1,"Udmeldt",IF(DB!Q30="Walkover","Walkover","Status"))),"")</f>
        <v>Status</v>
      </c>
      <c r="G24" s="12"/>
      <c r="H24" s="3" t="str">
        <f>IF(DB!A31&lt;&gt;"",IF(DB!I31=1,"Disket",IF(DB!K31=1,"Udmeldt",IF(DB!Q31="Walkover","Walkover","Status"))),"")</f>
        <v>Status</v>
      </c>
      <c r="I24" s="12"/>
      <c r="J24" s="3" t="str">
        <f>IF(DB!A32&lt;&gt;"",IF(DB!I32=1,"Disket",IF(DB!K32=1,"Udmeldt",IF(DB!Q32="Walkover","Walkover","Status"))),"")</f>
        <v>Walkover</v>
      </c>
      <c r="K24" s="12"/>
      <c r="L24" s="3" t="str">
        <f>IF(DB!A33&lt;&gt;"",IF(DB!I33=1,"Disket",IF(DB!K33=1,"Udmeldt",IF(DB!Q33="Walkover","Walkover","Status"))),"")</f>
        <v>Status</v>
      </c>
      <c r="M24" s="12"/>
      <c r="N24" s="3" t="str">
        <f>IF(DB!A34&lt;&gt;"",IF(DB!I34=1,"Disket",IF(DB!K34=1,"Udmeldt",IF(DB!Q34="Walkover","Walkover","Status"))),"")</f>
        <v>Status</v>
      </c>
      <c r="O24" s="12"/>
      <c r="P24" s="3" t="str">
        <f>IF(DB!A35&lt;&gt;"",IF(DB!I35=1,"Disket",IF(DB!K35=1,"Udmeldt",IF(DB!Q35="Walkover","Walkover","Status"))),"")</f>
        <v>Walkover</v>
      </c>
      <c r="Q24" s="12"/>
      <c r="R24" s="3" t="str">
        <f>IF(DB!A36&lt;&gt;"",IF(DB!I36=1,"Disket",IF(DB!K36=1,"Udmeldt",IF(DB!Q36="Walkover","Walkover","Status"))),"")</f>
        <v>Status</v>
      </c>
      <c r="S24" s="12"/>
      <c r="T24" s="3" t="str">
        <f>IF(DB!A37&lt;&gt;"",IF(DB!I37=1,"Disket",IF(DB!K37=1,"Udmeldt",IF(DB!Q37="Walkover","Walkover","Status"))),"")</f>
        <v>Status</v>
      </c>
      <c r="U24" s="12"/>
      <c r="V24" s="3" t="str">
        <f>IF(DB!A38&lt;&gt;"",IF(DB!I38=1,"Disket",IF(DB!K38=1,"Udmeldt",IF(DB!Q38="Walkover","Walkover","Status"))),"")</f>
        <v>Status</v>
      </c>
      <c r="W24" s="12"/>
      <c r="X24" s="3" t="str">
        <f>IF(DB!A39&lt;&gt;"",IF(DB!I39=1,"Disket",IF(DB!K39=1,"Udmeldt",IF(DB!Q39="Walkover","Walkover","Status"))),"")</f>
        <v>Status</v>
      </c>
      <c r="Y24" s="12"/>
      <c r="Z24" s="3" t="str">
        <f>IF(DB!A40&lt;&gt;"",IF(DB!I40=1,"Disket",IF(DB!K40=1,"Udmeldt",IF(DB!Q40="Walkover","Walkover","Status"))),"")</f>
        <v>Status</v>
      </c>
      <c r="AA24" s="12"/>
      <c r="AB24" s="3" t="str">
        <f>IF(DB!A41&lt;&gt;"",IF(DB!I41=1,"Disket",IF(DB!K41=1,"Udmeldt",IF(DB!Q41="Walkover","Walkover","Status"))),"")</f>
        <v>Status</v>
      </c>
      <c r="AC24" s="12"/>
      <c r="AD24" s="3" t="str">
        <f>IF(DB!A42&lt;&gt;"",IF(DB!I42=1,"Disket",IF(DB!K42=1,"Udmeldt",IF(DB!Q42="Walkover","Walkover","Status"))),"")</f>
        <v>Status</v>
      </c>
      <c r="AE24" s="12"/>
      <c r="AF24" s="3" t="str">
        <f>IF(DB!A43&lt;&gt;"",IF(DB!I43=1,"Disket",IF(DB!K43=1,"Udmeldt",IF(DB!Q43="Walkover","Walkover","Status"))),"")</f>
        <v>Status</v>
      </c>
    </row>
    <row r="25" spans="1:32" s="21" customFormat="1" ht="14.25" thickTop="1" thickBot="1" x14ac:dyDescent="0.2">
      <c r="A25" s="12"/>
      <c r="B25" s="7"/>
      <c r="C25" s="12"/>
      <c r="D25" s="7"/>
      <c r="E25" s="12"/>
      <c r="F25" s="7"/>
      <c r="G25" s="12"/>
      <c r="H25" s="7"/>
      <c r="I25" s="12"/>
      <c r="J25" s="7"/>
      <c r="K25" s="12"/>
      <c r="L25" s="7"/>
      <c r="M25" s="12"/>
      <c r="N25" s="7"/>
      <c r="O25" s="12"/>
      <c r="P25" s="7"/>
      <c r="Q25" s="12"/>
      <c r="R25" s="7"/>
      <c r="S25" s="12"/>
      <c r="T25" s="7"/>
      <c r="U25" s="12"/>
      <c r="V25" s="7"/>
      <c r="W25" s="12"/>
      <c r="X25" s="7"/>
      <c r="Y25" s="12"/>
      <c r="Z25" s="7"/>
      <c r="AA25" s="12"/>
      <c r="AB25" s="7"/>
      <c r="AC25" s="12"/>
      <c r="AD25" s="7"/>
      <c r="AE25" s="12"/>
      <c r="AF25" s="7"/>
    </row>
    <row r="26" spans="1:32" s="21" customFormat="1" ht="14.25" thickTop="1" thickBot="1" x14ac:dyDescent="0.2">
      <c r="A26" s="12"/>
      <c r="B26" s="51" t="str">
        <f>IF(B23&lt;&gt;"","Række","")</f>
        <v>Række</v>
      </c>
      <c r="C26" s="27"/>
      <c r="D26" s="51" t="str">
        <f>IF(D23&lt;&gt;"","Række","")</f>
        <v>Række</v>
      </c>
      <c r="E26" s="27"/>
      <c r="F26" s="51" t="str">
        <f>IF(F23&lt;&gt;"","Række","")</f>
        <v>Række</v>
      </c>
      <c r="G26" s="27"/>
      <c r="H26" s="51" t="str">
        <f>IF(H23&lt;&gt;"","Række","")</f>
        <v>Række</v>
      </c>
      <c r="I26" s="27"/>
      <c r="J26" s="51" t="str">
        <f>IF(J23&lt;&gt;"","Række","")</f>
        <v>Række</v>
      </c>
      <c r="K26" s="27"/>
      <c r="L26" s="51" t="str">
        <f>IF(L23&lt;&gt;"","Række","")</f>
        <v>Række</v>
      </c>
      <c r="M26" s="27"/>
      <c r="N26" s="51" t="str">
        <f>IF(N23&lt;&gt;"","Række","")</f>
        <v>Række</v>
      </c>
      <c r="O26" s="27"/>
      <c r="P26" s="51" t="str">
        <f>IF(P23&lt;&gt;"","Række","")</f>
        <v>Række</v>
      </c>
      <c r="Q26" s="27"/>
      <c r="R26" s="51" t="str">
        <f>IF(R23&lt;&gt;"","Række","")</f>
        <v>Række</v>
      </c>
      <c r="S26" s="27"/>
      <c r="T26" s="51" t="str">
        <f>IF(T23&lt;&gt;"","Række","")</f>
        <v>Række</v>
      </c>
      <c r="U26" s="27"/>
      <c r="V26" s="51" t="str">
        <f>IF(V23&lt;&gt;"","Række","")</f>
        <v>Række</v>
      </c>
      <c r="W26" s="27"/>
      <c r="X26" s="51" t="str">
        <f>IF(X23&lt;&gt;"","Række","")</f>
        <v>Række</v>
      </c>
      <c r="Y26" s="27"/>
      <c r="Z26" s="51" t="str">
        <f>IF(Z23&lt;&gt;"","Række","")</f>
        <v>Række</v>
      </c>
      <c r="AA26" s="27"/>
      <c r="AB26" s="51" t="str">
        <f>IF(AB23&lt;&gt;"","Række","")</f>
        <v>Række</v>
      </c>
      <c r="AC26" s="27"/>
      <c r="AD26" s="51" t="str">
        <f>IF(AD23&lt;&gt;"","Række","")</f>
        <v>Række</v>
      </c>
      <c r="AE26" s="27"/>
      <c r="AF26" s="51" t="str">
        <f>IF(AF23&lt;&gt;"","Række","")</f>
        <v>Række</v>
      </c>
    </row>
    <row r="27" spans="1:32" s="21" customFormat="1" ht="15" thickTop="1" x14ac:dyDescent="0.15">
      <c r="A27" s="4" t="s">
        <v>8</v>
      </c>
      <c r="B27" s="8">
        <v>2</v>
      </c>
      <c r="C27" s="4" t="s">
        <v>8</v>
      </c>
      <c r="D27" s="89">
        <v>1</v>
      </c>
      <c r="E27" s="4" t="s">
        <v>8</v>
      </c>
      <c r="F27" s="89">
        <v>2</v>
      </c>
      <c r="G27" s="4" t="s">
        <v>8</v>
      </c>
      <c r="H27" s="89">
        <v>1</v>
      </c>
      <c r="I27" s="4" t="s">
        <v>8</v>
      </c>
      <c r="J27" s="89"/>
      <c r="K27" s="4" t="s">
        <v>8</v>
      </c>
      <c r="L27" s="89" t="s">
        <v>125</v>
      </c>
      <c r="M27" s="4" t="s">
        <v>8</v>
      </c>
      <c r="N27" s="89">
        <v>1</v>
      </c>
      <c r="O27" s="4" t="s">
        <v>8</v>
      </c>
      <c r="P27" s="89"/>
      <c r="Q27" s="4" t="s">
        <v>8</v>
      </c>
      <c r="R27" s="89">
        <v>1</v>
      </c>
      <c r="S27" s="4" t="s">
        <v>8</v>
      </c>
      <c r="T27" s="89" t="s">
        <v>125</v>
      </c>
      <c r="U27" s="4" t="s">
        <v>8</v>
      </c>
      <c r="V27" s="89" t="s">
        <v>125</v>
      </c>
      <c r="W27" s="4" t="s">
        <v>8</v>
      </c>
      <c r="X27" s="89">
        <v>2</v>
      </c>
      <c r="Y27" s="4" t="s">
        <v>8</v>
      </c>
      <c r="Z27" s="8" t="s">
        <v>125</v>
      </c>
      <c r="AA27" s="4" t="s">
        <v>8</v>
      </c>
      <c r="AB27" s="89">
        <v>1</v>
      </c>
      <c r="AC27" s="4" t="s">
        <v>8</v>
      </c>
      <c r="AD27" s="89">
        <v>1</v>
      </c>
      <c r="AE27" s="4" t="s">
        <v>8</v>
      </c>
      <c r="AF27" s="8">
        <v>2</v>
      </c>
    </row>
    <row r="28" spans="1:32" s="21" customFormat="1" ht="14.25" x14ac:dyDescent="0.15">
      <c r="A28" s="4" t="s">
        <v>9</v>
      </c>
      <c r="B28" s="9">
        <v>1</v>
      </c>
      <c r="C28" s="4" t="s">
        <v>9</v>
      </c>
      <c r="D28" s="90">
        <v>1</v>
      </c>
      <c r="E28" s="4" t="s">
        <v>9</v>
      </c>
      <c r="F28" s="90">
        <v>1</v>
      </c>
      <c r="G28" s="4" t="s">
        <v>9</v>
      </c>
      <c r="H28" s="90">
        <v>1</v>
      </c>
      <c r="I28" s="4" t="s">
        <v>9</v>
      </c>
      <c r="J28" s="90"/>
      <c r="K28" s="4" t="s">
        <v>9</v>
      </c>
      <c r="L28" s="90">
        <v>1</v>
      </c>
      <c r="M28" s="4" t="s">
        <v>9</v>
      </c>
      <c r="N28" s="90">
        <v>1</v>
      </c>
      <c r="O28" s="4" t="s">
        <v>9</v>
      </c>
      <c r="P28" s="90"/>
      <c r="Q28" s="4" t="s">
        <v>9</v>
      </c>
      <c r="R28" s="90">
        <v>1</v>
      </c>
      <c r="S28" s="4" t="s">
        <v>9</v>
      </c>
      <c r="T28" s="90">
        <v>1</v>
      </c>
      <c r="U28" s="4" t="s">
        <v>9</v>
      </c>
      <c r="V28" s="90">
        <v>1</v>
      </c>
      <c r="W28" s="4" t="s">
        <v>9</v>
      </c>
      <c r="X28" s="90">
        <v>1</v>
      </c>
      <c r="Y28" s="4" t="s">
        <v>9</v>
      </c>
      <c r="Z28" s="9">
        <v>1</v>
      </c>
      <c r="AA28" s="4" t="s">
        <v>9</v>
      </c>
      <c r="AB28" s="90">
        <v>1</v>
      </c>
      <c r="AC28" s="4" t="s">
        <v>9</v>
      </c>
      <c r="AD28" s="90">
        <v>1</v>
      </c>
      <c r="AE28" s="4" t="s">
        <v>9</v>
      </c>
      <c r="AF28" s="9">
        <v>1</v>
      </c>
    </row>
    <row r="29" spans="1:32" s="21" customFormat="1" ht="15" thickBot="1" x14ac:dyDescent="0.2">
      <c r="A29" s="4" t="s">
        <v>10</v>
      </c>
      <c r="B29" s="10">
        <v>1</v>
      </c>
      <c r="C29" s="4" t="s">
        <v>10</v>
      </c>
      <c r="D29" s="91" t="s">
        <v>125</v>
      </c>
      <c r="E29" s="4" t="s">
        <v>10</v>
      </c>
      <c r="F29" s="91">
        <v>1</v>
      </c>
      <c r="G29" s="4" t="s">
        <v>10</v>
      </c>
      <c r="H29" s="91" t="s">
        <v>125</v>
      </c>
      <c r="I29" s="4" t="s">
        <v>10</v>
      </c>
      <c r="J29" s="91"/>
      <c r="K29" s="4" t="s">
        <v>10</v>
      </c>
      <c r="L29" s="91">
        <v>1</v>
      </c>
      <c r="M29" s="4" t="s">
        <v>10</v>
      </c>
      <c r="N29" s="91">
        <v>2</v>
      </c>
      <c r="O29" s="4" t="s">
        <v>10</v>
      </c>
      <c r="P29" s="91"/>
      <c r="Q29" s="4" t="s">
        <v>10</v>
      </c>
      <c r="R29" s="91">
        <v>2</v>
      </c>
      <c r="S29" s="4" t="s">
        <v>10</v>
      </c>
      <c r="T29" s="91">
        <v>1</v>
      </c>
      <c r="U29" s="4" t="s">
        <v>10</v>
      </c>
      <c r="V29" s="91">
        <v>1</v>
      </c>
      <c r="W29" s="4" t="s">
        <v>10</v>
      </c>
      <c r="X29" s="91" t="s">
        <v>125</v>
      </c>
      <c r="Y29" s="4" t="s">
        <v>10</v>
      </c>
      <c r="Z29" s="10">
        <v>1</v>
      </c>
      <c r="AA29" s="4" t="s">
        <v>10</v>
      </c>
      <c r="AB29" s="91" t="s">
        <v>125</v>
      </c>
      <c r="AC29" s="4" t="s">
        <v>10</v>
      </c>
      <c r="AD29" s="91">
        <v>2</v>
      </c>
      <c r="AE29" s="4" t="s">
        <v>10</v>
      </c>
      <c r="AF29" s="10">
        <v>1</v>
      </c>
    </row>
    <row r="30" spans="1:32" s="21" customFormat="1" ht="14.25" x14ac:dyDescent="0.15">
      <c r="A30" s="4" t="s">
        <v>11</v>
      </c>
      <c r="B30" s="11">
        <v>1</v>
      </c>
      <c r="C30" s="4" t="s">
        <v>11</v>
      </c>
      <c r="D30" s="92">
        <v>1</v>
      </c>
      <c r="E30" s="4" t="s">
        <v>11</v>
      </c>
      <c r="F30" s="92">
        <v>1</v>
      </c>
      <c r="G30" s="4" t="s">
        <v>11</v>
      </c>
      <c r="H30" s="92">
        <v>1</v>
      </c>
      <c r="I30" s="4" t="s">
        <v>11</v>
      </c>
      <c r="J30" s="92"/>
      <c r="K30" s="4" t="s">
        <v>11</v>
      </c>
      <c r="L30" s="92">
        <v>1</v>
      </c>
      <c r="M30" s="4" t="s">
        <v>11</v>
      </c>
      <c r="N30" s="92">
        <v>1</v>
      </c>
      <c r="O30" s="4" t="s">
        <v>11</v>
      </c>
      <c r="P30" s="92"/>
      <c r="Q30" s="4" t="s">
        <v>11</v>
      </c>
      <c r="R30" s="92">
        <v>1</v>
      </c>
      <c r="S30" s="4" t="s">
        <v>11</v>
      </c>
      <c r="T30" s="92">
        <v>1</v>
      </c>
      <c r="U30" s="4" t="s">
        <v>11</v>
      </c>
      <c r="V30" s="92">
        <v>1</v>
      </c>
      <c r="W30" s="4" t="s">
        <v>11</v>
      </c>
      <c r="X30" s="92">
        <v>1</v>
      </c>
      <c r="Y30" s="4" t="s">
        <v>11</v>
      </c>
      <c r="Z30" s="11">
        <v>1</v>
      </c>
      <c r="AA30" s="4" t="s">
        <v>11</v>
      </c>
      <c r="AB30" s="92">
        <v>1</v>
      </c>
      <c r="AC30" s="4" t="s">
        <v>11</v>
      </c>
      <c r="AD30" s="92">
        <v>1</v>
      </c>
      <c r="AE30" s="4" t="s">
        <v>11</v>
      </c>
      <c r="AF30" s="11">
        <v>1</v>
      </c>
    </row>
    <row r="31" spans="1:32" s="21" customFormat="1" ht="14.25" x14ac:dyDescent="0.15">
      <c r="A31" s="4" t="s">
        <v>12</v>
      </c>
      <c r="B31" s="9">
        <v>1</v>
      </c>
      <c r="C31" s="4" t="s">
        <v>12</v>
      </c>
      <c r="D31" s="90">
        <v>1</v>
      </c>
      <c r="E31" s="4" t="s">
        <v>12</v>
      </c>
      <c r="F31" s="90">
        <v>1</v>
      </c>
      <c r="G31" s="4" t="s">
        <v>12</v>
      </c>
      <c r="H31" s="90">
        <v>1</v>
      </c>
      <c r="I31" s="4" t="s">
        <v>12</v>
      </c>
      <c r="J31" s="90"/>
      <c r="K31" s="4" t="s">
        <v>12</v>
      </c>
      <c r="L31" s="90">
        <v>1</v>
      </c>
      <c r="M31" s="4" t="s">
        <v>12</v>
      </c>
      <c r="N31" s="90">
        <v>1</v>
      </c>
      <c r="O31" s="4" t="s">
        <v>12</v>
      </c>
      <c r="P31" s="90"/>
      <c r="Q31" s="4" t="s">
        <v>12</v>
      </c>
      <c r="R31" s="90">
        <v>1</v>
      </c>
      <c r="S31" s="4" t="s">
        <v>12</v>
      </c>
      <c r="T31" s="90">
        <v>1</v>
      </c>
      <c r="U31" s="4" t="s">
        <v>12</v>
      </c>
      <c r="V31" s="90">
        <v>1</v>
      </c>
      <c r="W31" s="4" t="s">
        <v>12</v>
      </c>
      <c r="X31" s="90">
        <v>1</v>
      </c>
      <c r="Y31" s="4" t="s">
        <v>12</v>
      </c>
      <c r="Z31" s="9">
        <v>1</v>
      </c>
      <c r="AA31" s="4" t="s">
        <v>12</v>
      </c>
      <c r="AB31" s="90">
        <v>1</v>
      </c>
      <c r="AC31" s="4" t="s">
        <v>12</v>
      </c>
      <c r="AD31" s="90">
        <v>1</v>
      </c>
      <c r="AE31" s="4" t="s">
        <v>12</v>
      </c>
      <c r="AF31" s="9">
        <v>1</v>
      </c>
    </row>
    <row r="32" spans="1:32" s="21" customFormat="1" ht="15" thickBot="1" x14ac:dyDescent="0.2">
      <c r="A32" s="4" t="s">
        <v>13</v>
      </c>
      <c r="B32" s="10">
        <v>1</v>
      </c>
      <c r="C32" s="4" t="s">
        <v>13</v>
      </c>
      <c r="D32" s="91">
        <v>1</v>
      </c>
      <c r="E32" s="4" t="s">
        <v>13</v>
      </c>
      <c r="F32" s="91">
        <v>1</v>
      </c>
      <c r="G32" s="4" t="s">
        <v>13</v>
      </c>
      <c r="H32" s="91">
        <v>1</v>
      </c>
      <c r="I32" s="4" t="s">
        <v>13</v>
      </c>
      <c r="J32" s="91"/>
      <c r="K32" s="4" t="s">
        <v>13</v>
      </c>
      <c r="L32" s="91">
        <v>1</v>
      </c>
      <c r="M32" s="4" t="s">
        <v>13</v>
      </c>
      <c r="N32" s="91">
        <v>1</v>
      </c>
      <c r="O32" s="4" t="s">
        <v>13</v>
      </c>
      <c r="P32" s="91"/>
      <c r="Q32" s="4" t="s">
        <v>13</v>
      </c>
      <c r="R32" s="91">
        <v>1</v>
      </c>
      <c r="S32" s="4" t="s">
        <v>13</v>
      </c>
      <c r="T32" s="91">
        <v>1</v>
      </c>
      <c r="U32" s="4" t="s">
        <v>13</v>
      </c>
      <c r="V32" s="91">
        <v>1</v>
      </c>
      <c r="W32" s="4" t="s">
        <v>13</v>
      </c>
      <c r="X32" s="91">
        <v>1</v>
      </c>
      <c r="Y32" s="4" t="s">
        <v>13</v>
      </c>
      <c r="Z32" s="10">
        <v>1</v>
      </c>
      <c r="AA32" s="4" t="s">
        <v>13</v>
      </c>
      <c r="AB32" s="91">
        <v>1</v>
      </c>
      <c r="AC32" s="4" t="s">
        <v>13</v>
      </c>
      <c r="AD32" s="91">
        <v>1</v>
      </c>
      <c r="AE32" s="4" t="s">
        <v>13</v>
      </c>
      <c r="AF32" s="10">
        <v>1</v>
      </c>
    </row>
    <row r="33" spans="1:32" s="21" customFormat="1" ht="14.25" x14ac:dyDescent="0.15">
      <c r="A33" s="4" t="s">
        <v>14</v>
      </c>
      <c r="B33" s="11">
        <v>1</v>
      </c>
      <c r="C33" s="4" t="s">
        <v>14</v>
      </c>
      <c r="D33" s="92">
        <v>1</v>
      </c>
      <c r="E33" s="4" t="s">
        <v>14</v>
      </c>
      <c r="F33" s="92">
        <v>1</v>
      </c>
      <c r="G33" s="4" t="s">
        <v>14</v>
      </c>
      <c r="H33" s="92">
        <v>1</v>
      </c>
      <c r="I33" s="4" t="s">
        <v>14</v>
      </c>
      <c r="J33" s="92"/>
      <c r="K33" s="4" t="s">
        <v>14</v>
      </c>
      <c r="L33" s="92">
        <v>1</v>
      </c>
      <c r="M33" s="4" t="s">
        <v>14</v>
      </c>
      <c r="N33" s="92">
        <v>1</v>
      </c>
      <c r="O33" s="4" t="s">
        <v>14</v>
      </c>
      <c r="P33" s="92"/>
      <c r="Q33" s="4" t="s">
        <v>14</v>
      </c>
      <c r="R33" s="92">
        <v>1</v>
      </c>
      <c r="S33" s="4" t="s">
        <v>14</v>
      </c>
      <c r="T33" s="92">
        <v>1</v>
      </c>
      <c r="U33" s="4" t="s">
        <v>14</v>
      </c>
      <c r="V33" s="92">
        <v>1</v>
      </c>
      <c r="W33" s="4" t="s">
        <v>14</v>
      </c>
      <c r="X33" s="92">
        <v>1</v>
      </c>
      <c r="Y33" s="4" t="s">
        <v>14</v>
      </c>
      <c r="Z33" s="11">
        <v>1</v>
      </c>
      <c r="AA33" s="4" t="s">
        <v>14</v>
      </c>
      <c r="AB33" s="92">
        <v>1</v>
      </c>
      <c r="AC33" s="4" t="s">
        <v>14</v>
      </c>
      <c r="AD33" s="92">
        <v>1</v>
      </c>
      <c r="AE33" s="4" t="s">
        <v>14</v>
      </c>
      <c r="AF33" s="11">
        <v>1</v>
      </c>
    </row>
    <row r="34" spans="1:32" s="21" customFormat="1" ht="14.25" x14ac:dyDescent="0.15">
      <c r="A34" s="4" t="s">
        <v>15</v>
      </c>
      <c r="B34" s="9">
        <v>1</v>
      </c>
      <c r="C34" s="4" t="s">
        <v>15</v>
      </c>
      <c r="D34" s="90">
        <v>1</v>
      </c>
      <c r="E34" s="4" t="s">
        <v>15</v>
      </c>
      <c r="F34" s="90">
        <v>1</v>
      </c>
      <c r="G34" s="4" t="s">
        <v>15</v>
      </c>
      <c r="H34" s="90">
        <v>1</v>
      </c>
      <c r="I34" s="4" t="s">
        <v>15</v>
      </c>
      <c r="J34" s="90"/>
      <c r="K34" s="4" t="s">
        <v>15</v>
      </c>
      <c r="L34" s="90">
        <v>1</v>
      </c>
      <c r="M34" s="4" t="s">
        <v>15</v>
      </c>
      <c r="N34" s="90">
        <v>1</v>
      </c>
      <c r="O34" s="4" t="s">
        <v>15</v>
      </c>
      <c r="P34" s="90"/>
      <c r="Q34" s="4" t="s">
        <v>15</v>
      </c>
      <c r="R34" s="90">
        <v>1</v>
      </c>
      <c r="S34" s="4" t="s">
        <v>15</v>
      </c>
      <c r="T34" s="90">
        <v>1</v>
      </c>
      <c r="U34" s="4" t="s">
        <v>15</v>
      </c>
      <c r="V34" s="90">
        <v>1</v>
      </c>
      <c r="W34" s="4" t="s">
        <v>15</v>
      </c>
      <c r="X34" s="90">
        <v>1</v>
      </c>
      <c r="Y34" s="4" t="s">
        <v>15</v>
      </c>
      <c r="Z34" s="9">
        <v>1</v>
      </c>
      <c r="AA34" s="4" t="s">
        <v>15</v>
      </c>
      <c r="AB34" s="90">
        <v>1</v>
      </c>
      <c r="AC34" s="4" t="s">
        <v>15</v>
      </c>
      <c r="AD34" s="90">
        <v>1</v>
      </c>
      <c r="AE34" s="4" t="s">
        <v>15</v>
      </c>
      <c r="AF34" s="9">
        <v>1</v>
      </c>
    </row>
    <row r="35" spans="1:32" s="21" customFormat="1" ht="15" thickBot="1" x14ac:dyDescent="0.2">
      <c r="A35" s="4" t="s">
        <v>16</v>
      </c>
      <c r="B35" s="10">
        <v>2</v>
      </c>
      <c r="C35" s="4" t="s">
        <v>16</v>
      </c>
      <c r="D35" s="91">
        <v>2</v>
      </c>
      <c r="E35" s="4" t="s">
        <v>16</v>
      </c>
      <c r="F35" s="91" t="s">
        <v>125</v>
      </c>
      <c r="G35" s="4" t="s">
        <v>16</v>
      </c>
      <c r="H35" s="91">
        <v>2</v>
      </c>
      <c r="I35" s="4" t="s">
        <v>16</v>
      </c>
      <c r="J35" s="91"/>
      <c r="K35" s="4" t="s">
        <v>16</v>
      </c>
      <c r="L35" s="91">
        <v>2</v>
      </c>
      <c r="M35" s="4" t="s">
        <v>16</v>
      </c>
      <c r="N35" s="91">
        <v>1</v>
      </c>
      <c r="O35" s="4" t="s">
        <v>16</v>
      </c>
      <c r="P35" s="91"/>
      <c r="Q35" s="4" t="s">
        <v>16</v>
      </c>
      <c r="R35" s="91" t="s">
        <v>125</v>
      </c>
      <c r="S35" s="4" t="s">
        <v>16</v>
      </c>
      <c r="T35" s="91">
        <v>2</v>
      </c>
      <c r="U35" s="4" t="s">
        <v>16</v>
      </c>
      <c r="V35" s="91">
        <v>2</v>
      </c>
      <c r="W35" s="4" t="s">
        <v>16</v>
      </c>
      <c r="X35" s="91">
        <v>2</v>
      </c>
      <c r="Y35" s="4" t="s">
        <v>16</v>
      </c>
      <c r="Z35" s="10">
        <v>2</v>
      </c>
      <c r="AA35" s="4" t="s">
        <v>16</v>
      </c>
      <c r="AB35" s="91">
        <v>2</v>
      </c>
      <c r="AC35" s="4" t="s">
        <v>16</v>
      </c>
      <c r="AD35" s="91">
        <v>2</v>
      </c>
      <c r="AE35" s="4" t="s">
        <v>16</v>
      </c>
      <c r="AF35" s="10" t="s">
        <v>125</v>
      </c>
    </row>
    <row r="36" spans="1:32" s="21" customFormat="1" ht="14.25" x14ac:dyDescent="0.15">
      <c r="A36" s="4" t="s">
        <v>17</v>
      </c>
      <c r="B36" s="11">
        <v>1</v>
      </c>
      <c r="C36" s="4" t="s">
        <v>17</v>
      </c>
      <c r="D36" s="92">
        <v>1</v>
      </c>
      <c r="E36" s="4" t="s">
        <v>17</v>
      </c>
      <c r="F36" s="92">
        <v>1</v>
      </c>
      <c r="G36" s="4" t="s">
        <v>17</v>
      </c>
      <c r="H36" s="92">
        <v>2</v>
      </c>
      <c r="I36" s="4" t="s">
        <v>17</v>
      </c>
      <c r="J36" s="92"/>
      <c r="K36" s="4" t="s">
        <v>17</v>
      </c>
      <c r="L36" s="92">
        <v>1</v>
      </c>
      <c r="M36" s="4" t="s">
        <v>17</v>
      </c>
      <c r="N36" s="92">
        <v>2</v>
      </c>
      <c r="O36" s="4" t="s">
        <v>17</v>
      </c>
      <c r="P36" s="92"/>
      <c r="Q36" s="4" t="s">
        <v>17</v>
      </c>
      <c r="R36" s="92">
        <v>1</v>
      </c>
      <c r="S36" s="4" t="s">
        <v>17</v>
      </c>
      <c r="T36" s="92">
        <v>2</v>
      </c>
      <c r="U36" s="4" t="s">
        <v>17</v>
      </c>
      <c r="V36" s="92">
        <v>2</v>
      </c>
      <c r="W36" s="4" t="s">
        <v>17</v>
      </c>
      <c r="X36" s="92">
        <v>2</v>
      </c>
      <c r="Y36" s="4" t="s">
        <v>17</v>
      </c>
      <c r="Z36" s="11">
        <v>1</v>
      </c>
      <c r="AA36" s="4" t="s">
        <v>17</v>
      </c>
      <c r="AB36" s="92">
        <v>1</v>
      </c>
      <c r="AC36" s="4" t="s">
        <v>17</v>
      </c>
      <c r="AD36" s="92">
        <v>1</v>
      </c>
      <c r="AE36" s="4" t="s">
        <v>17</v>
      </c>
      <c r="AF36" s="11">
        <v>2</v>
      </c>
    </row>
    <row r="37" spans="1:32" s="21" customFormat="1" ht="14.25" x14ac:dyDescent="0.15">
      <c r="A37" s="4" t="s">
        <v>18</v>
      </c>
      <c r="B37" s="9">
        <v>1</v>
      </c>
      <c r="C37" s="4" t="s">
        <v>18</v>
      </c>
      <c r="D37" s="90">
        <v>1</v>
      </c>
      <c r="E37" s="4" t="s">
        <v>18</v>
      </c>
      <c r="F37" s="90">
        <v>1</v>
      </c>
      <c r="G37" s="4" t="s">
        <v>18</v>
      </c>
      <c r="H37" s="90">
        <v>1</v>
      </c>
      <c r="I37" s="4" t="s">
        <v>18</v>
      </c>
      <c r="J37" s="90"/>
      <c r="K37" s="4" t="s">
        <v>18</v>
      </c>
      <c r="L37" s="90">
        <v>1</v>
      </c>
      <c r="M37" s="4" t="s">
        <v>18</v>
      </c>
      <c r="N37" s="90">
        <v>1</v>
      </c>
      <c r="O37" s="4" t="s">
        <v>18</v>
      </c>
      <c r="P37" s="90"/>
      <c r="Q37" s="4" t="s">
        <v>18</v>
      </c>
      <c r="R37" s="90">
        <v>1</v>
      </c>
      <c r="S37" s="4" t="s">
        <v>18</v>
      </c>
      <c r="T37" s="90">
        <v>1</v>
      </c>
      <c r="U37" s="4" t="s">
        <v>18</v>
      </c>
      <c r="V37" s="90">
        <v>1</v>
      </c>
      <c r="W37" s="4" t="s">
        <v>18</v>
      </c>
      <c r="X37" s="90">
        <v>1</v>
      </c>
      <c r="Y37" s="4" t="s">
        <v>18</v>
      </c>
      <c r="Z37" s="9">
        <v>1</v>
      </c>
      <c r="AA37" s="4" t="s">
        <v>18</v>
      </c>
      <c r="AB37" s="90">
        <v>1</v>
      </c>
      <c r="AC37" s="4" t="s">
        <v>18</v>
      </c>
      <c r="AD37" s="90">
        <v>1</v>
      </c>
      <c r="AE37" s="4" t="s">
        <v>18</v>
      </c>
      <c r="AF37" s="9">
        <v>1</v>
      </c>
    </row>
    <row r="38" spans="1:32" s="21" customFormat="1" ht="14.25" x14ac:dyDescent="0.15">
      <c r="A38" s="4" t="s">
        <v>19</v>
      </c>
      <c r="B38" s="9">
        <v>2</v>
      </c>
      <c r="C38" s="4" t="s">
        <v>19</v>
      </c>
      <c r="D38" s="90">
        <v>1</v>
      </c>
      <c r="E38" s="4" t="s">
        <v>19</v>
      </c>
      <c r="F38" s="90">
        <v>1</v>
      </c>
      <c r="G38" s="4" t="s">
        <v>19</v>
      </c>
      <c r="H38" s="90">
        <v>1</v>
      </c>
      <c r="I38" s="4" t="s">
        <v>19</v>
      </c>
      <c r="J38" s="90"/>
      <c r="K38" s="4" t="s">
        <v>19</v>
      </c>
      <c r="L38" s="90">
        <v>1</v>
      </c>
      <c r="M38" s="4" t="s">
        <v>19</v>
      </c>
      <c r="N38" s="90">
        <v>1</v>
      </c>
      <c r="O38" s="4" t="s">
        <v>19</v>
      </c>
      <c r="P38" s="90"/>
      <c r="Q38" s="4" t="s">
        <v>19</v>
      </c>
      <c r="R38" s="90">
        <v>1</v>
      </c>
      <c r="S38" s="4" t="s">
        <v>19</v>
      </c>
      <c r="T38" s="90">
        <v>1</v>
      </c>
      <c r="U38" s="4" t="s">
        <v>19</v>
      </c>
      <c r="V38" s="90">
        <v>1</v>
      </c>
      <c r="W38" s="4" t="s">
        <v>19</v>
      </c>
      <c r="X38" s="90">
        <v>1</v>
      </c>
      <c r="Y38" s="4" t="s">
        <v>19</v>
      </c>
      <c r="Z38" s="9">
        <v>1</v>
      </c>
      <c r="AA38" s="4" t="s">
        <v>19</v>
      </c>
      <c r="AB38" s="90">
        <v>1</v>
      </c>
      <c r="AC38" s="4" t="s">
        <v>19</v>
      </c>
      <c r="AD38" s="90" t="s">
        <v>125</v>
      </c>
      <c r="AE38" s="4" t="s">
        <v>19</v>
      </c>
      <c r="AF38" s="9">
        <v>1</v>
      </c>
    </row>
    <row r="39" spans="1:32" s="21" customFormat="1" ht="15" thickBot="1" x14ac:dyDescent="0.2">
      <c r="A39" s="4" t="s">
        <v>20</v>
      </c>
      <c r="B39" s="11" t="s">
        <v>125</v>
      </c>
      <c r="C39" s="4" t="s">
        <v>20</v>
      </c>
      <c r="D39" s="93">
        <v>2</v>
      </c>
      <c r="E39" s="4" t="s">
        <v>20</v>
      </c>
      <c r="F39" s="93">
        <v>2</v>
      </c>
      <c r="G39" s="4" t="s">
        <v>20</v>
      </c>
      <c r="H39" s="93">
        <v>1</v>
      </c>
      <c r="I39" s="4" t="s">
        <v>20</v>
      </c>
      <c r="J39" s="93"/>
      <c r="K39" s="4" t="s">
        <v>20</v>
      </c>
      <c r="L39" s="93">
        <v>2</v>
      </c>
      <c r="M39" s="4" t="s">
        <v>20</v>
      </c>
      <c r="N39" s="93" t="s">
        <v>125</v>
      </c>
      <c r="O39" s="4" t="s">
        <v>20</v>
      </c>
      <c r="P39" s="93"/>
      <c r="Q39" s="4" t="s">
        <v>20</v>
      </c>
      <c r="R39" s="93">
        <v>2</v>
      </c>
      <c r="S39" s="4" t="s">
        <v>20</v>
      </c>
      <c r="T39" s="93">
        <v>1</v>
      </c>
      <c r="U39" s="4" t="s">
        <v>20</v>
      </c>
      <c r="V39" s="93">
        <v>1</v>
      </c>
      <c r="W39" s="4" t="s">
        <v>20</v>
      </c>
      <c r="X39" s="93">
        <v>1</v>
      </c>
      <c r="Y39" s="4" t="s">
        <v>20</v>
      </c>
      <c r="Z39" s="11">
        <v>2</v>
      </c>
      <c r="AA39" s="4" t="s">
        <v>20</v>
      </c>
      <c r="AB39" s="93">
        <v>2</v>
      </c>
      <c r="AC39" s="4" t="s">
        <v>20</v>
      </c>
      <c r="AD39" s="93">
        <v>2</v>
      </c>
      <c r="AE39" s="4" t="s">
        <v>20</v>
      </c>
      <c r="AF39" s="11">
        <v>2</v>
      </c>
    </row>
    <row r="40" spans="1:32" s="21" customFormat="1" ht="14.25" thickTop="1" thickBot="1" x14ac:dyDescent="0.2">
      <c r="A40" s="5"/>
      <c r="B40" s="3" t="str">
        <f>DB!Q8</f>
        <v>OK</v>
      </c>
      <c r="C40" s="5"/>
      <c r="D40" s="3" t="str">
        <f>DB!R8</f>
        <v>OK</v>
      </c>
      <c r="E40" s="5"/>
      <c r="F40" s="3" t="str">
        <f>DB!S8</f>
        <v>OK</v>
      </c>
      <c r="G40" s="5"/>
      <c r="H40" s="3" t="str">
        <f>DB!T8</f>
        <v>OK</v>
      </c>
      <c r="I40" s="5"/>
      <c r="J40" s="3" t="str">
        <f>DB!U8</f>
        <v>OK</v>
      </c>
      <c r="K40" s="5"/>
      <c r="L40" s="3" t="str">
        <f>DB!V8</f>
        <v>OK</v>
      </c>
      <c r="M40" s="5"/>
      <c r="N40" s="3" t="str">
        <f>DB!W8</f>
        <v>OK</v>
      </c>
      <c r="O40" s="5"/>
      <c r="P40" s="3" t="str">
        <f>DB!X8</f>
        <v>OK</v>
      </c>
      <c r="Q40" s="5"/>
      <c r="R40" s="3" t="str">
        <f>DB!Y8</f>
        <v>OK</v>
      </c>
      <c r="S40" s="5"/>
      <c r="T40" s="3" t="str">
        <f>DB!Z8</f>
        <v>OK</v>
      </c>
      <c r="U40" s="5"/>
      <c r="V40" s="3" t="str">
        <f>DB!AA8</f>
        <v>OK</v>
      </c>
      <c r="W40" s="5"/>
      <c r="X40" s="3" t="str">
        <f>DB!AB8</f>
        <v>OK</v>
      </c>
      <c r="Y40" s="5"/>
      <c r="Z40" s="3" t="str">
        <f>DB!AC8</f>
        <v>OK</v>
      </c>
      <c r="AA40" s="5"/>
      <c r="AB40" s="3" t="str">
        <f>DB!AD8</f>
        <v>OK</v>
      </c>
      <c r="AC40" s="5"/>
      <c r="AD40" s="3" t="str">
        <f>DB!AE8</f>
        <v>OK</v>
      </c>
      <c r="AE40" s="5"/>
      <c r="AF40" s="3" t="str">
        <f>DB!AF8</f>
        <v>OK</v>
      </c>
    </row>
    <row r="41" spans="1:32" s="21" customFormat="1" ht="13.5" thickTop="1" x14ac:dyDescent="0.15">
      <c r="A41" s="12"/>
      <c r="B41" s="131" t="str">
        <f>DB!D6</f>
        <v>Kval - Kamp 1</v>
      </c>
      <c r="C41" s="12"/>
      <c r="D41" s="131" t="str">
        <f>DB!D6</f>
        <v>Kval - Kamp 1</v>
      </c>
      <c r="E41" s="12"/>
      <c r="F41" s="131" t="str">
        <f>DB!D6</f>
        <v>Kval - Kamp 1</v>
      </c>
      <c r="G41" s="12"/>
      <c r="H41" s="131" t="str">
        <f>DB!D6</f>
        <v>Kval - Kamp 1</v>
      </c>
      <c r="I41" s="12"/>
      <c r="J41" s="131" t="str">
        <f>DB!D6</f>
        <v>Kval - Kamp 1</v>
      </c>
      <c r="K41" s="12"/>
      <c r="L41" s="131" t="str">
        <f>DB!D6</f>
        <v>Kval - Kamp 1</v>
      </c>
      <c r="M41" s="12"/>
      <c r="N41" s="131" t="str">
        <f>DB!D6</f>
        <v>Kval - Kamp 1</v>
      </c>
      <c r="O41" s="12"/>
      <c r="P41" s="131" t="str">
        <f>DB!D6</f>
        <v>Kval - Kamp 1</v>
      </c>
      <c r="Q41" s="12"/>
      <c r="R41" s="131" t="str">
        <f>DB!D6</f>
        <v>Kval - Kamp 1</v>
      </c>
      <c r="S41" s="12"/>
      <c r="T41" s="131" t="str">
        <f>DB!D6</f>
        <v>Kval - Kamp 1</v>
      </c>
      <c r="U41" s="12"/>
      <c r="V41" s="131" t="str">
        <f>DB!D6</f>
        <v>Kval - Kamp 1</v>
      </c>
      <c r="W41" s="12"/>
      <c r="X41" s="131" t="str">
        <f>DB!D6</f>
        <v>Kval - Kamp 1</v>
      </c>
      <c r="Y41" s="12"/>
      <c r="Z41" s="131" t="str">
        <f>DB!D6</f>
        <v>Kval - Kamp 1</v>
      </c>
      <c r="AA41" s="12"/>
      <c r="AB41" s="131" t="str">
        <f>DB!D6</f>
        <v>Kval - Kamp 1</v>
      </c>
      <c r="AC41" s="12"/>
      <c r="AD41" s="131" t="str">
        <f>DB!D6</f>
        <v>Kval - Kamp 1</v>
      </c>
      <c r="AE41" s="12"/>
      <c r="AF41" s="131" t="str">
        <f>DB!D6</f>
        <v>Kval - Kamp 1</v>
      </c>
    </row>
    <row r="42" spans="1:32" s="21" customFormat="1" ht="13.5" thickBot="1" x14ac:dyDescent="0.2">
      <c r="A42" s="12"/>
      <c r="B42" s="150"/>
      <c r="C42" s="12"/>
      <c r="D42" s="150"/>
      <c r="E42" s="12"/>
      <c r="F42" s="150"/>
      <c r="G42" s="12"/>
      <c r="H42" s="150"/>
      <c r="I42" s="12"/>
      <c r="J42" s="150"/>
      <c r="K42" s="12"/>
      <c r="L42" s="150"/>
      <c r="M42" s="12"/>
      <c r="N42" s="150"/>
      <c r="O42" s="12"/>
      <c r="P42" s="150"/>
      <c r="Q42" s="12"/>
      <c r="R42" s="150"/>
      <c r="S42" s="12"/>
      <c r="T42" s="150"/>
      <c r="U42" s="12"/>
      <c r="V42" s="150"/>
      <c r="W42" s="12"/>
      <c r="X42" s="150"/>
      <c r="Y42" s="12"/>
      <c r="Z42" s="150"/>
      <c r="AA42" s="12"/>
      <c r="AB42" s="150"/>
      <c r="AC42" s="12"/>
      <c r="AD42" s="150"/>
      <c r="AE42" s="12"/>
      <c r="AF42" s="150"/>
    </row>
    <row r="43" spans="1:32" s="21" customFormat="1" ht="14.25" thickTop="1" thickBot="1" x14ac:dyDescent="0.2">
      <c r="A43" s="12"/>
      <c r="B43" s="3" t="str">
        <f>DGET(DB!A11:I75,"Signatur",DB!AG145:AG146)</f>
        <v>Stoke</v>
      </c>
      <c r="C43" s="12"/>
      <c r="D43" s="3" t="str">
        <f>DGET(DB!A11:I75,"Signatur",DB!AH145:AH146)</f>
        <v>United</v>
      </c>
      <c r="E43" s="12"/>
      <c r="F43" s="3" t="str">
        <f>DGET(DB!A11:I75,"Signatur",DB!AI145:AI146)</f>
        <v>Watson</v>
      </c>
      <c r="G43" s="12"/>
      <c r="H43" s="3" t="str">
        <f>DGET(DB!A11:I75,"Signatur",DB!AJ145:AJ146)</f>
        <v>ÅZÆTZØW</v>
      </c>
      <c r="I43" s="12"/>
      <c r="J43" s="3" t="str">
        <f>DGET(DB!A11:I75,"Signatur",DB!AK145:AK146)</f>
        <v/>
      </c>
      <c r="K43" s="12"/>
      <c r="L43" s="3" t="str">
        <f>DGET(DB!A11:I75,"Signatur",DB!AL145:AL146)</f>
        <v/>
      </c>
      <c r="M43" s="12"/>
      <c r="N43" s="3" t="str">
        <f>DGET(DB!A11:I75,"Signatur",DB!AM145:AM146)</f>
        <v/>
      </c>
      <c r="O43" s="12"/>
      <c r="P43" s="3" t="str">
        <f>DGET(DB!A11:I75,"Signatur",DB!AN145:AN146)</f>
        <v/>
      </c>
      <c r="Q43" s="12"/>
      <c r="R43" s="3" t="str">
        <f>DGET(DB!A11:I75,"Signatur",DB!AO145:AO146)</f>
        <v/>
      </c>
      <c r="S43" s="12"/>
      <c r="T43" s="3" t="str">
        <f>DGET(DB!A11:I75,"Signatur",DB!AP145:AP146)</f>
        <v/>
      </c>
      <c r="U43" s="12"/>
      <c r="V43" s="3" t="str">
        <f>DGET(DB!A11:I75,"Signatur",DB!AQ145:AQ146)</f>
        <v/>
      </c>
      <c r="W43" s="12"/>
      <c r="X43" s="3" t="str">
        <f>DGET(DB!A11:I75,"Signatur",DB!AR145:AR146)</f>
        <v/>
      </c>
      <c r="Y43" s="12"/>
      <c r="Z43" s="3" t="str">
        <f>DGET(DB!A11:I75,"Signatur",DB!AS145:AS146)</f>
        <v/>
      </c>
      <c r="AA43" s="12"/>
      <c r="AB43" s="3" t="str">
        <f>DGET(DB!A11:I75,"Signatur",DB!AT145:AT146)</f>
        <v/>
      </c>
      <c r="AC43" s="12"/>
      <c r="AD43" s="3" t="str">
        <f>DGET(DB!A11:I75,"Signatur",DB!AU145:AU146)</f>
        <v/>
      </c>
      <c r="AE43" s="12"/>
      <c r="AF43" s="3" t="str">
        <f>DGET(DB!A11:I75,"Signatur",DB!AV145:AV146)</f>
        <v/>
      </c>
    </row>
    <row r="44" spans="1:32" s="21" customFormat="1" ht="14.25" thickTop="1" thickBot="1" x14ac:dyDescent="0.2">
      <c r="A44" s="12"/>
      <c r="B44" s="3" t="str">
        <f>IF(DB!A44&lt;&gt;"",IF(DB!I44=1,"Disket",IF(DB!K44=1,"Udmeldt",IF(DB!Q44="Walkover","Walkover","Status"))),"")</f>
        <v>Status</v>
      </c>
      <c r="C44" s="12"/>
      <c r="D44" s="3" t="str">
        <f>IF(DB!A45&lt;&gt;"",IF(DB!I45=1,"Disket",IF(DB!K45=1,"Udmeldt",IF(DB!Q45="Walkover","Walkover","Status"))),"")</f>
        <v>Status</v>
      </c>
      <c r="E44" s="12"/>
      <c r="F44" s="3" t="str">
        <f>IF(DB!A46&lt;&gt;"",IF(DB!I46=1,"Disket",IF(DB!K46=1,"Udmeldt",IF(DB!Q46="Walkover","Walkover","Status"))),"")</f>
        <v>Status</v>
      </c>
      <c r="G44" s="12"/>
      <c r="H44" s="3" t="str">
        <f>IF(DB!A47&lt;&gt;"",IF(DB!I47=1,"Disket",IF(DB!K47=1,"Udmeldt",IF(DB!Q47="Walkover","Walkover","Status"))),"")</f>
        <v>Status</v>
      </c>
      <c r="I44" s="12"/>
      <c r="J44" s="3" t="str">
        <f>IF(DB!A48&lt;&gt;"",IF(DB!I48=1,"Disket",IF(DB!K48=1,"Udmeldt",IF(DB!Q48="Walkover","Walkover","Status"))),"")</f>
        <v/>
      </c>
      <c r="K44" s="12"/>
      <c r="L44" s="3" t="str">
        <f>IF(DB!A49&lt;&gt;"",IF(DB!I49=1,"Disket",IF(DB!K49=1,"Udmeldt",IF(DB!Q49="Walkover","Walkover","Status"))),"")</f>
        <v/>
      </c>
      <c r="M44" s="12"/>
      <c r="N44" s="3" t="str">
        <f>IF(DB!A50&lt;&gt;"",IF(DB!I50=1,"Disket",IF(DB!K50=1,"Udmeldt",IF(DB!Q50="Walkover","Walkover","Status"))),"")</f>
        <v/>
      </c>
      <c r="O44" s="12"/>
      <c r="P44" s="3" t="str">
        <f>IF(DB!A51&lt;&gt;"",IF(DB!I51=1,"Disket",IF(DB!K51=1,"Udmeldt",IF(DB!Q51="Walkover","Walkover","Status"))),"")</f>
        <v/>
      </c>
      <c r="Q44" s="12"/>
      <c r="R44" s="3" t="str">
        <f>IF(DB!A52&lt;&gt;"",IF(DB!I52=1,"Disket",IF(DB!K52=1,"Udmeldt",IF(DB!Q52="Walkover","Walkover","Status"))),"")</f>
        <v/>
      </c>
      <c r="S44" s="12"/>
      <c r="T44" s="3" t="str">
        <f>IF(DB!A53&lt;&gt;"",IF(DB!I53=1,"Disket",IF(DB!K53=1,"Udmeldt",IF(DB!Q53="Walkover","Walkover","Status"))),"")</f>
        <v/>
      </c>
      <c r="U44" s="12"/>
      <c r="V44" s="3" t="str">
        <f>IF(DB!A54&lt;&gt;"",IF(DB!I54=1,"Disket",IF(DB!K54=1,"Udmeldt",IF(DB!Q54="Walkover","Walkover","Status"))),"")</f>
        <v/>
      </c>
      <c r="W44" s="12"/>
      <c r="X44" s="3" t="str">
        <f>IF(DB!A55&lt;&gt;"",IF(DB!I55=1,"Disket",IF(DB!K55=1,"Udmeldt",IF(DB!Q55="Walkover","Walkover","Status"))),"")</f>
        <v/>
      </c>
      <c r="Y44" s="12"/>
      <c r="Z44" s="3" t="str">
        <f>IF(DB!A56&lt;&gt;"",IF(DB!I56=1,"Disket",IF(DB!K56=1,"Udmeldt",IF(DB!Q56="Walkover","Walkover","Status"))),"")</f>
        <v/>
      </c>
      <c r="AA44" s="12"/>
      <c r="AB44" s="3" t="str">
        <f>IF(DB!A57&lt;&gt;"",IF(DB!I57=1,"Disket",IF(DB!K57=1,"Udmeldt",IF(DB!Q57="Walkover","Walkover","Status"))),"")</f>
        <v/>
      </c>
      <c r="AC44" s="12"/>
      <c r="AD44" s="3" t="str">
        <f>IF(DB!A58&lt;&gt;"",IF(DB!I58=1,"Disket",IF(DB!K58=1,"Udmeldt",IF(DB!Q58="Walkover","Walkover","Status"))),"")</f>
        <v/>
      </c>
      <c r="AE44" s="12"/>
      <c r="AF44" s="3" t="str">
        <f>IF(DB!A59&lt;&gt;"",IF(DB!I59=1,"Disket",IF(DB!K59=1,"Udmeldt",IF(DB!Q59="Walkover","Walkover","Status"))),"")</f>
        <v/>
      </c>
    </row>
    <row r="45" spans="1:32" s="21" customFormat="1" ht="14.25" thickTop="1" thickBot="1" x14ac:dyDescent="0.2">
      <c r="A45" s="12"/>
      <c r="B45" s="7"/>
      <c r="C45" s="12"/>
      <c r="D45" s="7"/>
      <c r="E45" s="12"/>
      <c r="F45" s="7"/>
      <c r="G45" s="12"/>
      <c r="H45" s="7"/>
      <c r="I45" s="12"/>
      <c r="J45" s="7"/>
      <c r="K45" s="12"/>
      <c r="L45" s="7"/>
      <c r="M45" s="12"/>
      <c r="N45" s="7"/>
      <c r="O45" s="12"/>
      <c r="P45" s="7"/>
      <c r="Q45" s="12"/>
      <c r="R45" s="7"/>
      <c r="S45" s="12"/>
      <c r="T45" s="7"/>
      <c r="U45" s="12"/>
      <c r="V45" s="7"/>
      <c r="W45" s="12"/>
      <c r="X45" s="7"/>
      <c r="Y45" s="12"/>
      <c r="Z45" s="7"/>
      <c r="AA45" s="12"/>
      <c r="AB45" s="7"/>
      <c r="AC45" s="12"/>
      <c r="AD45" s="7"/>
      <c r="AE45" s="12"/>
      <c r="AF45" s="7"/>
    </row>
    <row r="46" spans="1:32" s="21" customFormat="1" ht="14.25" thickTop="1" thickBot="1" x14ac:dyDescent="0.2">
      <c r="A46" s="12"/>
      <c r="B46" s="51" t="str">
        <f>IF(B43&lt;&gt;"","Række","")</f>
        <v>Række</v>
      </c>
      <c r="C46" s="27"/>
      <c r="D46" s="51" t="str">
        <f>IF(D43&lt;&gt;"","Række","")</f>
        <v>Række</v>
      </c>
      <c r="E46" s="27"/>
      <c r="F46" s="51" t="str">
        <f>IF(F43&lt;&gt;"","Række","")</f>
        <v>Række</v>
      </c>
      <c r="G46" s="27"/>
      <c r="H46" s="51" t="str">
        <f>IF(H43&lt;&gt;"","Række","")</f>
        <v>Række</v>
      </c>
      <c r="I46" s="27"/>
      <c r="J46" s="51" t="str">
        <f>IF(J43&lt;&gt;"","Række","")</f>
        <v/>
      </c>
      <c r="K46" s="27"/>
      <c r="L46" s="51" t="str">
        <f>IF(L43&lt;&gt;"","Række","")</f>
        <v/>
      </c>
      <c r="M46" s="27"/>
      <c r="N46" s="51" t="str">
        <f>IF(N43&lt;&gt;"","Række","")</f>
        <v/>
      </c>
      <c r="O46" s="27"/>
      <c r="P46" s="51" t="str">
        <f>IF(P43&lt;&gt;"","Række","")</f>
        <v/>
      </c>
      <c r="Q46" s="27"/>
      <c r="R46" s="51" t="str">
        <f>IF(R43&lt;&gt;"","Række","")</f>
        <v/>
      </c>
      <c r="S46" s="27"/>
      <c r="T46" s="51" t="str">
        <f>IF(T43&lt;&gt;"","Række","")</f>
        <v/>
      </c>
      <c r="U46" s="27"/>
      <c r="V46" s="51" t="str">
        <f>IF(V43&lt;&gt;"","Række","")</f>
        <v/>
      </c>
      <c r="W46" s="27"/>
      <c r="X46" s="51" t="str">
        <f>IF(X43&lt;&gt;"","Række","")</f>
        <v/>
      </c>
      <c r="Y46" s="27"/>
      <c r="Z46" s="51" t="str">
        <f>IF(Z43&lt;&gt;"","Række","")</f>
        <v/>
      </c>
      <c r="AA46" s="27"/>
      <c r="AB46" s="51" t="str">
        <f>IF(AB43&lt;&gt;"","Række","")</f>
        <v/>
      </c>
      <c r="AC46" s="27"/>
      <c r="AD46" s="51" t="str">
        <f>IF(AD43&lt;&gt;"","Række","")</f>
        <v/>
      </c>
      <c r="AE46" s="27"/>
      <c r="AF46" s="51" t="str">
        <f>IF(AF43&lt;&gt;"","Række","")</f>
        <v/>
      </c>
    </row>
    <row r="47" spans="1:32" s="21" customFormat="1" ht="13.5" thickTop="1" x14ac:dyDescent="0.15">
      <c r="A47" s="4" t="s">
        <v>8</v>
      </c>
      <c r="B47" s="8" t="s">
        <v>125</v>
      </c>
      <c r="C47" s="4" t="s">
        <v>8</v>
      </c>
      <c r="D47" s="8" t="s">
        <v>125</v>
      </c>
      <c r="E47" s="4" t="s">
        <v>8</v>
      </c>
      <c r="F47" s="8">
        <v>2</v>
      </c>
      <c r="G47" s="4" t="s">
        <v>8</v>
      </c>
      <c r="H47" s="8">
        <v>2</v>
      </c>
      <c r="I47" s="4" t="s">
        <v>8</v>
      </c>
      <c r="J47" s="8"/>
      <c r="K47" s="4" t="s">
        <v>8</v>
      </c>
      <c r="L47" s="8"/>
      <c r="M47" s="4" t="s">
        <v>8</v>
      </c>
      <c r="N47" s="8"/>
      <c r="O47" s="4" t="s">
        <v>8</v>
      </c>
      <c r="P47" s="8"/>
      <c r="Q47" s="4" t="s">
        <v>8</v>
      </c>
      <c r="R47" s="8"/>
      <c r="S47" s="4" t="s">
        <v>8</v>
      </c>
      <c r="T47" s="8"/>
      <c r="U47" s="4" t="s">
        <v>8</v>
      </c>
      <c r="V47" s="8"/>
      <c r="W47" s="4" t="s">
        <v>8</v>
      </c>
      <c r="X47" s="8"/>
      <c r="Y47" s="4" t="s">
        <v>8</v>
      </c>
      <c r="Z47" s="8"/>
      <c r="AA47" s="4" t="s">
        <v>8</v>
      </c>
      <c r="AB47" s="8"/>
      <c r="AC47" s="4" t="s">
        <v>8</v>
      </c>
      <c r="AD47" s="8"/>
      <c r="AE47" s="4" t="s">
        <v>8</v>
      </c>
      <c r="AF47" s="8"/>
    </row>
    <row r="48" spans="1:32" s="21" customFormat="1" x14ac:dyDescent="0.15">
      <c r="A48" s="4" t="s">
        <v>9</v>
      </c>
      <c r="B48" s="9">
        <v>1</v>
      </c>
      <c r="C48" s="4" t="s">
        <v>9</v>
      </c>
      <c r="D48" s="9">
        <v>1</v>
      </c>
      <c r="E48" s="4" t="s">
        <v>9</v>
      </c>
      <c r="F48" s="9">
        <v>1</v>
      </c>
      <c r="G48" s="4" t="s">
        <v>9</v>
      </c>
      <c r="H48" s="9">
        <v>1</v>
      </c>
      <c r="I48" s="4" t="s">
        <v>9</v>
      </c>
      <c r="J48" s="9"/>
      <c r="K48" s="4" t="s">
        <v>9</v>
      </c>
      <c r="L48" s="9"/>
      <c r="M48" s="4" t="s">
        <v>9</v>
      </c>
      <c r="N48" s="9"/>
      <c r="O48" s="4" t="s">
        <v>9</v>
      </c>
      <c r="P48" s="9"/>
      <c r="Q48" s="4" t="s">
        <v>9</v>
      </c>
      <c r="R48" s="9"/>
      <c r="S48" s="4" t="s">
        <v>9</v>
      </c>
      <c r="T48" s="9"/>
      <c r="U48" s="4" t="s">
        <v>9</v>
      </c>
      <c r="V48" s="9"/>
      <c r="W48" s="4" t="s">
        <v>9</v>
      </c>
      <c r="X48" s="9"/>
      <c r="Y48" s="4" t="s">
        <v>9</v>
      </c>
      <c r="Z48" s="9"/>
      <c r="AA48" s="4" t="s">
        <v>9</v>
      </c>
      <c r="AB48" s="9"/>
      <c r="AC48" s="4" t="s">
        <v>9</v>
      </c>
      <c r="AD48" s="9"/>
      <c r="AE48" s="4" t="s">
        <v>9</v>
      </c>
      <c r="AF48" s="9"/>
    </row>
    <row r="49" spans="1:32" s="21" customFormat="1" ht="13.5" thickBot="1" x14ac:dyDescent="0.2">
      <c r="A49" s="4" t="s">
        <v>10</v>
      </c>
      <c r="B49" s="10">
        <v>1</v>
      </c>
      <c r="C49" s="4" t="s">
        <v>10</v>
      </c>
      <c r="D49" s="10">
        <v>1</v>
      </c>
      <c r="E49" s="4" t="s">
        <v>10</v>
      </c>
      <c r="F49" s="10" t="s">
        <v>125</v>
      </c>
      <c r="G49" s="4" t="s">
        <v>10</v>
      </c>
      <c r="H49" s="10" t="s">
        <v>125</v>
      </c>
      <c r="I49" s="4" t="s">
        <v>10</v>
      </c>
      <c r="J49" s="10"/>
      <c r="K49" s="4" t="s">
        <v>10</v>
      </c>
      <c r="L49" s="10"/>
      <c r="M49" s="4" t="s">
        <v>10</v>
      </c>
      <c r="N49" s="10"/>
      <c r="O49" s="4" t="s">
        <v>10</v>
      </c>
      <c r="P49" s="10"/>
      <c r="Q49" s="4" t="s">
        <v>10</v>
      </c>
      <c r="R49" s="10"/>
      <c r="S49" s="4" t="s">
        <v>10</v>
      </c>
      <c r="T49" s="10"/>
      <c r="U49" s="4" t="s">
        <v>10</v>
      </c>
      <c r="V49" s="10"/>
      <c r="W49" s="4" t="s">
        <v>10</v>
      </c>
      <c r="X49" s="10"/>
      <c r="Y49" s="4" t="s">
        <v>10</v>
      </c>
      <c r="Z49" s="10"/>
      <c r="AA49" s="4" t="s">
        <v>10</v>
      </c>
      <c r="AB49" s="10"/>
      <c r="AC49" s="4" t="s">
        <v>10</v>
      </c>
      <c r="AD49" s="10"/>
      <c r="AE49" s="4" t="s">
        <v>10</v>
      </c>
      <c r="AF49" s="10"/>
    </row>
    <row r="50" spans="1:32" s="21" customFormat="1" x14ac:dyDescent="0.15">
      <c r="A50" s="4" t="s">
        <v>11</v>
      </c>
      <c r="B50" s="11">
        <v>1</v>
      </c>
      <c r="C50" s="4" t="s">
        <v>11</v>
      </c>
      <c r="D50" s="11">
        <v>1</v>
      </c>
      <c r="E50" s="4" t="s">
        <v>11</v>
      </c>
      <c r="F50" s="11">
        <v>1</v>
      </c>
      <c r="G50" s="4" t="s">
        <v>11</v>
      </c>
      <c r="H50" s="11">
        <v>1</v>
      </c>
      <c r="I50" s="4" t="s">
        <v>11</v>
      </c>
      <c r="J50" s="11"/>
      <c r="K50" s="4" t="s">
        <v>11</v>
      </c>
      <c r="L50" s="11"/>
      <c r="M50" s="4" t="s">
        <v>11</v>
      </c>
      <c r="N50" s="11"/>
      <c r="O50" s="4" t="s">
        <v>11</v>
      </c>
      <c r="P50" s="11"/>
      <c r="Q50" s="4" t="s">
        <v>11</v>
      </c>
      <c r="R50" s="11"/>
      <c r="S50" s="4" t="s">
        <v>11</v>
      </c>
      <c r="T50" s="11"/>
      <c r="U50" s="4" t="s">
        <v>11</v>
      </c>
      <c r="V50" s="11"/>
      <c r="W50" s="4" t="s">
        <v>11</v>
      </c>
      <c r="X50" s="11"/>
      <c r="Y50" s="4" t="s">
        <v>11</v>
      </c>
      <c r="Z50" s="11"/>
      <c r="AA50" s="4" t="s">
        <v>11</v>
      </c>
      <c r="AB50" s="11"/>
      <c r="AC50" s="4" t="s">
        <v>11</v>
      </c>
      <c r="AD50" s="11"/>
      <c r="AE50" s="4" t="s">
        <v>11</v>
      </c>
      <c r="AF50" s="11"/>
    </row>
    <row r="51" spans="1:32" s="21" customFormat="1" x14ac:dyDescent="0.15">
      <c r="A51" s="4" t="s">
        <v>12</v>
      </c>
      <c r="B51" s="9">
        <v>1</v>
      </c>
      <c r="C51" s="4" t="s">
        <v>12</v>
      </c>
      <c r="D51" s="9">
        <v>1</v>
      </c>
      <c r="E51" s="4" t="s">
        <v>12</v>
      </c>
      <c r="F51" s="9">
        <v>1</v>
      </c>
      <c r="G51" s="4" t="s">
        <v>12</v>
      </c>
      <c r="H51" s="9">
        <v>1</v>
      </c>
      <c r="I51" s="4" t="s">
        <v>12</v>
      </c>
      <c r="J51" s="9"/>
      <c r="K51" s="4" t="s">
        <v>12</v>
      </c>
      <c r="L51" s="9"/>
      <c r="M51" s="4" t="s">
        <v>12</v>
      </c>
      <c r="N51" s="9"/>
      <c r="O51" s="4" t="s">
        <v>12</v>
      </c>
      <c r="P51" s="9"/>
      <c r="Q51" s="4" t="s">
        <v>12</v>
      </c>
      <c r="R51" s="9"/>
      <c r="S51" s="4" t="s">
        <v>12</v>
      </c>
      <c r="T51" s="9"/>
      <c r="U51" s="4" t="s">
        <v>12</v>
      </c>
      <c r="V51" s="9"/>
      <c r="W51" s="4" t="s">
        <v>12</v>
      </c>
      <c r="X51" s="9"/>
      <c r="Y51" s="4" t="s">
        <v>12</v>
      </c>
      <c r="Z51" s="9"/>
      <c r="AA51" s="4" t="s">
        <v>12</v>
      </c>
      <c r="AB51" s="9"/>
      <c r="AC51" s="4" t="s">
        <v>12</v>
      </c>
      <c r="AD51" s="9"/>
      <c r="AE51" s="4" t="s">
        <v>12</v>
      </c>
      <c r="AF51" s="9"/>
    </row>
    <row r="52" spans="1:32" s="21" customFormat="1" ht="13.5" thickBot="1" x14ac:dyDescent="0.2">
      <c r="A52" s="4" t="s">
        <v>13</v>
      </c>
      <c r="B52" s="10">
        <v>1</v>
      </c>
      <c r="C52" s="4" t="s">
        <v>13</v>
      </c>
      <c r="D52" s="10">
        <v>1</v>
      </c>
      <c r="E52" s="4" t="s">
        <v>13</v>
      </c>
      <c r="F52" s="10">
        <v>1</v>
      </c>
      <c r="G52" s="4" t="s">
        <v>13</v>
      </c>
      <c r="H52" s="10">
        <v>1</v>
      </c>
      <c r="I52" s="4" t="s">
        <v>13</v>
      </c>
      <c r="J52" s="10"/>
      <c r="K52" s="4" t="s">
        <v>13</v>
      </c>
      <c r="L52" s="10"/>
      <c r="M52" s="4" t="s">
        <v>13</v>
      </c>
      <c r="N52" s="10"/>
      <c r="O52" s="4" t="s">
        <v>13</v>
      </c>
      <c r="P52" s="10"/>
      <c r="Q52" s="4" t="s">
        <v>13</v>
      </c>
      <c r="R52" s="10"/>
      <c r="S52" s="4" t="s">
        <v>13</v>
      </c>
      <c r="T52" s="10"/>
      <c r="U52" s="4" t="s">
        <v>13</v>
      </c>
      <c r="V52" s="10"/>
      <c r="W52" s="4" t="s">
        <v>13</v>
      </c>
      <c r="X52" s="10"/>
      <c r="Y52" s="4" t="s">
        <v>13</v>
      </c>
      <c r="Z52" s="10"/>
      <c r="AA52" s="4" t="s">
        <v>13</v>
      </c>
      <c r="AB52" s="10"/>
      <c r="AC52" s="4" t="s">
        <v>13</v>
      </c>
      <c r="AD52" s="10"/>
      <c r="AE52" s="4" t="s">
        <v>13</v>
      </c>
      <c r="AF52" s="10"/>
    </row>
    <row r="53" spans="1:32" s="21" customFormat="1" x14ac:dyDescent="0.15">
      <c r="A53" s="4" t="s">
        <v>14</v>
      </c>
      <c r="B53" s="11">
        <v>1</v>
      </c>
      <c r="C53" s="4" t="s">
        <v>14</v>
      </c>
      <c r="D53" s="11">
        <v>1</v>
      </c>
      <c r="E53" s="4" t="s">
        <v>14</v>
      </c>
      <c r="F53" s="11">
        <v>1</v>
      </c>
      <c r="G53" s="4" t="s">
        <v>14</v>
      </c>
      <c r="H53" s="11">
        <v>1</v>
      </c>
      <c r="I53" s="4" t="s">
        <v>14</v>
      </c>
      <c r="J53" s="11"/>
      <c r="K53" s="4" t="s">
        <v>14</v>
      </c>
      <c r="L53" s="11"/>
      <c r="M53" s="4" t="s">
        <v>14</v>
      </c>
      <c r="N53" s="11"/>
      <c r="O53" s="4" t="s">
        <v>14</v>
      </c>
      <c r="P53" s="11"/>
      <c r="Q53" s="4" t="s">
        <v>14</v>
      </c>
      <c r="R53" s="11"/>
      <c r="S53" s="4" t="s">
        <v>14</v>
      </c>
      <c r="T53" s="11"/>
      <c r="U53" s="4" t="s">
        <v>14</v>
      </c>
      <c r="V53" s="11"/>
      <c r="W53" s="4" t="s">
        <v>14</v>
      </c>
      <c r="X53" s="11"/>
      <c r="Y53" s="4" t="s">
        <v>14</v>
      </c>
      <c r="Z53" s="11"/>
      <c r="AA53" s="4" t="s">
        <v>14</v>
      </c>
      <c r="AB53" s="11"/>
      <c r="AC53" s="4" t="s">
        <v>14</v>
      </c>
      <c r="AD53" s="11"/>
      <c r="AE53" s="4" t="s">
        <v>14</v>
      </c>
      <c r="AF53" s="11"/>
    </row>
    <row r="54" spans="1:32" s="21" customFormat="1" x14ac:dyDescent="0.15">
      <c r="A54" s="4" t="s">
        <v>15</v>
      </c>
      <c r="B54" s="9">
        <v>1</v>
      </c>
      <c r="C54" s="4" t="s">
        <v>15</v>
      </c>
      <c r="D54" s="9">
        <v>1</v>
      </c>
      <c r="E54" s="4" t="s">
        <v>15</v>
      </c>
      <c r="F54" s="9">
        <v>1</v>
      </c>
      <c r="G54" s="4" t="s">
        <v>15</v>
      </c>
      <c r="H54" s="9" t="s">
        <v>125</v>
      </c>
      <c r="I54" s="4" t="s">
        <v>15</v>
      </c>
      <c r="J54" s="9"/>
      <c r="K54" s="4" t="s">
        <v>15</v>
      </c>
      <c r="L54" s="9"/>
      <c r="M54" s="4" t="s">
        <v>15</v>
      </c>
      <c r="N54" s="9"/>
      <c r="O54" s="4" t="s">
        <v>15</v>
      </c>
      <c r="P54" s="9"/>
      <c r="Q54" s="4" t="s">
        <v>15</v>
      </c>
      <c r="R54" s="9"/>
      <c r="S54" s="4" t="s">
        <v>15</v>
      </c>
      <c r="T54" s="9"/>
      <c r="U54" s="4" t="s">
        <v>15</v>
      </c>
      <c r="V54" s="9"/>
      <c r="W54" s="4" t="s">
        <v>15</v>
      </c>
      <c r="X54" s="9"/>
      <c r="Y54" s="4" t="s">
        <v>15</v>
      </c>
      <c r="Z54" s="9"/>
      <c r="AA54" s="4" t="s">
        <v>15</v>
      </c>
      <c r="AB54" s="9"/>
      <c r="AC54" s="4" t="s">
        <v>15</v>
      </c>
      <c r="AD54" s="9"/>
      <c r="AE54" s="4" t="s">
        <v>15</v>
      </c>
      <c r="AF54" s="9"/>
    </row>
    <row r="55" spans="1:32" s="21" customFormat="1" ht="13.5" thickBot="1" x14ac:dyDescent="0.2">
      <c r="A55" s="4" t="s">
        <v>16</v>
      </c>
      <c r="B55" s="10">
        <v>2</v>
      </c>
      <c r="C55" s="4" t="s">
        <v>16</v>
      </c>
      <c r="D55" s="10">
        <v>2</v>
      </c>
      <c r="E55" s="4" t="s">
        <v>16</v>
      </c>
      <c r="F55" s="10">
        <v>2</v>
      </c>
      <c r="G55" s="4" t="s">
        <v>16</v>
      </c>
      <c r="H55" s="10">
        <v>2</v>
      </c>
      <c r="I55" s="4" t="s">
        <v>16</v>
      </c>
      <c r="J55" s="10"/>
      <c r="K55" s="4" t="s">
        <v>16</v>
      </c>
      <c r="L55" s="10"/>
      <c r="M55" s="4" t="s">
        <v>16</v>
      </c>
      <c r="N55" s="10"/>
      <c r="O55" s="4" t="s">
        <v>16</v>
      </c>
      <c r="P55" s="10"/>
      <c r="Q55" s="4" t="s">
        <v>16</v>
      </c>
      <c r="R55" s="10"/>
      <c r="S55" s="4" t="s">
        <v>16</v>
      </c>
      <c r="T55" s="10"/>
      <c r="U55" s="4" t="s">
        <v>16</v>
      </c>
      <c r="V55" s="10"/>
      <c r="W55" s="4" t="s">
        <v>16</v>
      </c>
      <c r="X55" s="10"/>
      <c r="Y55" s="4" t="s">
        <v>16</v>
      </c>
      <c r="Z55" s="10"/>
      <c r="AA55" s="4" t="s">
        <v>16</v>
      </c>
      <c r="AB55" s="10"/>
      <c r="AC55" s="4" t="s">
        <v>16</v>
      </c>
      <c r="AD55" s="10"/>
      <c r="AE55" s="4" t="s">
        <v>16</v>
      </c>
      <c r="AF55" s="10"/>
    </row>
    <row r="56" spans="1:32" s="21" customFormat="1" x14ac:dyDescent="0.15">
      <c r="A56" s="4" t="s">
        <v>17</v>
      </c>
      <c r="B56" s="11">
        <v>1</v>
      </c>
      <c r="C56" s="4" t="s">
        <v>17</v>
      </c>
      <c r="D56" s="11">
        <v>1</v>
      </c>
      <c r="E56" s="4" t="s">
        <v>17</v>
      </c>
      <c r="F56" s="11">
        <v>2</v>
      </c>
      <c r="G56" s="4" t="s">
        <v>17</v>
      </c>
      <c r="H56" s="11" t="s">
        <v>125</v>
      </c>
      <c r="I56" s="4" t="s">
        <v>17</v>
      </c>
      <c r="J56" s="11"/>
      <c r="K56" s="4" t="s">
        <v>17</v>
      </c>
      <c r="L56" s="11"/>
      <c r="M56" s="4" t="s">
        <v>17</v>
      </c>
      <c r="N56" s="11"/>
      <c r="O56" s="4" t="s">
        <v>17</v>
      </c>
      <c r="P56" s="11"/>
      <c r="Q56" s="4" t="s">
        <v>17</v>
      </c>
      <c r="R56" s="11"/>
      <c r="S56" s="4" t="s">
        <v>17</v>
      </c>
      <c r="T56" s="11"/>
      <c r="U56" s="4" t="s">
        <v>17</v>
      </c>
      <c r="V56" s="11"/>
      <c r="W56" s="4" t="s">
        <v>17</v>
      </c>
      <c r="X56" s="11"/>
      <c r="Y56" s="4" t="s">
        <v>17</v>
      </c>
      <c r="Z56" s="11"/>
      <c r="AA56" s="4" t="s">
        <v>17</v>
      </c>
      <c r="AB56" s="11"/>
      <c r="AC56" s="4" t="s">
        <v>17</v>
      </c>
      <c r="AD56" s="11"/>
      <c r="AE56" s="4" t="s">
        <v>17</v>
      </c>
      <c r="AF56" s="11"/>
    </row>
    <row r="57" spans="1:32" s="21" customFormat="1" x14ac:dyDescent="0.15">
      <c r="A57" s="4" t="s">
        <v>18</v>
      </c>
      <c r="B57" s="9">
        <v>1</v>
      </c>
      <c r="C57" s="4" t="s">
        <v>18</v>
      </c>
      <c r="D57" s="9">
        <v>1</v>
      </c>
      <c r="E57" s="4" t="s">
        <v>18</v>
      </c>
      <c r="F57" s="9">
        <v>1</v>
      </c>
      <c r="G57" s="4" t="s">
        <v>18</v>
      </c>
      <c r="H57" s="9">
        <v>1</v>
      </c>
      <c r="I57" s="4" t="s">
        <v>18</v>
      </c>
      <c r="J57" s="9"/>
      <c r="K57" s="4" t="s">
        <v>18</v>
      </c>
      <c r="L57" s="9"/>
      <c r="M57" s="4" t="s">
        <v>18</v>
      </c>
      <c r="N57" s="9"/>
      <c r="O57" s="4" t="s">
        <v>18</v>
      </c>
      <c r="P57" s="9"/>
      <c r="Q57" s="4" t="s">
        <v>18</v>
      </c>
      <c r="R57" s="9"/>
      <c r="S57" s="4" t="s">
        <v>18</v>
      </c>
      <c r="T57" s="9"/>
      <c r="U57" s="4" t="s">
        <v>18</v>
      </c>
      <c r="V57" s="9"/>
      <c r="W57" s="4" t="s">
        <v>18</v>
      </c>
      <c r="X57" s="9"/>
      <c r="Y57" s="4" t="s">
        <v>18</v>
      </c>
      <c r="Z57" s="9"/>
      <c r="AA57" s="4" t="s">
        <v>18</v>
      </c>
      <c r="AB57" s="9"/>
      <c r="AC57" s="4" t="s">
        <v>18</v>
      </c>
      <c r="AD57" s="9"/>
      <c r="AE57" s="4" t="s">
        <v>18</v>
      </c>
      <c r="AF57" s="9"/>
    </row>
    <row r="58" spans="1:32" s="21" customFormat="1" x14ac:dyDescent="0.15">
      <c r="A58" s="4" t="s">
        <v>19</v>
      </c>
      <c r="B58" s="9">
        <v>1</v>
      </c>
      <c r="C58" s="4" t="s">
        <v>19</v>
      </c>
      <c r="D58" s="9">
        <v>1</v>
      </c>
      <c r="E58" s="4" t="s">
        <v>19</v>
      </c>
      <c r="F58" s="9">
        <v>1</v>
      </c>
      <c r="G58" s="4" t="s">
        <v>19</v>
      </c>
      <c r="H58" s="9">
        <v>1</v>
      </c>
      <c r="I58" s="4" t="s">
        <v>19</v>
      </c>
      <c r="J58" s="9"/>
      <c r="K58" s="4" t="s">
        <v>19</v>
      </c>
      <c r="L58" s="9"/>
      <c r="M58" s="4" t="s">
        <v>19</v>
      </c>
      <c r="N58" s="9"/>
      <c r="O58" s="4" t="s">
        <v>19</v>
      </c>
      <c r="P58" s="9"/>
      <c r="Q58" s="4" t="s">
        <v>19</v>
      </c>
      <c r="R58" s="9"/>
      <c r="S58" s="4" t="s">
        <v>19</v>
      </c>
      <c r="T58" s="9"/>
      <c r="U58" s="4" t="s">
        <v>19</v>
      </c>
      <c r="V58" s="9"/>
      <c r="W58" s="4" t="s">
        <v>19</v>
      </c>
      <c r="X58" s="9"/>
      <c r="Y58" s="4" t="s">
        <v>19</v>
      </c>
      <c r="Z58" s="9"/>
      <c r="AA58" s="4" t="s">
        <v>19</v>
      </c>
      <c r="AB58" s="9"/>
      <c r="AC58" s="4" t="s">
        <v>19</v>
      </c>
      <c r="AD58" s="9"/>
      <c r="AE58" s="4" t="s">
        <v>19</v>
      </c>
      <c r="AF58" s="9"/>
    </row>
    <row r="59" spans="1:32" s="21" customFormat="1" ht="13.5" thickBot="1" x14ac:dyDescent="0.2">
      <c r="A59" s="4" t="s">
        <v>20</v>
      </c>
      <c r="B59" s="11">
        <v>2</v>
      </c>
      <c r="C59" s="4" t="s">
        <v>20</v>
      </c>
      <c r="D59" s="11">
        <v>2</v>
      </c>
      <c r="E59" s="4" t="s">
        <v>20</v>
      </c>
      <c r="F59" s="11">
        <v>1</v>
      </c>
      <c r="G59" s="4" t="s">
        <v>20</v>
      </c>
      <c r="H59" s="11" t="s">
        <v>125</v>
      </c>
      <c r="I59" s="4" t="s">
        <v>20</v>
      </c>
      <c r="J59" s="11"/>
      <c r="K59" s="4" t="s">
        <v>20</v>
      </c>
      <c r="L59" s="11"/>
      <c r="M59" s="4" t="s">
        <v>20</v>
      </c>
      <c r="N59" s="11"/>
      <c r="O59" s="4" t="s">
        <v>20</v>
      </c>
      <c r="P59" s="11"/>
      <c r="Q59" s="4" t="s">
        <v>20</v>
      </c>
      <c r="R59" s="11"/>
      <c r="S59" s="4" t="s">
        <v>20</v>
      </c>
      <c r="T59" s="11"/>
      <c r="U59" s="4" t="s">
        <v>20</v>
      </c>
      <c r="V59" s="11"/>
      <c r="W59" s="4" t="s">
        <v>20</v>
      </c>
      <c r="X59" s="11"/>
      <c r="Y59" s="4" t="s">
        <v>20</v>
      </c>
      <c r="Z59" s="11"/>
      <c r="AA59" s="4" t="s">
        <v>20</v>
      </c>
      <c r="AB59" s="11"/>
      <c r="AC59" s="4" t="s">
        <v>20</v>
      </c>
      <c r="AD59" s="11"/>
      <c r="AE59" s="4" t="s">
        <v>20</v>
      </c>
      <c r="AF59" s="11"/>
    </row>
    <row r="60" spans="1:32" s="21" customFormat="1" ht="14.25" thickTop="1" thickBot="1" x14ac:dyDescent="0.2">
      <c r="A60" s="5"/>
      <c r="B60" s="3" t="str">
        <f>DB!AG8</f>
        <v>OK</v>
      </c>
      <c r="C60" s="5"/>
      <c r="D60" s="3" t="str">
        <f>DB!AH8</f>
        <v>OK</v>
      </c>
      <c r="E60" s="5"/>
      <c r="F60" s="3" t="str">
        <f>DB!AI8</f>
        <v>OK</v>
      </c>
      <c r="G60" s="5"/>
      <c r="H60" s="3" t="str">
        <f>DB!AJ8</f>
        <v>OK</v>
      </c>
      <c r="I60" s="5"/>
      <c r="J60" s="3" t="str">
        <f>DB!AK8</f>
        <v/>
      </c>
      <c r="K60" s="5"/>
      <c r="L60" s="3" t="str">
        <f>DB!AL8</f>
        <v/>
      </c>
      <c r="M60" s="5"/>
      <c r="N60" s="3" t="str">
        <f>DB!AM8</f>
        <v/>
      </c>
      <c r="O60" s="5"/>
      <c r="P60" s="3" t="str">
        <f>DB!AN8</f>
        <v/>
      </c>
      <c r="Q60" s="5"/>
      <c r="R60" s="3" t="str">
        <f>DB!AO8</f>
        <v/>
      </c>
      <c r="S60" s="5"/>
      <c r="T60" s="3" t="str">
        <f>DB!AP8</f>
        <v/>
      </c>
      <c r="U60" s="5"/>
      <c r="V60" s="3" t="str">
        <f>DB!AQ8</f>
        <v/>
      </c>
      <c r="W60" s="5"/>
      <c r="X60" s="3" t="str">
        <f>DB!AR8</f>
        <v/>
      </c>
      <c r="Y60" s="5"/>
      <c r="Z60" s="3" t="str">
        <f>DB!AS8</f>
        <v/>
      </c>
      <c r="AA60" s="5"/>
      <c r="AB60" s="3" t="str">
        <f>DB!AT8</f>
        <v/>
      </c>
      <c r="AC60" s="5"/>
      <c r="AD60" s="3" t="str">
        <f>DB!AU8</f>
        <v/>
      </c>
      <c r="AE60" s="5"/>
      <c r="AF60" s="3" t="str">
        <f>DB!AV8</f>
        <v/>
      </c>
    </row>
    <row r="61" spans="1:32" s="21" customFormat="1" ht="13.5" thickTop="1" x14ac:dyDescent="0.15">
      <c r="A61" s="12"/>
      <c r="B61" s="131" t="str">
        <f>DB!D6</f>
        <v>Kval - Kamp 1</v>
      </c>
      <c r="C61" s="12"/>
      <c r="D61" s="131" t="str">
        <f>DB!D6</f>
        <v>Kval - Kamp 1</v>
      </c>
      <c r="E61" s="12"/>
      <c r="F61" s="131" t="str">
        <f>DB!D6</f>
        <v>Kval - Kamp 1</v>
      </c>
      <c r="G61" s="12"/>
      <c r="H61" s="131" t="str">
        <f>DB!D6</f>
        <v>Kval - Kamp 1</v>
      </c>
      <c r="I61" s="12"/>
      <c r="J61" s="131" t="str">
        <f>DB!D6</f>
        <v>Kval - Kamp 1</v>
      </c>
      <c r="K61" s="12"/>
      <c r="L61" s="131" t="str">
        <f>DB!D6</f>
        <v>Kval - Kamp 1</v>
      </c>
      <c r="M61" s="12"/>
      <c r="N61" s="131" t="str">
        <f>DB!D6</f>
        <v>Kval - Kamp 1</v>
      </c>
      <c r="O61" s="12"/>
      <c r="P61" s="131" t="str">
        <f>DB!D6</f>
        <v>Kval - Kamp 1</v>
      </c>
      <c r="Q61" s="12"/>
      <c r="R61" s="131" t="str">
        <f>DB!D6</f>
        <v>Kval - Kamp 1</v>
      </c>
      <c r="S61" s="12"/>
      <c r="T61" s="131" t="str">
        <f>DB!D6</f>
        <v>Kval - Kamp 1</v>
      </c>
      <c r="U61" s="12"/>
      <c r="V61" s="131" t="str">
        <f>DB!D6</f>
        <v>Kval - Kamp 1</v>
      </c>
      <c r="W61" s="12"/>
      <c r="X61" s="131" t="str">
        <f>DB!D6</f>
        <v>Kval - Kamp 1</v>
      </c>
      <c r="Y61" s="12"/>
      <c r="Z61" s="131" t="str">
        <f>DB!D6</f>
        <v>Kval - Kamp 1</v>
      </c>
      <c r="AA61" s="12"/>
      <c r="AB61" s="131" t="str">
        <f>DB!D6</f>
        <v>Kval - Kamp 1</v>
      </c>
      <c r="AC61" s="12"/>
      <c r="AD61" s="131" t="str">
        <f>DB!D6</f>
        <v>Kval - Kamp 1</v>
      </c>
      <c r="AE61" s="12"/>
      <c r="AF61" s="131" t="str">
        <f>DB!D6</f>
        <v>Kval - Kamp 1</v>
      </c>
    </row>
    <row r="62" spans="1:32" s="21" customFormat="1" ht="13.5" thickBot="1" x14ac:dyDescent="0.2">
      <c r="A62" s="12"/>
      <c r="B62" s="150"/>
      <c r="C62" s="12"/>
      <c r="D62" s="150"/>
      <c r="E62" s="12"/>
      <c r="F62" s="150"/>
      <c r="G62" s="12"/>
      <c r="H62" s="150"/>
      <c r="I62" s="12"/>
      <c r="J62" s="150"/>
      <c r="K62" s="12"/>
      <c r="L62" s="150"/>
      <c r="M62" s="12"/>
      <c r="N62" s="150"/>
      <c r="O62" s="12"/>
      <c r="P62" s="150"/>
      <c r="Q62" s="12"/>
      <c r="R62" s="150"/>
      <c r="S62" s="12"/>
      <c r="T62" s="150"/>
      <c r="U62" s="12"/>
      <c r="V62" s="150"/>
      <c r="W62" s="12"/>
      <c r="X62" s="150"/>
      <c r="Y62" s="12"/>
      <c r="Z62" s="150"/>
      <c r="AA62" s="12"/>
      <c r="AB62" s="150"/>
      <c r="AC62" s="12"/>
      <c r="AD62" s="150"/>
      <c r="AE62" s="12"/>
      <c r="AF62" s="150"/>
    </row>
    <row r="63" spans="1:32" s="21" customFormat="1" ht="14.25" thickTop="1" thickBot="1" x14ac:dyDescent="0.2">
      <c r="A63" s="12"/>
      <c r="B63" s="3" t="str">
        <f>DGET(DB!A11:I75,"Signatur",DB!AW145:AW146)</f>
        <v/>
      </c>
      <c r="C63" s="12"/>
      <c r="D63" s="3" t="str">
        <f>DGET(DB!A11:I75,"Signatur",DB!AX145:AX146)</f>
        <v/>
      </c>
      <c r="E63" s="12"/>
      <c r="F63" s="3" t="str">
        <f>DGET(DB!A11:I75,"Signatur",DB!AY145:AY146)</f>
        <v/>
      </c>
      <c r="G63" s="12"/>
      <c r="H63" s="3" t="str">
        <f>DGET(DB!A11:I75,"Signatur",DB!AZ145:AZ146)</f>
        <v/>
      </c>
      <c r="I63" s="12"/>
      <c r="J63" s="3" t="str">
        <f>DGET(DB!A11:I75,"Signatur",DB!BA145:BA146)</f>
        <v/>
      </c>
      <c r="K63" s="12"/>
      <c r="L63" s="3" t="str">
        <f>DGET(DB!A11:I75,"Signatur",DB!BB145:BB146)</f>
        <v/>
      </c>
      <c r="M63" s="12"/>
      <c r="N63" s="3" t="str">
        <f>DGET(DB!A11:I75,"Signatur",DB!BC145:BC146)</f>
        <v/>
      </c>
      <c r="O63" s="12"/>
      <c r="P63" s="3" t="str">
        <f>DGET(DB!A11:I75,"Signatur",DB!BD145:BD146)</f>
        <v/>
      </c>
      <c r="Q63" s="12"/>
      <c r="R63" s="3" t="str">
        <f>DGET(DB!A11:I75,"Signatur",DB!BE145:BE146)</f>
        <v/>
      </c>
      <c r="S63" s="12"/>
      <c r="T63" s="3" t="str">
        <f>DGET(DB!A11:I75,"Signatur",DB!BF145:BF146)</f>
        <v/>
      </c>
      <c r="U63" s="12"/>
      <c r="V63" s="3" t="str">
        <f>DGET(DB!A11:I75,"Signatur",DB!BG145:BG146)</f>
        <v/>
      </c>
      <c r="W63" s="12"/>
      <c r="X63" s="3" t="str">
        <f>DGET(DB!A11:I75,"Signatur",DB!BH145:BH146)</f>
        <v/>
      </c>
      <c r="Y63" s="12"/>
      <c r="Z63" s="3" t="str">
        <f>DGET(DB!A11:I75,"Signatur",DB!BI145:BI146)</f>
        <v/>
      </c>
      <c r="AA63" s="12"/>
      <c r="AB63" s="3" t="str">
        <f>DGET(DB!A11:I75,"Signatur",DB!BJ145:BJ146)</f>
        <v/>
      </c>
      <c r="AC63" s="12"/>
      <c r="AD63" s="3" t="str">
        <f>DGET(DB!A11:I75,"Signatur",DB!BK145:BK146)</f>
        <v/>
      </c>
      <c r="AE63" s="12"/>
      <c r="AF63" s="3" t="str">
        <f>DGET(DB!A11:I75,"Signatur",DB!BL145:BL146)</f>
        <v/>
      </c>
    </row>
    <row r="64" spans="1:32" s="21" customFormat="1" ht="14.25" thickTop="1" thickBot="1" x14ac:dyDescent="0.2">
      <c r="A64" s="12"/>
      <c r="B64" s="3" t="str">
        <f>IF(DB!A60&lt;&gt;"",IF(DB!I60=1,"Disket",IF(DB!K60=1,"Udmeldt",IF(DB!Q60="Walkover","Walkover","Status"))),"")</f>
        <v/>
      </c>
      <c r="C64" s="12"/>
      <c r="D64" s="3" t="str">
        <f>IF(DB!A61&lt;&gt;"",IF(DB!I61=1,"Disket",IF(DB!K61=1,"Udmeldt",IF(DB!Q61="Walkover","Walkover","Status"))),"")</f>
        <v/>
      </c>
      <c r="E64" s="12"/>
      <c r="F64" s="3" t="str">
        <f>IF(DB!A62&lt;&gt;"",IF(DB!I62=1,"Disket",IF(DB!K62=1,"Udmeldt",IF(DB!Q62="Walkover","Walkover","Status"))),"")</f>
        <v/>
      </c>
      <c r="G64" s="12"/>
      <c r="H64" s="3" t="str">
        <f>IF(DB!A63&lt;&gt;"",IF(DB!I63=1,"Disket",IF(DB!K63=1,"Udmeldt",IF(DB!Q63="Walkover","Walkover","Status"))),"")</f>
        <v/>
      </c>
      <c r="I64" s="12"/>
      <c r="J64" s="3" t="str">
        <f>IF(DB!A64&lt;&gt;"",IF(DB!I64=1,"Disket",IF(DB!K64=1,"Udmeldt",IF(DB!Q64="Walkover","Walkover","Status"))),"")</f>
        <v/>
      </c>
      <c r="K64" s="12"/>
      <c r="L64" s="3" t="str">
        <f>IF(DB!A65&lt;&gt;"",IF(DB!I65=1,"Disket",IF(DB!K65=1,"Udmeldt",IF(DB!Q65="Walkover","Walkover","Status"))),"")</f>
        <v/>
      </c>
      <c r="M64" s="12"/>
      <c r="N64" s="3" t="str">
        <f>IF(DB!A66&lt;&gt;"",IF(DB!I66=1,"Disket",IF(DB!K66=1,"Udmeldt",IF(DB!Q66="Walkover","Walkover","Status"))),"")</f>
        <v/>
      </c>
      <c r="O64" s="12"/>
      <c r="P64" s="3" t="str">
        <f>IF(DB!A67&lt;&gt;"",IF(DB!I67=1,"Disket",IF(DB!K67=1,"Udmeldt",IF(DB!Q67="Walkover","Walkover","Status"))),"")</f>
        <v/>
      </c>
      <c r="Q64" s="12"/>
      <c r="R64" s="3" t="str">
        <f>IF(DB!A68&lt;&gt;"",IF(DB!I68=1,"Disket",IF(DB!K68=1,"Udmeldt",IF(DB!Q68="Walkover","Walkover","Status"))),"")</f>
        <v/>
      </c>
      <c r="S64" s="12"/>
      <c r="T64" s="3" t="str">
        <f>IF(DB!A69&lt;&gt;"",IF(DB!I69=1,"Disket",IF(DB!K69=1,"Udmeldt",IF(DB!Q69="Walkover","Walkover","Status"))),"")</f>
        <v/>
      </c>
      <c r="U64" s="12"/>
      <c r="V64" s="3" t="str">
        <f>IF(DB!A70&lt;&gt;"",IF(DB!I70=1,"Disket",IF(DB!K70=1,"Udmeldt",IF(DB!Q70="Walkover","Walkover","Status"))),"")</f>
        <v/>
      </c>
      <c r="W64" s="12"/>
      <c r="X64" s="3" t="str">
        <f>IF(DB!A71&lt;&gt;"",IF(DB!I71=1,"Disket",IF(DB!K71=1,"Udmeldt",IF(DB!Q71="Walkover","Walkover","Status"))),"")</f>
        <v/>
      </c>
      <c r="Y64" s="12"/>
      <c r="Z64" s="3" t="str">
        <f>IF(DB!A72&lt;&gt;"",IF(DB!I72=1,"Disket",IF(DB!K72=1,"Udmeldt",IF(DB!Q72="Walkover","Walkover","Status"))),"")</f>
        <v/>
      </c>
      <c r="AA64" s="12"/>
      <c r="AB64" s="3" t="str">
        <f>IF(DB!A73&lt;&gt;"",IF(DB!I73=1,"Disket",IF(DB!K73=1,"Udmeldt",IF(DB!Q73="Walkover","Walkover","Status"))),"")</f>
        <v/>
      </c>
      <c r="AC64" s="12"/>
      <c r="AD64" s="3" t="str">
        <f>IF(DB!A74&lt;&gt;"",IF(DB!I74=1,"Disket",IF(DB!K74=1,"Udmeldt",IF(DB!Q74="Walkover","Walkover","Status"))),"")</f>
        <v/>
      </c>
      <c r="AE64" s="12"/>
      <c r="AF64" s="3" t="str">
        <f>IF(DB!A75&lt;&gt;"",IF(DB!I75=1,"Disket",IF(DB!K75=1,"Udmeldt",IF(DB!Q75="Walkover","Walkover","Status"))),"")</f>
        <v/>
      </c>
    </row>
    <row r="65" spans="1:32" s="21" customFormat="1" ht="14.25" thickTop="1" thickBot="1" x14ac:dyDescent="0.2">
      <c r="A65" s="12"/>
      <c r="B65" s="7"/>
      <c r="C65" s="12"/>
      <c r="D65" s="7"/>
      <c r="E65" s="12"/>
      <c r="F65" s="7"/>
      <c r="G65" s="12"/>
      <c r="H65" s="7"/>
      <c r="I65" s="12"/>
      <c r="J65" s="7"/>
      <c r="K65" s="12"/>
      <c r="L65" s="7"/>
      <c r="M65" s="12"/>
      <c r="N65" s="7"/>
      <c r="O65" s="12"/>
      <c r="P65" s="7"/>
      <c r="Q65" s="12"/>
      <c r="R65" s="7"/>
      <c r="S65" s="12"/>
      <c r="T65" s="7"/>
      <c r="U65" s="12"/>
      <c r="V65" s="7"/>
      <c r="W65" s="12"/>
      <c r="X65" s="7"/>
      <c r="Y65" s="12"/>
      <c r="Z65" s="7"/>
      <c r="AA65" s="12"/>
      <c r="AB65" s="7"/>
      <c r="AC65" s="12"/>
      <c r="AD65" s="7"/>
      <c r="AE65" s="12"/>
      <c r="AF65" s="7"/>
    </row>
    <row r="66" spans="1:32" s="21" customFormat="1" ht="14.25" thickTop="1" thickBot="1" x14ac:dyDescent="0.2">
      <c r="A66" s="12"/>
      <c r="B66" s="51" t="str">
        <f>IF(B63&lt;&gt;"","Række","")</f>
        <v/>
      </c>
      <c r="C66" s="27"/>
      <c r="D66" s="51" t="str">
        <f>IF(D63&lt;&gt;"","Række","")</f>
        <v/>
      </c>
      <c r="E66" s="27"/>
      <c r="F66" s="51" t="str">
        <f>IF(F63&lt;&gt;"","Række","")</f>
        <v/>
      </c>
      <c r="G66" s="27"/>
      <c r="H66" s="51" t="str">
        <f>IF(H63&lt;&gt;"","Række","")</f>
        <v/>
      </c>
      <c r="I66" s="27"/>
      <c r="J66" s="51" t="str">
        <f>IF(J63&lt;&gt;"","Række","")</f>
        <v/>
      </c>
      <c r="K66" s="27"/>
      <c r="L66" s="51" t="str">
        <f>IF(L63&lt;&gt;"","Række","")</f>
        <v/>
      </c>
      <c r="M66" s="27"/>
      <c r="N66" s="51" t="str">
        <f>IF(N63&lt;&gt;"","Række","")</f>
        <v/>
      </c>
      <c r="O66" s="27"/>
      <c r="P66" s="51" t="str">
        <f>IF(P63&lt;&gt;"","Række","")</f>
        <v/>
      </c>
      <c r="Q66" s="27"/>
      <c r="R66" s="51" t="str">
        <f>IF(R63&lt;&gt;"","Række","")</f>
        <v/>
      </c>
      <c r="S66" s="27"/>
      <c r="T66" s="51" t="str">
        <f>IF(T63&lt;&gt;"","Række","")</f>
        <v/>
      </c>
      <c r="U66" s="27"/>
      <c r="V66" s="51" t="str">
        <f>IF(V63&lt;&gt;"","Række","")</f>
        <v/>
      </c>
      <c r="W66" s="27"/>
      <c r="X66" s="51" t="str">
        <f>IF(X63&lt;&gt;"","Række","")</f>
        <v/>
      </c>
      <c r="Y66" s="27"/>
      <c r="Z66" s="51" t="str">
        <f>IF(Z63&lt;&gt;"","Række","")</f>
        <v/>
      </c>
      <c r="AA66" s="27"/>
      <c r="AB66" s="51" t="str">
        <f>IF(AB63&lt;&gt;"","Række","")</f>
        <v/>
      </c>
      <c r="AC66" s="27"/>
      <c r="AD66" s="51" t="str">
        <f>IF(AD63&lt;&gt;"","Række","")</f>
        <v/>
      </c>
      <c r="AE66" s="27"/>
      <c r="AF66" s="51" t="str">
        <f>IF(AF63&lt;&gt;"","Række","")</f>
        <v/>
      </c>
    </row>
    <row r="67" spans="1:32" s="21" customFormat="1" ht="13.5" thickTop="1" x14ac:dyDescent="0.15">
      <c r="A67" s="4" t="s">
        <v>8</v>
      </c>
      <c r="B67" s="8"/>
      <c r="C67" s="4" t="s">
        <v>8</v>
      </c>
      <c r="D67" s="8"/>
      <c r="E67" s="4" t="s">
        <v>8</v>
      </c>
      <c r="F67" s="8"/>
      <c r="G67" s="4" t="s">
        <v>8</v>
      </c>
      <c r="H67" s="8"/>
      <c r="I67" s="4" t="s">
        <v>8</v>
      </c>
      <c r="J67" s="8"/>
      <c r="K67" s="4" t="s">
        <v>8</v>
      </c>
      <c r="L67" s="8"/>
      <c r="M67" s="4" t="s">
        <v>8</v>
      </c>
      <c r="N67" s="8"/>
      <c r="O67" s="4" t="s">
        <v>8</v>
      </c>
      <c r="P67" s="8"/>
      <c r="Q67" s="4" t="s">
        <v>8</v>
      </c>
      <c r="R67" s="8"/>
      <c r="S67" s="4" t="s">
        <v>8</v>
      </c>
      <c r="T67" s="8"/>
      <c r="U67" s="4" t="s">
        <v>8</v>
      </c>
      <c r="V67" s="8"/>
      <c r="W67" s="4" t="s">
        <v>8</v>
      </c>
      <c r="X67" s="8"/>
      <c r="Y67" s="4" t="s">
        <v>8</v>
      </c>
      <c r="Z67" s="8"/>
      <c r="AA67" s="4" t="s">
        <v>8</v>
      </c>
      <c r="AB67" s="8"/>
      <c r="AC67" s="4" t="s">
        <v>8</v>
      </c>
      <c r="AD67" s="8"/>
      <c r="AE67" s="4" t="s">
        <v>8</v>
      </c>
      <c r="AF67" s="8"/>
    </row>
    <row r="68" spans="1:32" s="21" customFormat="1" x14ac:dyDescent="0.15">
      <c r="A68" s="4" t="s">
        <v>9</v>
      </c>
      <c r="B68" s="9"/>
      <c r="C68" s="4" t="s">
        <v>9</v>
      </c>
      <c r="D68" s="9"/>
      <c r="E68" s="4" t="s">
        <v>9</v>
      </c>
      <c r="F68" s="9"/>
      <c r="G68" s="4" t="s">
        <v>9</v>
      </c>
      <c r="H68" s="9"/>
      <c r="I68" s="4" t="s">
        <v>9</v>
      </c>
      <c r="J68" s="9"/>
      <c r="K68" s="4" t="s">
        <v>9</v>
      </c>
      <c r="L68" s="9"/>
      <c r="M68" s="4" t="s">
        <v>9</v>
      </c>
      <c r="N68" s="9"/>
      <c r="O68" s="4" t="s">
        <v>9</v>
      </c>
      <c r="P68" s="9"/>
      <c r="Q68" s="4" t="s">
        <v>9</v>
      </c>
      <c r="R68" s="9"/>
      <c r="S68" s="4" t="s">
        <v>9</v>
      </c>
      <c r="T68" s="9"/>
      <c r="U68" s="4" t="s">
        <v>9</v>
      </c>
      <c r="V68" s="9"/>
      <c r="W68" s="4" t="s">
        <v>9</v>
      </c>
      <c r="X68" s="9"/>
      <c r="Y68" s="4" t="s">
        <v>9</v>
      </c>
      <c r="Z68" s="9"/>
      <c r="AA68" s="4" t="s">
        <v>9</v>
      </c>
      <c r="AB68" s="9"/>
      <c r="AC68" s="4" t="s">
        <v>9</v>
      </c>
      <c r="AD68" s="9"/>
      <c r="AE68" s="4" t="s">
        <v>9</v>
      </c>
      <c r="AF68" s="9"/>
    </row>
    <row r="69" spans="1:32" s="21" customFormat="1" ht="13.5" thickBot="1" x14ac:dyDescent="0.2">
      <c r="A69" s="4" t="s">
        <v>10</v>
      </c>
      <c r="B69" s="10"/>
      <c r="C69" s="4" t="s">
        <v>10</v>
      </c>
      <c r="D69" s="10"/>
      <c r="E69" s="4" t="s">
        <v>10</v>
      </c>
      <c r="F69" s="10"/>
      <c r="G69" s="4" t="s">
        <v>10</v>
      </c>
      <c r="H69" s="10"/>
      <c r="I69" s="4" t="s">
        <v>10</v>
      </c>
      <c r="J69" s="10"/>
      <c r="K69" s="4" t="s">
        <v>10</v>
      </c>
      <c r="L69" s="10"/>
      <c r="M69" s="4" t="s">
        <v>10</v>
      </c>
      <c r="N69" s="10"/>
      <c r="O69" s="4" t="s">
        <v>10</v>
      </c>
      <c r="P69" s="10"/>
      <c r="Q69" s="4" t="s">
        <v>10</v>
      </c>
      <c r="R69" s="10"/>
      <c r="S69" s="4" t="s">
        <v>10</v>
      </c>
      <c r="T69" s="10"/>
      <c r="U69" s="4" t="s">
        <v>10</v>
      </c>
      <c r="V69" s="10"/>
      <c r="W69" s="4" t="s">
        <v>10</v>
      </c>
      <c r="X69" s="10"/>
      <c r="Y69" s="4" t="s">
        <v>10</v>
      </c>
      <c r="Z69" s="10"/>
      <c r="AA69" s="4" t="s">
        <v>10</v>
      </c>
      <c r="AB69" s="10"/>
      <c r="AC69" s="4" t="s">
        <v>10</v>
      </c>
      <c r="AD69" s="10"/>
      <c r="AE69" s="4" t="s">
        <v>10</v>
      </c>
      <c r="AF69" s="10"/>
    </row>
    <row r="70" spans="1:32" s="21" customFormat="1" x14ac:dyDescent="0.15">
      <c r="A70" s="4" t="s">
        <v>11</v>
      </c>
      <c r="B70" s="11"/>
      <c r="C70" s="4" t="s">
        <v>11</v>
      </c>
      <c r="D70" s="11"/>
      <c r="E70" s="4" t="s">
        <v>11</v>
      </c>
      <c r="F70" s="11"/>
      <c r="G70" s="4" t="s">
        <v>11</v>
      </c>
      <c r="H70" s="11"/>
      <c r="I70" s="4" t="s">
        <v>11</v>
      </c>
      <c r="J70" s="11"/>
      <c r="K70" s="4" t="s">
        <v>11</v>
      </c>
      <c r="L70" s="11"/>
      <c r="M70" s="4" t="s">
        <v>11</v>
      </c>
      <c r="N70" s="11"/>
      <c r="O70" s="4" t="s">
        <v>11</v>
      </c>
      <c r="P70" s="11"/>
      <c r="Q70" s="4" t="s">
        <v>11</v>
      </c>
      <c r="R70" s="11"/>
      <c r="S70" s="4" t="s">
        <v>11</v>
      </c>
      <c r="T70" s="11"/>
      <c r="U70" s="4" t="s">
        <v>11</v>
      </c>
      <c r="V70" s="11"/>
      <c r="W70" s="4" t="s">
        <v>11</v>
      </c>
      <c r="X70" s="11"/>
      <c r="Y70" s="4" t="s">
        <v>11</v>
      </c>
      <c r="Z70" s="11"/>
      <c r="AA70" s="4" t="s">
        <v>11</v>
      </c>
      <c r="AB70" s="11"/>
      <c r="AC70" s="4" t="s">
        <v>11</v>
      </c>
      <c r="AD70" s="11"/>
      <c r="AE70" s="4" t="s">
        <v>11</v>
      </c>
      <c r="AF70" s="11"/>
    </row>
    <row r="71" spans="1:32" s="21" customFormat="1" x14ac:dyDescent="0.15">
      <c r="A71" s="4" t="s">
        <v>12</v>
      </c>
      <c r="B71" s="9"/>
      <c r="C71" s="4" t="s">
        <v>12</v>
      </c>
      <c r="D71" s="9"/>
      <c r="E71" s="4" t="s">
        <v>12</v>
      </c>
      <c r="F71" s="9"/>
      <c r="G71" s="4" t="s">
        <v>12</v>
      </c>
      <c r="H71" s="9"/>
      <c r="I71" s="4" t="s">
        <v>12</v>
      </c>
      <c r="J71" s="9"/>
      <c r="K71" s="4" t="s">
        <v>12</v>
      </c>
      <c r="L71" s="9"/>
      <c r="M71" s="4" t="s">
        <v>12</v>
      </c>
      <c r="N71" s="9"/>
      <c r="O71" s="4" t="s">
        <v>12</v>
      </c>
      <c r="P71" s="9"/>
      <c r="Q71" s="4" t="s">
        <v>12</v>
      </c>
      <c r="R71" s="9"/>
      <c r="S71" s="4" t="s">
        <v>12</v>
      </c>
      <c r="T71" s="9"/>
      <c r="U71" s="4" t="s">
        <v>12</v>
      </c>
      <c r="V71" s="9"/>
      <c r="W71" s="4" t="s">
        <v>12</v>
      </c>
      <c r="X71" s="9"/>
      <c r="Y71" s="4" t="s">
        <v>12</v>
      </c>
      <c r="Z71" s="9"/>
      <c r="AA71" s="4" t="s">
        <v>12</v>
      </c>
      <c r="AB71" s="9"/>
      <c r="AC71" s="4" t="s">
        <v>12</v>
      </c>
      <c r="AD71" s="9"/>
      <c r="AE71" s="4" t="s">
        <v>12</v>
      </c>
      <c r="AF71" s="9"/>
    </row>
    <row r="72" spans="1:32" s="21" customFormat="1" ht="13.5" thickBot="1" x14ac:dyDescent="0.2">
      <c r="A72" s="4" t="s">
        <v>13</v>
      </c>
      <c r="B72" s="10"/>
      <c r="C72" s="4" t="s">
        <v>13</v>
      </c>
      <c r="D72" s="10"/>
      <c r="E72" s="4" t="s">
        <v>13</v>
      </c>
      <c r="F72" s="10"/>
      <c r="G72" s="4" t="s">
        <v>13</v>
      </c>
      <c r="H72" s="10"/>
      <c r="I72" s="4" t="s">
        <v>13</v>
      </c>
      <c r="J72" s="10"/>
      <c r="K72" s="4" t="s">
        <v>13</v>
      </c>
      <c r="L72" s="10"/>
      <c r="M72" s="4" t="s">
        <v>13</v>
      </c>
      <c r="N72" s="10"/>
      <c r="O72" s="4" t="s">
        <v>13</v>
      </c>
      <c r="P72" s="10"/>
      <c r="Q72" s="4" t="s">
        <v>13</v>
      </c>
      <c r="R72" s="10"/>
      <c r="S72" s="4" t="s">
        <v>13</v>
      </c>
      <c r="T72" s="10"/>
      <c r="U72" s="4" t="s">
        <v>13</v>
      </c>
      <c r="V72" s="10"/>
      <c r="W72" s="4" t="s">
        <v>13</v>
      </c>
      <c r="X72" s="10"/>
      <c r="Y72" s="4" t="s">
        <v>13</v>
      </c>
      <c r="Z72" s="10"/>
      <c r="AA72" s="4" t="s">
        <v>13</v>
      </c>
      <c r="AB72" s="10"/>
      <c r="AC72" s="4" t="s">
        <v>13</v>
      </c>
      <c r="AD72" s="10"/>
      <c r="AE72" s="4" t="s">
        <v>13</v>
      </c>
      <c r="AF72" s="10"/>
    </row>
    <row r="73" spans="1:32" s="21" customFormat="1" x14ac:dyDescent="0.15">
      <c r="A73" s="4" t="s">
        <v>14</v>
      </c>
      <c r="B73" s="11"/>
      <c r="C73" s="4" t="s">
        <v>14</v>
      </c>
      <c r="D73" s="11"/>
      <c r="E73" s="4" t="s">
        <v>14</v>
      </c>
      <c r="F73" s="11"/>
      <c r="G73" s="4" t="s">
        <v>14</v>
      </c>
      <c r="H73" s="11"/>
      <c r="I73" s="4" t="s">
        <v>14</v>
      </c>
      <c r="J73" s="11"/>
      <c r="K73" s="4" t="s">
        <v>14</v>
      </c>
      <c r="L73" s="11"/>
      <c r="M73" s="4" t="s">
        <v>14</v>
      </c>
      <c r="N73" s="11"/>
      <c r="O73" s="4" t="s">
        <v>14</v>
      </c>
      <c r="P73" s="11"/>
      <c r="Q73" s="4" t="s">
        <v>14</v>
      </c>
      <c r="R73" s="11"/>
      <c r="S73" s="4" t="s">
        <v>14</v>
      </c>
      <c r="T73" s="11"/>
      <c r="U73" s="4" t="s">
        <v>14</v>
      </c>
      <c r="V73" s="11"/>
      <c r="W73" s="4" t="s">
        <v>14</v>
      </c>
      <c r="X73" s="11"/>
      <c r="Y73" s="4" t="s">
        <v>14</v>
      </c>
      <c r="Z73" s="11"/>
      <c r="AA73" s="4" t="s">
        <v>14</v>
      </c>
      <c r="AB73" s="11"/>
      <c r="AC73" s="4" t="s">
        <v>14</v>
      </c>
      <c r="AD73" s="11"/>
      <c r="AE73" s="4" t="s">
        <v>14</v>
      </c>
      <c r="AF73" s="11"/>
    </row>
    <row r="74" spans="1:32" s="21" customFormat="1" x14ac:dyDescent="0.15">
      <c r="A74" s="4" t="s">
        <v>15</v>
      </c>
      <c r="B74" s="9"/>
      <c r="C74" s="4" t="s">
        <v>15</v>
      </c>
      <c r="D74" s="9"/>
      <c r="E74" s="4" t="s">
        <v>15</v>
      </c>
      <c r="F74" s="9"/>
      <c r="G74" s="4" t="s">
        <v>15</v>
      </c>
      <c r="H74" s="9"/>
      <c r="I74" s="4" t="s">
        <v>15</v>
      </c>
      <c r="J74" s="9"/>
      <c r="K74" s="4" t="s">
        <v>15</v>
      </c>
      <c r="L74" s="9"/>
      <c r="M74" s="4" t="s">
        <v>15</v>
      </c>
      <c r="N74" s="9"/>
      <c r="O74" s="4" t="s">
        <v>15</v>
      </c>
      <c r="P74" s="9"/>
      <c r="Q74" s="4" t="s">
        <v>15</v>
      </c>
      <c r="R74" s="9"/>
      <c r="S74" s="4" t="s">
        <v>15</v>
      </c>
      <c r="T74" s="9"/>
      <c r="U74" s="4" t="s">
        <v>15</v>
      </c>
      <c r="V74" s="9"/>
      <c r="W74" s="4" t="s">
        <v>15</v>
      </c>
      <c r="X74" s="9"/>
      <c r="Y74" s="4" t="s">
        <v>15</v>
      </c>
      <c r="Z74" s="9"/>
      <c r="AA74" s="4" t="s">
        <v>15</v>
      </c>
      <c r="AB74" s="9"/>
      <c r="AC74" s="4" t="s">
        <v>15</v>
      </c>
      <c r="AD74" s="9"/>
      <c r="AE74" s="4" t="s">
        <v>15</v>
      </c>
      <c r="AF74" s="9"/>
    </row>
    <row r="75" spans="1:32" s="21" customFormat="1" ht="13.5" thickBot="1" x14ac:dyDescent="0.2">
      <c r="A75" s="4" t="s">
        <v>16</v>
      </c>
      <c r="B75" s="10"/>
      <c r="C75" s="4" t="s">
        <v>16</v>
      </c>
      <c r="D75" s="10"/>
      <c r="E75" s="4" t="s">
        <v>16</v>
      </c>
      <c r="F75" s="10"/>
      <c r="G75" s="4" t="s">
        <v>16</v>
      </c>
      <c r="H75" s="10"/>
      <c r="I75" s="4" t="s">
        <v>16</v>
      </c>
      <c r="J75" s="10"/>
      <c r="K75" s="4" t="s">
        <v>16</v>
      </c>
      <c r="L75" s="10"/>
      <c r="M75" s="4" t="s">
        <v>16</v>
      </c>
      <c r="N75" s="10"/>
      <c r="O75" s="4" t="s">
        <v>16</v>
      </c>
      <c r="P75" s="10"/>
      <c r="Q75" s="4" t="s">
        <v>16</v>
      </c>
      <c r="R75" s="10"/>
      <c r="S75" s="4" t="s">
        <v>16</v>
      </c>
      <c r="T75" s="10"/>
      <c r="U75" s="4" t="s">
        <v>16</v>
      </c>
      <c r="V75" s="10"/>
      <c r="W75" s="4" t="s">
        <v>16</v>
      </c>
      <c r="X75" s="10"/>
      <c r="Y75" s="4" t="s">
        <v>16</v>
      </c>
      <c r="Z75" s="10"/>
      <c r="AA75" s="4" t="s">
        <v>16</v>
      </c>
      <c r="AB75" s="10"/>
      <c r="AC75" s="4" t="s">
        <v>16</v>
      </c>
      <c r="AD75" s="10"/>
      <c r="AE75" s="4" t="s">
        <v>16</v>
      </c>
      <c r="AF75" s="10"/>
    </row>
    <row r="76" spans="1:32" s="21" customFormat="1" x14ac:dyDescent="0.15">
      <c r="A76" s="4" t="s">
        <v>17</v>
      </c>
      <c r="B76" s="11"/>
      <c r="C76" s="4" t="s">
        <v>17</v>
      </c>
      <c r="D76" s="11"/>
      <c r="E76" s="4" t="s">
        <v>17</v>
      </c>
      <c r="F76" s="11"/>
      <c r="G76" s="4" t="s">
        <v>17</v>
      </c>
      <c r="H76" s="11"/>
      <c r="I76" s="4" t="s">
        <v>17</v>
      </c>
      <c r="J76" s="11"/>
      <c r="K76" s="4" t="s">
        <v>17</v>
      </c>
      <c r="L76" s="11"/>
      <c r="M76" s="4" t="s">
        <v>17</v>
      </c>
      <c r="N76" s="11"/>
      <c r="O76" s="4" t="s">
        <v>17</v>
      </c>
      <c r="P76" s="11"/>
      <c r="Q76" s="4" t="s">
        <v>17</v>
      </c>
      <c r="R76" s="11"/>
      <c r="S76" s="4" t="s">
        <v>17</v>
      </c>
      <c r="T76" s="11"/>
      <c r="U76" s="4" t="s">
        <v>17</v>
      </c>
      <c r="V76" s="11"/>
      <c r="W76" s="4" t="s">
        <v>17</v>
      </c>
      <c r="X76" s="11"/>
      <c r="Y76" s="4" t="s">
        <v>17</v>
      </c>
      <c r="Z76" s="11"/>
      <c r="AA76" s="4" t="s">
        <v>17</v>
      </c>
      <c r="AB76" s="11"/>
      <c r="AC76" s="4" t="s">
        <v>17</v>
      </c>
      <c r="AD76" s="11"/>
      <c r="AE76" s="4" t="s">
        <v>17</v>
      </c>
      <c r="AF76" s="11"/>
    </row>
    <row r="77" spans="1:32" s="21" customFormat="1" x14ac:dyDescent="0.15">
      <c r="A77" s="4" t="s">
        <v>18</v>
      </c>
      <c r="B77" s="9"/>
      <c r="C77" s="4" t="s">
        <v>18</v>
      </c>
      <c r="D77" s="9"/>
      <c r="E77" s="4" t="s">
        <v>18</v>
      </c>
      <c r="F77" s="9"/>
      <c r="G77" s="4" t="s">
        <v>18</v>
      </c>
      <c r="H77" s="9"/>
      <c r="I77" s="4" t="s">
        <v>18</v>
      </c>
      <c r="J77" s="9"/>
      <c r="K77" s="4" t="s">
        <v>18</v>
      </c>
      <c r="L77" s="9"/>
      <c r="M77" s="4" t="s">
        <v>18</v>
      </c>
      <c r="N77" s="9"/>
      <c r="O77" s="4" t="s">
        <v>18</v>
      </c>
      <c r="P77" s="9"/>
      <c r="Q77" s="4" t="s">
        <v>18</v>
      </c>
      <c r="R77" s="9"/>
      <c r="S77" s="4" t="s">
        <v>18</v>
      </c>
      <c r="T77" s="9"/>
      <c r="U77" s="4" t="s">
        <v>18</v>
      </c>
      <c r="V77" s="9"/>
      <c r="W77" s="4" t="s">
        <v>18</v>
      </c>
      <c r="X77" s="9"/>
      <c r="Y77" s="4" t="s">
        <v>18</v>
      </c>
      <c r="Z77" s="9"/>
      <c r="AA77" s="4" t="s">
        <v>18</v>
      </c>
      <c r="AB77" s="9"/>
      <c r="AC77" s="4" t="s">
        <v>18</v>
      </c>
      <c r="AD77" s="9"/>
      <c r="AE77" s="4" t="s">
        <v>18</v>
      </c>
      <c r="AF77" s="9"/>
    </row>
    <row r="78" spans="1:32" s="21" customFormat="1" x14ac:dyDescent="0.15">
      <c r="A78" s="4" t="s">
        <v>19</v>
      </c>
      <c r="B78" s="9"/>
      <c r="C78" s="4" t="s">
        <v>19</v>
      </c>
      <c r="D78" s="9"/>
      <c r="E78" s="4" t="s">
        <v>19</v>
      </c>
      <c r="F78" s="9"/>
      <c r="G78" s="4" t="s">
        <v>19</v>
      </c>
      <c r="H78" s="9"/>
      <c r="I78" s="4" t="s">
        <v>19</v>
      </c>
      <c r="J78" s="9"/>
      <c r="K78" s="4" t="s">
        <v>19</v>
      </c>
      <c r="L78" s="9"/>
      <c r="M78" s="4" t="s">
        <v>19</v>
      </c>
      <c r="N78" s="9"/>
      <c r="O78" s="4" t="s">
        <v>19</v>
      </c>
      <c r="P78" s="9"/>
      <c r="Q78" s="4" t="s">
        <v>19</v>
      </c>
      <c r="R78" s="9"/>
      <c r="S78" s="4" t="s">
        <v>19</v>
      </c>
      <c r="T78" s="9"/>
      <c r="U78" s="4" t="s">
        <v>19</v>
      </c>
      <c r="V78" s="9"/>
      <c r="W78" s="4" t="s">
        <v>19</v>
      </c>
      <c r="X78" s="9"/>
      <c r="Y78" s="4" t="s">
        <v>19</v>
      </c>
      <c r="Z78" s="9"/>
      <c r="AA78" s="4" t="s">
        <v>19</v>
      </c>
      <c r="AB78" s="9"/>
      <c r="AC78" s="4" t="s">
        <v>19</v>
      </c>
      <c r="AD78" s="9"/>
      <c r="AE78" s="4" t="s">
        <v>19</v>
      </c>
      <c r="AF78" s="9"/>
    </row>
    <row r="79" spans="1:32" s="21" customFormat="1" ht="13.5" thickBot="1" x14ac:dyDescent="0.2">
      <c r="A79" s="4" t="s">
        <v>20</v>
      </c>
      <c r="B79" s="11"/>
      <c r="C79" s="4" t="s">
        <v>20</v>
      </c>
      <c r="D79" s="11"/>
      <c r="E79" s="4" t="s">
        <v>20</v>
      </c>
      <c r="F79" s="11"/>
      <c r="G79" s="4" t="s">
        <v>20</v>
      </c>
      <c r="H79" s="11"/>
      <c r="I79" s="4" t="s">
        <v>20</v>
      </c>
      <c r="J79" s="11"/>
      <c r="K79" s="4" t="s">
        <v>20</v>
      </c>
      <c r="L79" s="11"/>
      <c r="M79" s="4" t="s">
        <v>20</v>
      </c>
      <c r="N79" s="11"/>
      <c r="O79" s="4" t="s">
        <v>20</v>
      </c>
      <c r="P79" s="11"/>
      <c r="Q79" s="4" t="s">
        <v>20</v>
      </c>
      <c r="R79" s="11"/>
      <c r="S79" s="4" t="s">
        <v>20</v>
      </c>
      <c r="T79" s="11"/>
      <c r="U79" s="4" t="s">
        <v>20</v>
      </c>
      <c r="V79" s="11"/>
      <c r="W79" s="4" t="s">
        <v>20</v>
      </c>
      <c r="X79" s="11"/>
      <c r="Y79" s="4" t="s">
        <v>20</v>
      </c>
      <c r="Z79" s="11"/>
      <c r="AA79" s="4" t="s">
        <v>20</v>
      </c>
      <c r="AB79" s="11"/>
      <c r="AC79" s="4" t="s">
        <v>20</v>
      </c>
      <c r="AD79" s="11"/>
      <c r="AE79" s="4" t="s">
        <v>20</v>
      </c>
      <c r="AF79" s="11"/>
    </row>
    <row r="80" spans="1:32" s="21" customFormat="1" ht="14.25" thickTop="1" thickBot="1" x14ac:dyDescent="0.2">
      <c r="A80" s="5"/>
      <c r="B80" s="3" t="str">
        <f>DB!AW8</f>
        <v/>
      </c>
      <c r="C80" s="5"/>
      <c r="D80" s="3" t="str">
        <f>DB!AX8</f>
        <v/>
      </c>
      <c r="E80" s="5"/>
      <c r="F80" s="3" t="str">
        <f>DB!AY8</f>
        <v/>
      </c>
      <c r="G80" s="5"/>
      <c r="H80" s="3" t="str">
        <f>DB!AZ8</f>
        <v/>
      </c>
      <c r="I80" s="5"/>
      <c r="J80" s="3" t="str">
        <f>DB!BA8</f>
        <v/>
      </c>
      <c r="K80" s="5"/>
      <c r="L80" s="3" t="str">
        <f>DB!BB8</f>
        <v/>
      </c>
      <c r="M80" s="5"/>
      <c r="N80" s="3" t="str">
        <f>DB!BC8</f>
        <v/>
      </c>
      <c r="O80" s="5"/>
      <c r="P80" s="3" t="str">
        <f>DB!BD8</f>
        <v/>
      </c>
      <c r="Q80" s="5"/>
      <c r="R80" s="3" t="str">
        <f>DB!BE8</f>
        <v/>
      </c>
      <c r="S80" s="5"/>
      <c r="T80" s="3" t="str">
        <f>DB!BF8</f>
        <v/>
      </c>
      <c r="U80" s="5"/>
      <c r="V80" s="3" t="str">
        <f>DB!BG8</f>
        <v/>
      </c>
      <c r="W80" s="5"/>
      <c r="X80" s="3" t="str">
        <f>DB!BH8</f>
        <v/>
      </c>
      <c r="Y80" s="5"/>
      <c r="Z80" s="3" t="str">
        <f>DB!BI8</f>
        <v/>
      </c>
      <c r="AA80" s="5"/>
      <c r="AB80" s="3" t="str">
        <f>DB!BJ8</f>
        <v/>
      </c>
      <c r="AC80" s="5"/>
      <c r="AD80" s="3" t="str">
        <f>DB!BK8</f>
        <v/>
      </c>
      <c r="AE80" s="5"/>
      <c r="AF80" s="3" t="str">
        <f>DB!BL8</f>
        <v/>
      </c>
    </row>
    <row r="81" ht="13.5" thickTop="1" x14ac:dyDescent="0.15"/>
  </sheetData>
  <sheetProtection sheet="1" objects="1" scenarios="1"/>
  <mergeCells count="64">
    <mergeCell ref="B1:B2"/>
    <mergeCell ref="D1:D2"/>
    <mergeCell ref="F1:F2"/>
    <mergeCell ref="H1:H2"/>
    <mergeCell ref="J1:J2"/>
    <mergeCell ref="L1:L2"/>
    <mergeCell ref="N1:N2"/>
    <mergeCell ref="P1:P2"/>
    <mergeCell ref="R1:R2"/>
    <mergeCell ref="T1:T2"/>
    <mergeCell ref="AD21:AD22"/>
    <mergeCell ref="V1:V2"/>
    <mergeCell ref="X1:X2"/>
    <mergeCell ref="Z1:Z2"/>
    <mergeCell ref="AB1:AB2"/>
    <mergeCell ref="AD1:AD2"/>
    <mergeCell ref="AD41:AD42"/>
    <mergeCell ref="AF1:AF2"/>
    <mergeCell ref="B21:B22"/>
    <mergeCell ref="D21:D22"/>
    <mergeCell ref="F21:F22"/>
    <mergeCell ref="H21:H22"/>
    <mergeCell ref="J21:J22"/>
    <mergeCell ref="L21:L22"/>
    <mergeCell ref="N21:N22"/>
    <mergeCell ref="P21:P22"/>
    <mergeCell ref="R21:R22"/>
    <mergeCell ref="T21:T22"/>
    <mergeCell ref="V21:V22"/>
    <mergeCell ref="X21:X22"/>
    <mergeCell ref="Z21:Z22"/>
    <mergeCell ref="AB21:AB22"/>
    <mergeCell ref="V61:V62"/>
    <mergeCell ref="AF21:AF22"/>
    <mergeCell ref="B41:B42"/>
    <mergeCell ref="D41:D42"/>
    <mergeCell ref="F41:F42"/>
    <mergeCell ref="H41:H42"/>
    <mergeCell ref="J41:J42"/>
    <mergeCell ref="L41:L42"/>
    <mergeCell ref="N41:N42"/>
    <mergeCell ref="P41:P42"/>
    <mergeCell ref="R41:R42"/>
    <mergeCell ref="T41:T42"/>
    <mergeCell ref="V41:V42"/>
    <mergeCell ref="X41:X42"/>
    <mergeCell ref="Z41:Z42"/>
    <mergeCell ref="AB41:AB42"/>
    <mergeCell ref="X61:X62"/>
    <mergeCell ref="AF41:AF42"/>
    <mergeCell ref="B61:B62"/>
    <mergeCell ref="D61:D62"/>
    <mergeCell ref="F61:F62"/>
    <mergeCell ref="H61:H62"/>
    <mergeCell ref="J61:J62"/>
    <mergeCell ref="L61:L62"/>
    <mergeCell ref="Z61:Z62"/>
    <mergeCell ref="AB61:AB62"/>
    <mergeCell ref="AD61:AD62"/>
    <mergeCell ref="AF61:AF62"/>
    <mergeCell ref="N61:N62"/>
    <mergeCell ref="P61:P62"/>
    <mergeCell ref="R61:R62"/>
    <mergeCell ref="T61:T62"/>
  </mergeCells>
  <phoneticPr fontId="0" type="noConversion"/>
  <printOptions horizontalCentered="1" verticalCentered="1"/>
  <pageMargins left="0.39370078740157483" right="0" top="0" bottom="0" header="0" footer="0"/>
  <pageSetup paperSize="9" scale="49" orientation="landscape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0DBCD-DCBB-449B-B007-63FDBC45D545}">
  <sheetPr>
    <pageSetUpPr fitToPage="1"/>
  </sheetPr>
  <dimension ref="A1:BC77"/>
  <sheetViews>
    <sheetView showGridLines="0" tabSelected="1" topLeftCell="A4" zoomScale="73" workbookViewId="0">
      <selection activeCell="E20" sqref="E20"/>
    </sheetView>
  </sheetViews>
  <sheetFormatPr defaultColWidth="9.16796875" defaultRowHeight="12.75" x14ac:dyDescent="0.15"/>
  <cols>
    <col min="1" max="1" width="1.75" style="50" customWidth="1"/>
    <col min="2" max="2" width="3.1015625" style="50" customWidth="1"/>
    <col min="3" max="3" width="35.87109375" style="50" customWidth="1"/>
    <col min="4" max="4" width="1.75" style="50" customWidth="1"/>
    <col min="5" max="5" width="4.3125" style="50" bestFit="1" customWidth="1"/>
    <col min="6" max="53" width="2.96484375" style="50" customWidth="1"/>
    <col min="54" max="16384" width="9.16796875" style="50"/>
  </cols>
  <sheetData>
    <row r="1" spans="1:55" ht="16.350000000000001" customHeight="1" x14ac:dyDescent="0.15">
      <c r="A1" s="121" t="str">
        <f>CONCATENATE("Grand Prix ",DB!B1)</f>
        <v>Grand Prix 2026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</row>
    <row r="2" spans="1:55" ht="16.350000000000001" customHeight="1" x14ac:dyDescent="0.15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</row>
    <row r="3" spans="1:55" ht="16.350000000000001" customHeight="1" thickBot="1" x14ac:dyDescent="0.2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</row>
    <row r="4" spans="1:55" ht="75.75" customHeight="1" thickTop="1" x14ac:dyDescent="0.15">
      <c r="A4" s="109" t="str">
        <f>IF(F4&lt;&gt;"",DB!D5,"")</f>
        <v>Kvalifikation, Kamp 1</v>
      </c>
      <c r="B4" s="110"/>
      <c r="C4" s="110"/>
      <c r="D4" s="111"/>
      <c r="E4" s="97" t="str">
        <f>IF(F4&lt;&gt;"","De 13 rigtige","")</f>
        <v>De 13 rigtige</v>
      </c>
      <c r="F4" s="95" t="str">
        <f>Rækker!B3</f>
        <v>Anderup</v>
      </c>
      <c r="G4" s="96"/>
      <c r="H4" s="97"/>
      <c r="I4" s="95" t="str">
        <f>Rækker!D3</f>
        <v>Arsenal</v>
      </c>
      <c r="J4" s="96"/>
      <c r="K4" s="97"/>
      <c r="L4" s="95" t="str">
        <f>Rækker!F3</f>
        <v>Benbo</v>
      </c>
      <c r="M4" s="96"/>
      <c r="N4" s="97"/>
      <c r="O4" s="95" t="str">
        <f>Rækker!H3</f>
        <v>brula</v>
      </c>
      <c r="P4" s="96"/>
      <c r="Q4" s="97"/>
      <c r="R4" s="95" t="str">
        <f>Rækker!J3</f>
        <v>Chelsea</v>
      </c>
      <c r="S4" s="96"/>
      <c r="T4" s="97"/>
      <c r="U4" s="95" t="str">
        <f>Rækker!L3</f>
        <v>Cottee</v>
      </c>
      <c r="V4" s="96"/>
      <c r="W4" s="97"/>
      <c r="X4" s="95" t="str">
        <f>Rækker!N3</f>
        <v>Degnen</v>
      </c>
      <c r="Y4" s="96"/>
      <c r="Z4" s="97"/>
      <c r="AA4" s="95" t="str">
        <f>Rækker!P3</f>
        <v>Far</v>
      </c>
      <c r="AB4" s="96"/>
      <c r="AC4" s="97"/>
      <c r="AD4" s="95" t="str">
        <f>Rækker!R3</f>
        <v>Flinca</v>
      </c>
      <c r="AE4" s="96"/>
      <c r="AF4" s="97"/>
      <c r="AG4" s="95" t="str">
        <f>Rækker!T3</f>
        <v>Forest</v>
      </c>
      <c r="AH4" s="96"/>
      <c r="AI4" s="97"/>
      <c r="AJ4" s="95" t="str">
        <f>Rækker!V3</f>
        <v>Frydkær</v>
      </c>
      <c r="AK4" s="96"/>
      <c r="AL4" s="97"/>
      <c r="AM4" s="95" t="str">
        <f>Rækker!X3</f>
        <v>Futte</v>
      </c>
      <c r="AN4" s="96"/>
      <c r="AO4" s="97"/>
      <c r="AP4" s="95" t="str">
        <f>Rækker!Z3</f>
        <v>Gunners</v>
      </c>
      <c r="AQ4" s="96"/>
      <c r="AR4" s="97"/>
      <c r="AS4" s="95" t="str">
        <f>Rækker!AB3</f>
        <v>Halvor</v>
      </c>
      <c r="AT4" s="96"/>
      <c r="AU4" s="97"/>
      <c r="AV4" s="95" t="str">
        <f>Rækker!AD3</f>
        <v>Harry</v>
      </c>
      <c r="AW4" s="96"/>
      <c r="AX4" s="97"/>
      <c r="AY4" s="95" t="str">
        <f>Rækker!AF3</f>
        <v>Hede</v>
      </c>
      <c r="AZ4" s="96"/>
      <c r="BA4" s="97"/>
    </row>
    <row r="5" spans="1:55" ht="16.350000000000001" customHeight="1" thickBot="1" x14ac:dyDescent="0.2">
      <c r="A5" s="112"/>
      <c r="B5" s="113"/>
      <c r="C5" s="113"/>
      <c r="D5" s="114"/>
      <c r="E5" s="115"/>
      <c r="F5" s="98" t="str">
        <f>DB!Q12</f>
        <v/>
      </c>
      <c r="G5" s="99"/>
      <c r="H5" s="100"/>
      <c r="I5" s="98" t="str">
        <f>DB!Q13</f>
        <v/>
      </c>
      <c r="J5" s="99"/>
      <c r="K5" s="100"/>
      <c r="L5" s="98" t="str">
        <f>DB!Q14</f>
        <v/>
      </c>
      <c r="M5" s="99"/>
      <c r="N5" s="100"/>
      <c r="O5" s="98" t="str">
        <f>DB!Q15</f>
        <v/>
      </c>
      <c r="P5" s="99"/>
      <c r="Q5" s="100"/>
      <c r="R5" s="98" t="str">
        <f>DB!Q16</f>
        <v/>
      </c>
      <c r="S5" s="99"/>
      <c r="T5" s="100"/>
      <c r="U5" s="98" t="str">
        <f>DB!Q17</f>
        <v>Res 1</v>
      </c>
      <c r="V5" s="99"/>
      <c r="W5" s="100"/>
      <c r="X5" s="98" t="str">
        <f>DB!Q18</f>
        <v/>
      </c>
      <c r="Y5" s="99"/>
      <c r="Z5" s="100"/>
      <c r="AA5" s="98" t="str">
        <f>DB!Q19</f>
        <v/>
      </c>
      <c r="AB5" s="99"/>
      <c r="AC5" s="100"/>
      <c r="AD5" s="98" t="str">
        <f>DB!Q20</f>
        <v/>
      </c>
      <c r="AE5" s="99"/>
      <c r="AF5" s="100"/>
      <c r="AG5" s="98" t="str">
        <f>DB!Q21</f>
        <v>Walkover</v>
      </c>
      <c r="AH5" s="99"/>
      <c r="AI5" s="100"/>
      <c r="AJ5" s="98" t="str">
        <f>DB!Q22</f>
        <v/>
      </c>
      <c r="AK5" s="99"/>
      <c r="AL5" s="100"/>
      <c r="AM5" s="98" t="str">
        <f>DB!Q23</f>
        <v/>
      </c>
      <c r="AN5" s="99"/>
      <c r="AO5" s="100"/>
      <c r="AP5" s="98" t="str">
        <f>DB!Q24</f>
        <v/>
      </c>
      <c r="AQ5" s="99"/>
      <c r="AR5" s="100"/>
      <c r="AS5" s="98" t="str">
        <f>DB!Q25</f>
        <v/>
      </c>
      <c r="AT5" s="99"/>
      <c r="AU5" s="100"/>
      <c r="AV5" s="98" t="str">
        <f>DB!Q26</f>
        <v/>
      </c>
      <c r="AW5" s="99"/>
      <c r="AX5" s="100"/>
      <c r="AY5" s="98" t="str">
        <f>DB!Q27</f>
        <v/>
      </c>
      <c r="AZ5" s="99"/>
      <c r="BA5" s="100"/>
    </row>
    <row r="6" spans="1:55" ht="16.350000000000001" customHeight="1" thickTop="1" thickBot="1" x14ac:dyDescent="0.2">
      <c r="A6" s="106"/>
      <c r="B6" s="107"/>
      <c r="C6" s="107"/>
      <c r="D6" s="108"/>
      <c r="E6" s="67" t="s">
        <v>26</v>
      </c>
      <c r="F6" s="31">
        <v>1</v>
      </c>
      <c r="G6" s="32" t="s">
        <v>0</v>
      </c>
      <c r="H6" s="30">
        <v>2</v>
      </c>
      <c r="I6" s="31">
        <v>1</v>
      </c>
      <c r="J6" s="32" t="s">
        <v>0</v>
      </c>
      <c r="K6" s="30">
        <v>2</v>
      </c>
      <c r="L6" s="31">
        <v>1</v>
      </c>
      <c r="M6" s="32" t="s">
        <v>0</v>
      </c>
      <c r="N6" s="30">
        <v>2</v>
      </c>
      <c r="O6" s="31">
        <v>1</v>
      </c>
      <c r="P6" s="32" t="s">
        <v>0</v>
      </c>
      <c r="Q6" s="30">
        <v>2</v>
      </c>
      <c r="R6" s="31">
        <v>1</v>
      </c>
      <c r="S6" s="32" t="s">
        <v>0</v>
      </c>
      <c r="T6" s="30">
        <v>2</v>
      </c>
      <c r="U6" s="31">
        <v>1</v>
      </c>
      <c r="V6" s="32" t="s">
        <v>0</v>
      </c>
      <c r="W6" s="30">
        <v>2</v>
      </c>
      <c r="X6" s="31">
        <v>1</v>
      </c>
      <c r="Y6" s="32" t="s">
        <v>0</v>
      </c>
      <c r="Z6" s="30">
        <v>2</v>
      </c>
      <c r="AA6" s="31">
        <v>1</v>
      </c>
      <c r="AB6" s="32" t="s">
        <v>0</v>
      </c>
      <c r="AC6" s="30">
        <v>2</v>
      </c>
      <c r="AD6" s="31">
        <v>1</v>
      </c>
      <c r="AE6" s="32" t="s">
        <v>0</v>
      </c>
      <c r="AF6" s="30">
        <v>2</v>
      </c>
      <c r="AG6" s="31">
        <v>1</v>
      </c>
      <c r="AH6" s="32" t="s">
        <v>0</v>
      </c>
      <c r="AI6" s="30">
        <v>2</v>
      </c>
      <c r="AJ6" s="31">
        <v>1</v>
      </c>
      <c r="AK6" s="32" t="s">
        <v>0</v>
      </c>
      <c r="AL6" s="30">
        <v>2</v>
      </c>
      <c r="AM6" s="31">
        <v>1</v>
      </c>
      <c r="AN6" s="32" t="s">
        <v>0</v>
      </c>
      <c r="AO6" s="30">
        <v>2</v>
      </c>
      <c r="AP6" s="31">
        <v>1</v>
      </c>
      <c r="AQ6" s="32" t="s">
        <v>0</v>
      </c>
      <c r="AR6" s="30">
        <v>2</v>
      </c>
      <c r="AS6" s="31">
        <v>1</v>
      </c>
      <c r="AT6" s="32" t="s">
        <v>0</v>
      </c>
      <c r="AU6" s="30">
        <v>2</v>
      </c>
      <c r="AV6" s="31">
        <v>1</v>
      </c>
      <c r="AW6" s="32" t="s">
        <v>0</v>
      </c>
      <c r="AX6" s="30">
        <v>2</v>
      </c>
      <c r="AY6" s="31">
        <v>1</v>
      </c>
      <c r="AZ6" s="32" t="s">
        <v>0</v>
      </c>
      <c r="BA6" s="30">
        <v>2</v>
      </c>
    </row>
    <row r="7" spans="1:55" ht="16.350000000000001" customHeight="1" thickTop="1" x14ac:dyDescent="0.15">
      <c r="A7" s="33"/>
      <c r="B7" s="34" t="str">
        <f>IF(F4&lt;&gt;"","1.","")</f>
        <v>1.</v>
      </c>
      <c r="C7" s="35" t="str">
        <f>IF(F4&lt;&gt;"",CONCATENATE(Kampe!B5," - ",Kampe!D5,"........................................................................................................."),"")</f>
        <v>AGF - Brøndby IF.........................................................................................................</v>
      </c>
      <c r="D7" s="36" t="s">
        <v>25</v>
      </c>
      <c r="E7" s="25" t="s">
        <v>125</v>
      </c>
      <c r="F7" s="28" t="str">
        <f>IF(Rækker!B7=1,1,"")</f>
        <v/>
      </c>
      <c r="G7" s="37" t="str">
        <f>IF(Rækker!B7="X","X","")</f>
        <v/>
      </c>
      <c r="H7" s="29">
        <f>IF(Rækker!B7=2,2,"")</f>
        <v>2</v>
      </c>
      <c r="I7" s="28" t="str">
        <f>IF(Rækker!D7=1,1,"")</f>
        <v/>
      </c>
      <c r="J7" s="37" t="str">
        <f>IF(Rækker!D7="X","X","")</f>
        <v/>
      </c>
      <c r="K7" s="29">
        <f>IF(Rækker!D7=2,2,"")</f>
        <v>2</v>
      </c>
      <c r="L7" s="28" t="str">
        <f>IF(Rækker!F7=1,1,"")</f>
        <v/>
      </c>
      <c r="M7" s="37" t="str">
        <f>IF(Rækker!F7="X","X","")</f>
        <v>X</v>
      </c>
      <c r="N7" s="29" t="str">
        <f>IF(Rækker!F7=2,2,"")</f>
        <v/>
      </c>
      <c r="O7" s="28">
        <f>IF(Rækker!H7=1,1,"")</f>
        <v>1</v>
      </c>
      <c r="P7" s="37" t="str">
        <f>IF(Rækker!H7="X","X","")</f>
        <v/>
      </c>
      <c r="Q7" s="29" t="str">
        <f>IF(Rækker!H7=2,2,"")</f>
        <v/>
      </c>
      <c r="R7" s="28" t="str">
        <f>IF(Rækker!J7=1,1,"")</f>
        <v/>
      </c>
      <c r="S7" s="37" t="str">
        <f>IF(Rækker!J7="X","X","")</f>
        <v>X</v>
      </c>
      <c r="T7" s="29" t="str">
        <f>IF(Rækker!J7=2,2,"")</f>
        <v/>
      </c>
      <c r="U7" s="28" t="str">
        <f>IF(Rækker!L7=1,1,"")</f>
        <v/>
      </c>
      <c r="V7" s="37" t="str">
        <f>IF(Rækker!L7="X","X","")</f>
        <v/>
      </c>
      <c r="W7" s="29" t="str">
        <f>IF(Rækker!L7=2,2,"")</f>
        <v/>
      </c>
      <c r="X7" s="28" t="str">
        <f>IF(Rækker!N7=1,1,"")</f>
        <v/>
      </c>
      <c r="Y7" s="37" t="str">
        <f>IF(Rækker!N7="X","X","")</f>
        <v/>
      </c>
      <c r="Z7" s="29">
        <f>IF(Rækker!N7=2,2,"")</f>
        <v>2</v>
      </c>
      <c r="AA7" s="28">
        <f>IF(Rækker!P7=1,1,"")</f>
        <v>1</v>
      </c>
      <c r="AB7" s="37" t="str">
        <f>IF(Rækker!P7="X","X","")</f>
        <v/>
      </c>
      <c r="AC7" s="29" t="str">
        <f>IF(Rækker!P7=2,2,"")</f>
        <v/>
      </c>
      <c r="AD7" s="28" t="str">
        <f>IF(Rækker!R7=1,1,"")</f>
        <v/>
      </c>
      <c r="AE7" s="37" t="str">
        <f>IF(Rækker!R7="X","X","")</f>
        <v/>
      </c>
      <c r="AF7" s="29">
        <f>IF(Rækker!R7=2,2,"")</f>
        <v>2</v>
      </c>
      <c r="AG7" s="28" t="str">
        <f>IF(Rækker!T7=1,1,"")</f>
        <v/>
      </c>
      <c r="AH7" s="37" t="str">
        <f>IF(Rækker!T7="X","X","")</f>
        <v/>
      </c>
      <c r="AI7" s="29" t="str">
        <f>IF(Rækker!T7=2,2,"")</f>
        <v/>
      </c>
      <c r="AJ7" s="28">
        <f>IF(Rækker!V7=1,1,"")</f>
        <v>1</v>
      </c>
      <c r="AK7" s="37" t="str">
        <f>IF(Rækker!V7="X","X","")</f>
        <v/>
      </c>
      <c r="AL7" s="29" t="str">
        <f>IF(Rækker!V7=2,2,"")</f>
        <v/>
      </c>
      <c r="AM7" s="28" t="str">
        <f>IF(Rækker!X7=1,1,"")</f>
        <v/>
      </c>
      <c r="AN7" s="37" t="str">
        <f>IF(Rækker!X7="X","X","")</f>
        <v/>
      </c>
      <c r="AO7" s="29">
        <f>IF(Rækker!X7=2,2,"")</f>
        <v>2</v>
      </c>
      <c r="AP7" s="28">
        <f>IF(Rækker!Z7=1,1,"")</f>
        <v>1</v>
      </c>
      <c r="AQ7" s="37" t="str">
        <f>IF(Rækker!Z7="X","X","")</f>
        <v/>
      </c>
      <c r="AR7" s="29" t="str">
        <f>IF(Rækker!Z7=2,2,"")</f>
        <v/>
      </c>
      <c r="AS7" s="28">
        <f>IF(Rækker!AB7=1,1,"")</f>
        <v>1</v>
      </c>
      <c r="AT7" s="37" t="str">
        <f>IF(Rækker!AB7="X","X","")</f>
        <v/>
      </c>
      <c r="AU7" s="29" t="str">
        <f>IF(Rækker!AB7=2,2,"")</f>
        <v/>
      </c>
      <c r="AV7" s="28">
        <f>IF(Rækker!AD7=1,1,"")</f>
        <v>1</v>
      </c>
      <c r="AW7" s="37" t="str">
        <f>IF(Rækker!AD7="X","X","")</f>
        <v/>
      </c>
      <c r="AX7" s="29" t="str">
        <f>IF(Rækker!AD7=2,2,"")</f>
        <v/>
      </c>
      <c r="AY7" s="28" t="str">
        <f>IF(Rækker!AF7=1,1,"")</f>
        <v/>
      </c>
      <c r="AZ7" s="37" t="str">
        <f>IF(Rækker!AF7="X","X","")</f>
        <v/>
      </c>
      <c r="BA7" s="29">
        <f>IF(Rækker!AF7=2,2,"")</f>
        <v>2</v>
      </c>
      <c r="BC7" s="66" t="s">
        <v>25</v>
      </c>
    </row>
    <row r="8" spans="1:55" ht="16.350000000000001" customHeight="1" x14ac:dyDescent="0.15">
      <c r="A8" s="33"/>
      <c r="B8" s="34" t="str">
        <f>IF(F4&lt;&gt;"","2.","")</f>
        <v>2.</v>
      </c>
      <c r="C8" s="35" t="str">
        <f>IF(F4&lt;&gt;"",CONCATENATE(Kampe!B6," - ",Kampe!D6,"........................................................................................................."),"")</f>
        <v>Fredericia - HB Køge.........................................................................................................</v>
      </c>
      <c r="D8" s="36" t="s">
        <v>25</v>
      </c>
      <c r="E8" s="23">
        <v>1</v>
      </c>
      <c r="F8" s="39">
        <f>IF(Rækker!B8=1,1,"")</f>
        <v>1</v>
      </c>
      <c r="G8" s="40" t="str">
        <f>IF(Rækker!B8="X","X","")</f>
        <v/>
      </c>
      <c r="H8" s="41" t="str">
        <f>IF(Rækker!B8=2,2,"")</f>
        <v/>
      </c>
      <c r="I8" s="39">
        <f>IF(Rækker!D8=1,1,"")</f>
        <v>1</v>
      </c>
      <c r="J8" s="40" t="str">
        <f>IF(Rækker!D8="X","X","")</f>
        <v/>
      </c>
      <c r="K8" s="41" t="str">
        <f>IF(Rækker!D8=2,2,"")</f>
        <v/>
      </c>
      <c r="L8" s="39">
        <f>IF(Rækker!F8=1,1,"")</f>
        <v>1</v>
      </c>
      <c r="M8" s="40" t="str">
        <f>IF(Rækker!F8="X","X","")</f>
        <v/>
      </c>
      <c r="N8" s="41" t="str">
        <f>IF(Rækker!F8=2,2,"")</f>
        <v/>
      </c>
      <c r="O8" s="39">
        <f>IF(Rækker!H8=1,1,"")</f>
        <v>1</v>
      </c>
      <c r="P8" s="40" t="str">
        <f>IF(Rækker!H8="X","X","")</f>
        <v/>
      </c>
      <c r="Q8" s="41" t="str">
        <f>IF(Rækker!H8=2,2,"")</f>
        <v/>
      </c>
      <c r="R8" s="39">
        <f>IF(Rækker!J8=1,1,"")</f>
        <v>1</v>
      </c>
      <c r="S8" s="40" t="str">
        <f>IF(Rækker!J8="X","X","")</f>
        <v/>
      </c>
      <c r="T8" s="41" t="str">
        <f>IF(Rækker!J8=2,2,"")</f>
        <v/>
      </c>
      <c r="U8" s="39" t="str">
        <f>IF(Rækker!L8=1,1,"")</f>
        <v/>
      </c>
      <c r="V8" s="40" t="str">
        <f>IF(Rækker!L8="X","X","")</f>
        <v/>
      </c>
      <c r="W8" s="41" t="str">
        <f>IF(Rækker!L8=2,2,"")</f>
        <v/>
      </c>
      <c r="X8" s="39">
        <f>IF(Rækker!N8=1,1,"")</f>
        <v>1</v>
      </c>
      <c r="Y8" s="40" t="str">
        <f>IF(Rækker!N8="X","X","")</f>
        <v/>
      </c>
      <c r="Z8" s="41" t="str">
        <f>IF(Rækker!N8=2,2,"")</f>
        <v/>
      </c>
      <c r="AA8" s="39">
        <f>IF(Rækker!P8=1,1,"")</f>
        <v>1</v>
      </c>
      <c r="AB8" s="40" t="str">
        <f>IF(Rækker!P8="X","X","")</f>
        <v/>
      </c>
      <c r="AC8" s="41" t="str">
        <f>IF(Rækker!P8=2,2,"")</f>
        <v/>
      </c>
      <c r="AD8" s="39">
        <f>IF(Rækker!R8=1,1,"")</f>
        <v>1</v>
      </c>
      <c r="AE8" s="40" t="str">
        <f>IF(Rækker!R8="X","X","")</f>
        <v/>
      </c>
      <c r="AF8" s="41" t="str">
        <f>IF(Rækker!R8=2,2,"")</f>
        <v/>
      </c>
      <c r="AG8" s="39" t="str">
        <f>IF(Rækker!T8=1,1,"")</f>
        <v/>
      </c>
      <c r="AH8" s="40" t="str">
        <f>IF(Rækker!T8="X","X","")</f>
        <v/>
      </c>
      <c r="AI8" s="41" t="str">
        <f>IF(Rækker!T8=2,2,"")</f>
        <v/>
      </c>
      <c r="AJ8" s="39">
        <f>IF(Rækker!V8=1,1,"")</f>
        <v>1</v>
      </c>
      <c r="AK8" s="40" t="str">
        <f>IF(Rækker!V8="X","X","")</f>
        <v/>
      </c>
      <c r="AL8" s="41" t="str">
        <f>IF(Rækker!V8=2,2,"")</f>
        <v/>
      </c>
      <c r="AM8" s="39">
        <f>IF(Rækker!X8=1,1,"")</f>
        <v>1</v>
      </c>
      <c r="AN8" s="40" t="str">
        <f>IF(Rækker!X8="X","X","")</f>
        <v/>
      </c>
      <c r="AO8" s="41" t="str">
        <f>IF(Rækker!X8=2,2,"")</f>
        <v/>
      </c>
      <c r="AP8" s="39">
        <f>IF(Rækker!Z8=1,1,"")</f>
        <v>1</v>
      </c>
      <c r="AQ8" s="40" t="str">
        <f>IF(Rækker!Z8="X","X","")</f>
        <v/>
      </c>
      <c r="AR8" s="41" t="str">
        <f>IF(Rækker!Z8=2,2,"")</f>
        <v/>
      </c>
      <c r="AS8" s="39">
        <f>IF(Rækker!AB8=1,1,"")</f>
        <v>1</v>
      </c>
      <c r="AT8" s="40" t="str">
        <f>IF(Rækker!AB8="X","X","")</f>
        <v/>
      </c>
      <c r="AU8" s="41" t="str">
        <f>IF(Rækker!AB8=2,2,"")</f>
        <v/>
      </c>
      <c r="AV8" s="39">
        <f>IF(Rækker!AD8=1,1,"")</f>
        <v>1</v>
      </c>
      <c r="AW8" s="40" t="str">
        <f>IF(Rækker!AD8="X","X","")</f>
        <v/>
      </c>
      <c r="AX8" s="41" t="str">
        <f>IF(Rækker!AD8=2,2,"")</f>
        <v/>
      </c>
      <c r="AY8" s="39">
        <f>IF(Rækker!AF8=1,1,"")</f>
        <v>1</v>
      </c>
      <c r="AZ8" s="40" t="str">
        <f>IF(Rækker!AF8="X","X","")</f>
        <v/>
      </c>
      <c r="BA8" s="41" t="str">
        <f>IF(Rækker!AF8=2,2,"")</f>
        <v/>
      </c>
    </row>
    <row r="9" spans="1:55" ht="16.350000000000001" customHeight="1" thickBot="1" x14ac:dyDescent="0.2">
      <c r="A9" s="33"/>
      <c r="B9" s="42" t="str">
        <f>IF(F4&lt;&gt;"","3.","")</f>
        <v>3.</v>
      </c>
      <c r="C9" s="43" t="str">
        <f>IF(F4&lt;&gt;"",CONCATENATE(Kampe!B7," - ",Kampe!D7,"........................................................................................................."),"")</f>
        <v>Kalmar - Mjällby.........................................................................................................</v>
      </c>
      <c r="D9" s="36" t="s">
        <v>25</v>
      </c>
      <c r="E9" s="24">
        <v>1</v>
      </c>
      <c r="F9" s="44">
        <f>IF(Rækker!B9=1,1,"")</f>
        <v>1</v>
      </c>
      <c r="G9" s="45" t="str">
        <f>IF(Rækker!B9="X","X","")</f>
        <v/>
      </c>
      <c r="H9" s="46" t="str">
        <f>IF(Rækker!B9=2,2,"")</f>
        <v/>
      </c>
      <c r="I9" s="44" t="str">
        <f>IF(Rækker!D9=1,1,"")</f>
        <v/>
      </c>
      <c r="J9" s="45" t="str">
        <f>IF(Rækker!D9="X","X","")</f>
        <v>X</v>
      </c>
      <c r="K9" s="46" t="str">
        <f>IF(Rækker!D9=2,2,"")</f>
        <v/>
      </c>
      <c r="L9" s="44" t="str">
        <f>IF(Rækker!F9=1,1,"")</f>
        <v/>
      </c>
      <c r="M9" s="45" t="str">
        <f>IF(Rækker!F9="X","X","")</f>
        <v>X</v>
      </c>
      <c r="N9" s="46" t="str">
        <f>IF(Rækker!F9=2,2,"")</f>
        <v/>
      </c>
      <c r="O9" s="44">
        <f>IF(Rækker!H9=1,1,"")</f>
        <v>1</v>
      </c>
      <c r="P9" s="45" t="str">
        <f>IF(Rækker!H9="X","X","")</f>
        <v/>
      </c>
      <c r="Q9" s="46" t="str">
        <f>IF(Rækker!H9=2,2,"")</f>
        <v/>
      </c>
      <c r="R9" s="44">
        <f>IF(Rækker!J9=1,1,"")</f>
        <v>1</v>
      </c>
      <c r="S9" s="45" t="str">
        <f>IF(Rækker!J9="X","X","")</f>
        <v/>
      </c>
      <c r="T9" s="46" t="str">
        <f>IF(Rækker!J9=2,2,"")</f>
        <v/>
      </c>
      <c r="U9" s="44" t="str">
        <f>IF(Rækker!L9=1,1,"")</f>
        <v/>
      </c>
      <c r="V9" s="45" t="str">
        <f>IF(Rækker!L9="X","X","")</f>
        <v/>
      </c>
      <c r="W9" s="46" t="str">
        <f>IF(Rækker!L9=2,2,"")</f>
        <v/>
      </c>
      <c r="X9" s="44">
        <f>IF(Rækker!N9=1,1,"")</f>
        <v>1</v>
      </c>
      <c r="Y9" s="45" t="str">
        <f>IF(Rækker!N9="X","X","")</f>
        <v/>
      </c>
      <c r="Z9" s="46" t="str">
        <f>IF(Rækker!N9=2,2,"")</f>
        <v/>
      </c>
      <c r="AA9" s="44" t="str">
        <f>IF(Rækker!P9=1,1,"")</f>
        <v/>
      </c>
      <c r="AB9" s="45" t="str">
        <f>IF(Rækker!P9="X","X","")</f>
        <v>X</v>
      </c>
      <c r="AC9" s="46" t="str">
        <f>IF(Rækker!P9=2,2,"")</f>
        <v/>
      </c>
      <c r="AD9" s="44">
        <f>IF(Rækker!R9=1,1,"")</f>
        <v>1</v>
      </c>
      <c r="AE9" s="45" t="str">
        <f>IF(Rækker!R9="X","X","")</f>
        <v/>
      </c>
      <c r="AF9" s="46" t="str">
        <f>IF(Rækker!R9=2,2,"")</f>
        <v/>
      </c>
      <c r="AG9" s="44" t="str">
        <f>IF(Rækker!T9=1,1,"")</f>
        <v/>
      </c>
      <c r="AH9" s="45" t="str">
        <f>IF(Rækker!T9="X","X","")</f>
        <v/>
      </c>
      <c r="AI9" s="46" t="str">
        <f>IF(Rækker!T9=2,2,"")</f>
        <v/>
      </c>
      <c r="AJ9" s="44" t="str">
        <f>IF(Rækker!V9=1,1,"")</f>
        <v/>
      </c>
      <c r="AK9" s="45" t="str">
        <f>IF(Rækker!V9="X","X","")</f>
        <v/>
      </c>
      <c r="AL9" s="46">
        <f>IF(Rækker!V9=2,2,"")</f>
        <v>2</v>
      </c>
      <c r="AM9" s="44">
        <f>IF(Rækker!X9=1,1,"")</f>
        <v>1</v>
      </c>
      <c r="AN9" s="45" t="str">
        <f>IF(Rækker!X9="X","X","")</f>
        <v/>
      </c>
      <c r="AO9" s="46" t="str">
        <f>IF(Rækker!X9=2,2,"")</f>
        <v/>
      </c>
      <c r="AP9" s="44" t="str">
        <f>IF(Rækker!Z9=1,1,"")</f>
        <v/>
      </c>
      <c r="AQ9" s="45" t="str">
        <f>IF(Rækker!Z9="X","X","")</f>
        <v>X</v>
      </c>
      <c r="AR9" s="46" t="str">
        <f>IF(Rækker!Z9=2,2,"")</f>
        <v/>
      </c>
      <c r="AS9" s="44" t="str">
        <f>IF(Rækker!AB9=1,1,"")</f>
        <v/>
      </c>
      <c r="AT9" s="45" t="str">
        <f>IF(Rækker!AB9="X","X","")</f>
        <v>X</v>
      </c>
      <c r="AU9" s="46" t="str">
        <f>IF(Rækker!AB9=2,2,"")</f>
        <v/>
      </c>
      <c r="AV9" s="44" t="str">
        <f>IF(Rækker!AD9=1,1,"")</f>
        <v/>
      </c>
      <c r="AW9" s="45" t="str">
        <f>IF(Rækker!AD9="X","X","")</f>
        <v>X</v>
      </c>
      <c r="AX9" s="46" t="str">
        <f>IF(Rækker!AD9=2,2,"")</f>
        <v/>
      </c>
      <c r="AY9" s="44" t="str">
        <f>IF(Rækker!AF9=1,1,"")</f>
        <v/>
      </c>
      <c r="AZ9" s="45" t="str">
        <f>IF(Rækker!AF9="X","X","")</f>
        <v>X</v>
      </c>
      <c r="BA9" s="46" t="str">
        <f>IF(Rækker!AF9=2,2,"")</f>
        <v/>
      </c>
    </row>
    <row r="10" spans="1:55" ht="16.350000000000001" customHeight="1" x14ac:dyDescent="0.15">
      <c r="A10" s="33"/>
      <c r="B10" s="34" t="str">
        <f>IF(F4&lt;&gt;"","4.","")</f>
        <v>4.</v>
      </c>
      <c r="C10" s="35" t="str">
        <f>IF(F4&lt;&gt;"",CONCATENATE(Kampe!B8," - ",Kampe!D8,"........................................................................................................."),"")</f>
        <v>Kristiansund - Start.........................................................................................................</v>
      </c>
      <c r="D10" s="36" t="s">
        <v>25</v>
      </c>
      <c r="E10" s="25">
        <v>2</v>
      </c>
      <c r="F10" s="47">
        <f>IF(Rækker!B10=1,1,"")</f>
        <v>1</v>
      </c>
      <c r="G10" s="37" t="str">
        <f>IF(Rækker!B10="X","X","")</f>
        <v/>
      </c>
      <c r="H10" s="29" t="str">
        <f>IF(Rækker!B10=2,2,"")</f>
        <v/>
      </c>
      <c r="I10" s="28">
        <f>IF(Rækker!D10=1,1,"")</f>
        <v>1</v>
      </c>
      <c r="J10" s="37" t="str">
        <f>IF(Rækker!D10="X","X","")</f>
        <v/>
      </c>
      <c r="K10" s="29" t="str">
        <f>IF(Rækker!D10=2,2,"")</f>
        <v/>
      </c>
      <c r="L10" s="28">
        <f>IF(Rækker!F10=1,1,"")</f>
        <v>1</v>
      </c>
      <c r="M10" s="37" t="str">
        <f>IF(Rækker!F10="X","X","")</f>
        <v/>
      </c>
      <c r="N10" s="29" t="str">
        <f>IF(Rækker!F10=2,2,"")</f>
        <v/>
      </c>
      <c r="O10" s="28">
        <f>IF(Rækker!H10=1,1,"")</f>
        <v>1</v>
      </c>
      <c r="P10" s="37" t="str">
        <f>IF(Rækker!H10="X","X","")</f>
        <v/>
      </c>
      <c r="Q10" s="29" t="str">
        <f>IF(Rækker!H10=2,2,"")</f>
        <v/>
      </c>
      <c r="R10" s="28">
        <f>IF(Rækker!J10=1,1,"")</f>
        <v>1</v>
      </c>
      <c r="S10" s="37" t="str">
        <f>IF(Rækker!J10="X","X","")</f>
        <v/>
      </c>
      <c r="T10" s="29" t="str">
        <f>IF(Rækker!J10=2,2,"")</f>
        <v/>
      </c>
      <c r="U10" s="28" t="str">
        <f>IF(Rækker!L10=1,1,"")</f>
        <v/>
      </c>
      <c r="V10" s="37" t="str">
        <f>IF(Rækker!L10="X","X","")</f>
        <v/>
      </c>
      <c r="W10" s="29" t="str">
        <f>IF(Rækker!L10=2,2,"")</f>
        <v/>
      </c>
      <c r="X10" s="28">
        <f>IF(Rækker!N10=1,1,"")</f>
        <v>1</v>
      </c>
      <c r="Y10" s="37" t="str">
        <f>IF(Rækker!N10="X","X","")</f>
        <v/>
      </c>
      <c r="Z10" s="29" t="str">
        <f>IF(Rækker!N10=2,2,"")</f>
        <v/>
      </c>
      <c r="AA10" s="28">
        <f>IF(Rækker!P10=1,1,"")</f>
        <v>1</v>
      </c>
      <c r="AB10" s="37" t="str">
        <f>IF(Rækker!P10="X","X","")</f>
        <v/>
      </c>
      <c r="AC10" s="29" t="str">
        <f>IF(Rækker!P10=2,2,"")</f>
        <v/>
      </c>
      <c r="AD10" s="28">
        <f>IF(Rækker!R10=1,1,"")</f>
        <v>1</v>
      </c>
      <c r="AE10" s="37" t="str">
        <f>IF(Rækker!R10="X","X","")</f>
        <v/>
      </c>
      <c r="AF10" s="29" t="str">
        <f>IF(Rækker!R10=2,2,"")</f>
        <v/>
      </c>
      <c r="AG10" s="28" t="str">
        <f>IF(Rækker!T10=1,1,"")</f>
        <v/>
      </c>
      <c r="AH10" s="37" t="str">
        <f>IF(Rækker!T10="X","X","")</f>
        <v/>
      </c>
      <c r="AI10" s="29" t="str">
        <f>IF(Rækker!T10=2,2,"")</f>
        <v/>
      </c>
      <c r="AJ10" s="28" t="str">
        <f>IF(Rækker!V10=1,1,"")</f>
        <v/>
      </c>
      <c r="AK10" s="37" t="str">
        <f>IF(Rækker!V10="X","X","")</f>
        <v>X</v>
      </c>
      <c r="AL10" s="29" t="str">
        <f>IF(Rækker!V10=2,2,"")</f>
        <v/>
      </c>
      <c r="AM10" s="28">
        <f>IF(Rækker!X10=1,1,"")</f>
        <v>1</v>
      </c>
      <c r="AN10" s="37" t="str">
        <f>IF(Rækker!X10="X","X","")</f>
        <v/>
      </c>
      <c r="AO10" s="29" t="str">
        <f>IF(Rækker!X10=2,2,"")</f>
        <v/>
      </c>
      <c r="AP10" s="28">
        <f>IF(Rækker!Z10=1,1,"")</f>
        <v>1</v>
      </c>
      <c r="AQ10" s="37" t="str">
        <f>IF(Rækker!Z10="X","X","")</f>
        <v/>
      </c>
      <c r="AR10" s="29" t="str">
        <f>IF(Rækker!Z10=2,2,"")</f>
        <v/>
      </c>
      <c r="AS10" s="28">
        <f>IF(Rækker!AB10=1,1,"")</f>
        <v>1</v>
      </c>
      <c r="AT10" s="37" t="str">
        <f>IF(Rækker!AB10="X","X","")</f>
        <v/>
      </c>
      <c r="AU10" s="29" t="str">
        <f>IF(Rækker!AB10=2,2,"")</f>
        <v/>
      </c>
      <c r="AV10" s="28">
        <f>IF(Rækker!AD10=1,1,"")</f>
        <v>1</v>
      </c>
      <c r="AW10" s="37" t="str">
        <f>IF(Rækker!AD10="X","X","")</f>
        <v/>
      </c>
      <c r="AX10" s="29" t="str">
        <f>IF(Rækker!AD10=2,2,"")</f>
        <v/>
      </c>
      <c r="AY10" s="28">
        <f>IF(Rækker!AF10=1,1,"")</f>
        <v>1</v>
      </c>
      <c r="AZ10" s="37" t="str">
        <f>IF(Rækker!AF10="X","X","")</f>
        <v/>
      </c>
      <c r="BA10" s="29" t="str">
        <f>IF(Rækker!AF10=2,2,"")</f>
        <v/>
      </c>
    </row>
    <row r="11" spans="1:55" ht="16.350000000000001" customHeight="1" x14ac:dyDescent="0.15">
      <c r="A11" s="33"/>
      <c r="B11" s="34" t="str">
        <f>IF(F4&lt;&gt;"","5.","")</f>
        <v>5.</v>
      </c>
      <c r="C11" s="35" t="str">
        <f>IF(F4&lt;&gt;"",CONCATENATE(Kampe!B9," - ",Kampe!D9,"........................................................................................................."),"")</f>
        <v>Strømsgodset - Lyn.........................................................................................................</v>
      </c>
      <c r="D11" s="36" t="s">
        <v>25</v>
      </c>
      <c r="E11" s="23" t="s">
        <v>125</v>
      </c>
      <c r="F11" s="39">
        <f>IF(Rækker!B11=1,1,"")</f>
        <v>1</v>
      </c>
      <c r="G11" s="40" t="str">
        <f>IF(Rækker!B11="X","X","")</f>
        <v/>
      </c>
      <c r="H11" s="41" t="str">
        <f>IF(Rækker!B11=2,2,"")</f>
        <v/>
      </c>
      <c r="I11" s="39">
        <f>IF(Rækker!D11=1,1,"")</f>
        <v>1</v>
      </c>
      <c r="J11" s="40" t="str">
        <f>IF(Rækker!D11="X","X","")</f>
        <v/>
      </c>
      <c r="K11" s="41" t="str">
        <f>IF(Rækker!D11=2,2,"")</f>
        <v/>
      </c>
      <c r="L11" s="39">
        <f>IF(Rækker!F11=1,1,"")</f>
        <v>1</v>
      </c>
      <c r="M11" s="40" t="str">
        <f>IF(Rækker!F11="X","X","")</f>
        <v/>
      </c>
      <c r="N11" s="41" t="str">
        <f>IF(Rækker!F11=2,2,"")</f>
        <v/>
      </c>
      <c r="O11" s="39">
        <f>IF(Rækker!H11=1,1,"")</f>
        <v>1</v>
      </c>
      <c r="P11" s="40" t="str">
        <f>IF(Rækker!H11="X","X","")</f>
        <v/>
      </c>
      <c r="Q11" s="41" t="str">
        <f>IF(Rækker!H11=2,2,"")</f>
        <v/>
      </c>
      <c r="R11" s="39">
        <f>IF(Rækker!J11=1,1,"")</f>
        <v>1</v>
      </c>
      <c r="S11" s="40" t="str">
        <f>IF(Rækker!J11="X","X","")</f>
        <v/>
      </c>
      <c r="T11" s="41" t="str">
        <f>IF(Rækker!J11=2,2,"")</f>
        <v/>
      </c>
      <c r="U11" s="39" t="str">
        <f>IF(Rækker!L11=1,1,"")</f>
        <v/>
      </c>
      <c r="V11" s="40" t="str">
        <f>IF(Rækker!L11="X","X","")</f>
        <v/>
      </c>
      <c r="W11" s="41" t="str">
        <f>IF(Rækker!L11=2,2,"")</f>
        <v/>
      </c>
      <c r="X11" s="39">
        <f>IF(Rækker!N11=1,1,"")</f>
        <v>1</v>
      </c>
      <c r="Y11" s="40" t="str">
        <f>IF(Rækker!N11="X","X","")</f>
        <v/>
      </c>
      <c r="Z11" s="41" t="str">
        <f>IF(Rækker!N11=2,2,"")</f>
        <v/>
      </c>
      <c r="AA11" s="39">
        <f>IF(Rækker!P11=1,1,"")</f>
        <v>1</v>
      </c>
      <c r="AB11" s="40" t="str">
        <f>IF(Rækker!P11="X","X","")</f>
        <v/>
      </c>
      <c r="AC11" s="41" t="str">
        <f>IF(Rækker!P11=2,2,"")</f>
        <v/>
      </c>
      <c r="AD11" s="39">
        <f>IF(Rækker!R11=1,1,"")</f>
        <v>1</v>
      </c>
      <c r="AE11" s="40" t="str">
        <f>IF(Rækker!R11="X","X","")</f>
        <v/>
      </c>
      <c r="AF11" s="41" t="str">
        <f>IF(Rækker!R11=2,2,"")</f>
        <v/>
      </c>
      <c r="AG11" s="39" t="str">
        <f>IF(Rækker!T11=1,1,"")</f>
        <v/>
      </c>
      <c r="AH11" s="40" t="str">
        <f>IF(Rækker!T11="X","X","")</f>
        <v/>
      </c>
      <c r="AI11" s="41" t="str">
        <f>IF(Rækker!T11=2,2,"")</f>
        <v/>
      </c>
      <c r="AJ11" s="39">
        <f>IF(Rækker!V11=1,1,"")</f>
        <v>1</v>
      </c>
      <c r="AK11" s="40" t="str">
        <f>IF(Rækker!V11="X","X","")</f>
        <v/>
      </c>
      <c r="AL11" s="41" t="str">
        <f>IF(Rækker!V11=2,2,"")</f>
        <v/>
      </c>
      <c r="AM11" s="39">
        <f>IF(Rækker!X11=1,1,"")</f>
        <v>1</v>
      </c>
      <c r="AN11" s="40" t="str">
        <f>IF(Rækker!X11="X","X","")</f>
        <v/>
      </c>
      <c r="AO11" s="41" t="str">
        <f>IF(Rækker!X11=2,2,"")</f>
        <v/>
      </c>
      <c r="AP11" s="39">
        <f>IF(Rækker!Z11=1,1,"")</f>
        <v>1</v>
      </c>
      <c r="AQ11" s="40" t="str">
        <f>IF(Rækker!Z11="X","X","")</f>
        <v/>
      </c>
      <c r="AR11" s="41" t="str">
        <f>IF(Rækker!Z11=2,2,"")</f>
        <v/>
      </c>
      <c r="AS11" s="39">
        <f>IF(Rækker!AB11=1,1,"")</f>
        <v>1</v>
      </c>
      <c r="AT11" s="40" t="str">
        <f>IF(Rækker!AB11="X","X","")</f>
        <v/>
      </c>
      <c r="AU11" s="41" t="str">
        <f>IF(Rækker!AB11=2,2,"")</f>
        <v/>
      </c>
      <c r="AV11" s="39">
        <f>IF(Rækker!AD11=1,1,"")</f>
        <v>1</v>
      </c>
      <c r="AW11" s="40" t="str">
        <f>IF(Rækker!AD11="X","X","")</f>
        <v/>
      </c>
      <c r="AX11" s="41" t="str">
        <f>IF(Rækker!AD11=2,2,"")</f>
        <v/>
      </c>
      <c r="AY11" s="39">
        <f>IF(Rækker!AF11=1,1,"")</f>
        <v>1</v>
      </c>
      <c r="AZ11" s="40" t="str">
        <f>IF(Rækker!AF11="X","X","")</f>
        <v/>
      </c>
      <c r="BA11" s="41" t="str">
        <f>IF(Rækker!AF11=2,2,"")</f>
        <v/>
      </c>
    </row>
    <row r="12" spans="1:55" ht="16.350000000000001" customHeight="1" thickBot="1" x14ac:dyDescent="0.2">
      <c r="A12" s="33"/>
      <c r="B12" s="42" t="str">
        <f>IF(F4&lt;&gt;"","6.","")</f>
        <v>6.</v>
      </c>
      <c r="C12" s="43" t="str">
        <f>IF(F4&lt;&gt;"",CONCATENATE(Kampe!B10," - ",Kampe!D10,"........................................................................................................."),"")</f>
        <v>Haugesund - Bryne.........................................................................................................</v>
      </c>
      <c r="D12" s="36" t="s">
        <v>25</v>
      </c>
      <c r="E12" s="24">
        <v>2</v>
      </c>
      <c r="F12" s="44">
        <f>IF(Rækker!B12=1,1,"")</f>
        <v>1</v>
      </c>
      <c r="G12" s="45" t="str">
        <f>IF(Rækker!B12="X","X","")</f>
        <v/>
      </c>
      <c r="H12" s="46" t="str">
        <f>IF(Rækker!B12=2,2,"")</f>
        <v/>
      </c>
      <c r="I12" s="44">
        <f>IF(Rækker!D12=1,1,"")</f>
        <v>1</v>
      </c>
      <c r="J12" s="45" t="str">
        <f>IF(Rækker!D12="X","X","")</f>
        <v/>
      </c>
      <c r="K12" s="46" t="str">
        <f>IF(Rækker!D12=2,2,"")</f>
        <v/>
      </c>
      <c r="L12" s="44">
        <f>IF(Rækker!F12=1,1,"")</f>
        <v>1</v>
      </c>
      <c r="M12" s="45" t="str">
        <f>IF(Rækker!F12="X","X","")</f>
        <v/>
      </c>
      <c r="N12" s="46" t="str">
        <f>IF(Rækker!F12=2,2,"")</f>
        <v/>
      </c>
      <c r="O12" s="44">
        <f>IF(Rækker!H12=1,1,"")</f>
        <v>1</v>
      </c>
      <c r="P12" s="45" t="str">
        <f>IF(Rækker!H12="X","X","")</f>
        <v/>
      </c>
      <c r="Q12" s="46" t="str">
        <f>IF(Rækker!H12=2,2,"")</f>
        <v/>
      </c>
      <c r="R12" s="44">
        <f>IF(Rækker!J12=1,1,"")</f>
        <v>1</v>
      </c>
      <c r="S12" s="45" t="str">
        <f>IF(Rækker!J12="X","X","")</f>
        <v/>
      </c>
      <c r="T12" s="46" t="str">
        <f>IF(Rækker!J12=2,2,"")</f>
        <v/>
      </c>
      <c r="U12" s="44" t="str">
        <f>IF(Rækker!L12=1,1,"")</f>
        <v/>
      </c>
      <c r="V12" s="45" t="str">
        <f>IF(Rækker!L12="X","X","")</f>
        <v/>
      </c>
      <c r="W12" s="46" t="str">
        <f>IF(Rækker!L12=2,2,"")</f>
        <v/>
      </c>
      <c r="X12" s="44">
        <f>IF(Rækker!N12=1,1,"")</f>
        <v>1</v>
      </c>
      <c r="Y12" s="45" t="str">
        <f>IF(Rækker!N12="X","X","")</f>
        <v/>
      </c>
      <c r="Z12" s="46" t="str">
        <f>IF(Rækker!N12=2,2,"")</f>
        <v/>
      </c>
      <c r="AA12" s="44">
        <f>IF(Rækker!P12=1,1,"")</f>
        <v>1</v>
      </c>
      <c r="AB12" s="45" t="str">
        <f>IF(Rækker!P12="X","X","")</f>
        <v/>
      </c>
      <c r="AC12" s="46" t="str">
        <f>IF(Rækker!P12=2,2,"")</f>
        <v/>
      </c>
      <c r="AD12" s="44">
        <f>IF(Rækker!R12=1,1,"")</f>
        <v>1</v>
      </c>
      <c r="AE12" s="45" t="str">
        <f>IF(Rækker!R12="X","X","")</f>
        <v/>
      </c>
      <c r="AF12" s="46" t="str">
        <f>IF(Rækker!R12=2,2,"")</f>
        <v/>
      </c>
      <c r="AG12" s="44" t="str">
        <f>IF(Rækker!T12=1,1,"")</f>
        <v/>
      </c>
      <c r="AH12" s="45" t="str">
        <f>IF(Rækker!T12="X","X","")</f>
        <v/>
      </c>
      <c r="AI12" s="46" t="str">
        <f>IF(Rækker!T12=2,2,"")</f>
        <v/>
      </c>
      <c r="AJ12" s="44">
        <f>IF(Rækker!V12=1,1,"")</f>
        <v>1</v>
      </c>
      <c r="AK12" s="45" t="str">
        <f>IF(Rækker!V12="X","X","")</f>
        <v/>
      </c>
      <c r="AL12" s="46" t="str">
        <f>IF(Rækker!V12=2,2,"")</f>
        <v/>
      </c>
      <c r="AM12" s="44">
        <f>IF(Rækker!X12=1,1,"")</f>
        <v>1</v>
      </c>
      <c r="AN12" s="45" t="str">
        <f>IF(Rækker!X12="X","X","")</f>
        <v/>
      </c>
      <c r="AO12" s="46" t="str">
        <f>IF(Rækker!X12=2,2,"")</f>
        <v/>
      </c>
      <c r="AP12" s="44">
        <f>IF(Rækker!Z12=1,1,"")</f>
        <v>1</v>
      </c>
      <c r="AQ12" s="45" t="str">
        <f>IF(Rækker!Z12="X","X","")</f>
        <v/>
      </c>
      <c r="AR12" s="46" t="str">
        <f>IF(Rækker!Z12=2,2,"")</f>
        <v/>
      </c>
      <c r="AS12" s="44">
        <f>IF(Rækker!AB12=1,1,"")</f>
        <v>1</v>
      </c>
      <c r="AT12" s="45" t="str">
        <f>IF(Rækker!AB12="X","X","")</f>
        <v/>
      </c>
      <c r="AU12" s="46" t="str">
        <f>IF(Rækker!AB12=2,2,"")</f>
        <v/>
      </c>
      <c r="AV12" s="44">
        <f>IF(Rækker!AD12=1,1,"")</f>
        <v>1</v>
      </c>
      <c r="AW12" s="45" t="str">
        <f>IF(Rækker!AD12="X","X","")</f>
        <v/>
      </c>
      <c r="AX12" s="46" t="str">
        <f>IF(Rækker!AD12=2,2,"")</f>
        <v/>
      </c>
      <c r="AY12" s="44">
        <f>IF(Rækker!AF12=1,1,"")</f>
        <v>1</v>
      </c>
      <c r="AZ12" s="45" t="str">
        <f>IF(Rækker!AF12="X","X","")</f>
        <v/>
      </c>
      <c r="BA12" s="46" t="str">
        <f>IF(Rækker!AF12=2,2,"")</f>
        <v/>
      </c>
    </row>
    <row r="13" spans="1:55" ht="16.350000000000001" customHeight="1" x14ac:dyDescent="0.15">
      <c r="A13" s="33"/>
      <c r="B13" s="34" t="str">
        <f>IF(F4&lt;&gt;"","7.","")</f>
        <v>7.</v>
      </c>
      <c r="C13" s="35" t="str">
        <f>IF(F4&lt;&gt;"",CONCATENATE(Kampe!B11," - ",Kampe!D11,"........................................................................................................."),"")</f>
        <v>KuPS - Vaasan Palloseura.........................................................................................................</v>
      </c>
      <c r="D13" s="36" t="s">
        <v>25</v>
      </c>
      <c r="E13" s="25">
        <v>1</v>
      </c>
      <c r="F13" s="47">
        <f>IF(Rækker!B13=1,1,"")</f>
        <v>1</v>
      </c>
      <c r="G13" s="37" t="str">
        <f>IF(Rækker!B13="X","X","")</f>
        <v/>
      </c>
      <c r="H13" s="29" t="str">
        <f>IF(Rækker!B13=2,2,"")</f>
        <v/>
      </c>
      <c r="I13" s="28">
        <f>IF(Rækker!D13=1,1,"")</f>
        <v>1</v>
      </c>
      <c r="J13" s="37" t="str">
        <f>IF(Rækker!D13="X","X","")</f>
        <v/>
      </c>
      <c r="K13" s="29" t="str">
        <f>IF(Rækker!D13=2,2,"")</f>
        <v/>
      </c>
      <c r="L13" s="28">
        <f>IF(Rækker!F13=1,1,"")</f>
        <v>1</v>
      </c>
      <c r="M13" s="37" t="str">
        <f>IF(Rækker!F13="X","X","")</f>
        <v/>
      </c>
      <c r="N13" s="29" t="str">
        <f>IF(Rækker!F13=2,2,"")</f>
        <v/>
      </c>
      <c r="O13" s="28">
        <f>IF(Rækker!H13=1,1,"")</f>
        <v>1</v>
      </c>
      <c r="P13" s="37" t="str">
        <f>IF(Rækker!H13="X","X","")</f>
        <v/>
      </c>
      <c r="Q13" s="29" t="str">
        <f>IF(Rækker!H13=2,2,"")</f>
        <v/>
      </c>
      <c r="R13" s="28">
        <f>IF(Rækker!J13=1,1,"")</f>
        <v>1</v>
      </c>
      <c r="S13" s="37" t="str">
        <f>IF(Rækker!J13="X","X","")</f>
        <v/>
      </c>
      <c r="T13" s="29" t="str">
        <f>IF(Rækker!J13=2,2,"")</f>
        <v/>
      </c>
      <c r="U13" s="28" t="str">
        <f>IF(Rækker!L13=1,1,"")</f>
        <v/>
      </c>
      <c r="V13" s="37" t="str">
        <f>IF(Rækker!L13="X","X","")</f>
        <v/>
      </c>
      <c r="W13" s="29" t="str">
        <f>IF(Rækker!L13=2,2,"")</f>
        <v/>
      </c>
      <c r="X13" s="28">
        <f>IF(Rækker!N13=1,1,"")</f>
        <v>1</v>
      </c>
      <c r="Y13" s="37" t="str">
        <f>IF(Rækker!N13="X","X","")</f>
        <v/>
      </c>
      <c r="Z13" s="29" t="str">
        <f>IF(Rækker!N13=2,2,"")</f>
        <v/>
      </c>
      <c r="AA13" s="28">
        <f>IF(Rækker!P13=1,1,"")</f>
        <v>1</v>
      </c>
      <c r="AB13" s="37" t="str">
        <f>IF(Rækker!P13="X","X","")</f>
        <v/>
      </c>
      <c r="AC13" s="29" t="str">
        <f>IF(Rækker!P13=2,2,"")</f>
        <v/>
      </c>
      <c r="AD13" s="28">
        <f>IF(Rækker!R13=1,1,"")</f>
        <v>1</v>
      </c>
      <c r="AE13" s="37" t="str">
        <f>IF(Rækker!R13="X","X","")</f>
        <v/>
      </c>
      <c r="AF13" s="29" t="str">
        <f>IF(Rækker!R13=2,2,"")</f>
        <v/>
      </c>
      <c r="AG13" s="28" t="str">
        <f>IF(Rækker!T13=1,1,"")</f>
        <v/>
      </c>
      <c r="AH13" s="37" t="str">
        <f>IF(Rækker!T13="X","X","")</f>
        <v/>
      </c>
      <c r="AI13" s="29" t="str">
        <f>IF(Rækker!T13=2,2,"")</f>
        <v/>
      </c>
      <c r="AJ13" s="28">
        <f>IF(Rækker!V13=1,1,"")</f>
        <v>1</v>
      </c>
      <c r="AK13" s="37" t="str">
        <f>IF(Rækker!V13="X","X","")</f>
        <v/>
      </c>
      <c r="AL13" s="29" t="str">
        <f>IF(Rækker!V13=2,2,"")</f>
        <v/>
      </c>
      <c r="AM13" s="28">
        <f>IF(Rækker!X13=1,1,"")</f>
        <v>1</v>
      </c>
      <c r="AN13" s="37" t="str">
        <f>IF(Rækker!X13="X","X","")</f>
        <v/>
      </c>
      <c r="AO13" s="29" t="str">
        <f>IF(Rækker!X13=2,2,"")</f>
        <v/>
      </c>
      <c r="AP13" s="28">
        <f>IF(Rækker!Z13=1,1,"")</f>
        <v>1</v>
      </c>
      <c r="AQ13" s="37" t="str">
        <f>IF(Rækker!Z13="X","X","")</f>
        <v/>
      </c>
      <c r="AR13" s="29" t="str">
        <f>IF(Rækker!Z13=2,2,"")</f>
        <v/>
      </c>
      <c r="AS13" s="28">
        <f>IF(Rækker!AB13=1,1,"")</f>
        <v>1</v>
      </c>
      <c r="AT13" s="37" t="str">
        <f>IF(Rækker!AB13="X","X","")</f>
        <v/>
      </c>
      <c r="AU13" s="29" t="str">
        <f>IF(Rækker!AB13=2,2,"")</f>
        <v/>
      </c>
      <c r="AV13" s="28">
        <f>IF(Rækker!AD13=1,1,"")</f>
        <v>1</v>
      </c>
      <c r="AW13" s="37" t="str">
        <f>IF(Rækker!AD13="X","X","")</f>
        <v/>
      </c>
      <c r="AX13" s="29" t="str">
        <f>IF(Rækker!AD13=2,2,"")</f>
        <v/>
      </c>
      <c r="AY13" s="28">
        <f>IF(Rækker!AF13=1,1,"")</f>
        <v>1</v>
      </c>
      <c r="AZ13" s="37" t="str">
        <f>IF(Rækker!AF13="X","X","")</f>
        <v/>
      </c>
      <c r="BA13" s="29" t="str">
        <f>IF(Rækker!AF13=2,2,"")</f>
        <v/>
      </c>
    </row>
    <row r="14" spans="1:55" ht="16.350000000000001" customHeight="1" x14ac:dyDescent="0.15">
      <c r="A14" s="33"/>
      <c r="B14" s="34" t="str">
        <f>IF(F4&lt;&gt;"","8.","")</f>
        <v>8.</v>
      </c>
      <c r="C14" s="35" t="str">
        <f>IF(F4&lt;&gt;"",CONCATENATE(Kampe!B12," - ",Kampe!D12,"........................................................................................................."),"")</f>
        <v>Lausanne - Grasshoppers.........................................................................................................</v>
      </c>
      <c r="D14" s="36" t="s">
        <v>25</v>
      </c>
      <c r="E14" s="23" t="s">
        <v>125</v>
      </c>
      <c r="F14" s="39">
        <f>IF(Rækker!B14=1,1,"")</f>
        <v>1</v>
      </c>
      <c r="G14" s="40" t="str">
        <f>IF(Rækker!B14="X","X","")</f>
        <v/>
      </c>
      <c r="H14" s="41" t="str">
        <f>IF(Rækker!B14=2,2,"")</f>
        <v/>
      </c>
      <c r="I14" s="39">
        <f>IF(Rækker!D14=1,1,"")</f>
        <v>1</v>
      </c>
      <c r="J14" s="40" t="str">
        <f>IF(Rækker!D14="X","X","")</f>
        <v/>
      </c>
      <c r="K14" s="41" t="str">
        <f>IF(Rækker!D14=2,2,"")</f>
        <v/>
      </c>
      <c r="L14" s="39">
        <f>IF(Rækker!F14=1,1,"")</f>
        <v>1</v>
      </c>
      <c r="M14" s="40" t="str">
        <f>IF(Rækker!F14="X","X","")</f>
        <v/>
      </c>
      <c r="N14" s="41" t="str">
        <f>IF(Rækker!F14=2,2,"")</f>
        <v/>
      </c>
      <c r="O14" s="39">
        <f>IF(Rækker!H14=1,1,"")</f>
        <v>1</v>
      </c>
      <c r="P14" s="40" t="str">
        <f>IF(Rækker!H14="X","X","")</f>
        <v/>
      </c>
      <c r="Q14" s="41" t="str">
        <f>IF(Rækker!H14=2,2,"")</f>
        <v/>
      </c>
      <c r="R14" s="39">
        <f>IF(Rækker!J14=1,1,"")</f>
        <v>1</v>
      </c>
      <c r="S14" s="40" t="str">
        <f>IF(Rækker!J14="X","X","")</f>
        <v/>
      </c>
      <c r="T14" s="41" t="str">
        <f>IF(Rækker!J14=2,2,"")</f>
        <v/>
      </c>
      <c r="U14" s="39" t="str">
        <f>IF(Rækker!L14=1,1,"")</f>
        <v/>
      </c>
      <c r="V14" s="40" t="str">
        <f>IF(Rækker!L14="X","X","")</f>
        <v/>
      </c>
      <c r="W14" s="41" t="str">
        <f>IF(Rækker!L14=2,2,"")</f>
        <v/>
      </c>
      <c r="X14" s="39">
        <f>IF(Rækker!N14=1,1,"")</f>
        <v>1</v>
      </c>
      <c r="Y14" s="40" t="str">
        <f>IF(Rækker!N14="X","X","")</f>
        <v/>
      </c>
      <c r="Z14" s="41" t="str">
        <f>IF(Rækker!N14=2,2,"")</f>
        <v/>
      </c>
      <c r="AA14" s="39">
        <f>IF(Rækker!P14=1,1,"")</f>
        <v>1</v>
      </c>
      <c r="AB14" s="40" t="str">
        <f>IF(Rækker!P14="X","X","")</f>
        <v/>
      </c>
      <c r="AC14" s="41" t="str">
        <f>IF(Rækker!P14=2,2,"")</f>
        <v/>
      </c>
      <c r="AD14" s="39">
        <f>IF(Rækker!R14=1,1,"")</f>
        <v>1</v>
      </c>
      <c r="AE14" s="40" t="str">
        <f>IF(Rækker!R14="X","X","")</f>
        <v/>
      </c>
      <c r="AF14" s="41" t="str">
        <f>IF(Rækker!R14=2,2,"")</f>
        <v/>
      </c>
      <c r="AG14" s="39" t="str">
        <f>IF(Rækker!T14=1,1,"")</f>
        <v/>
      </c>
      <c r="AH14" s="40" t="str">
        <f>IF(Rækker!T14="X","X","")</f>
        <v/>
      </c>
      <c r="AI14" s="41" t="str">
        <f>IF(Rækker!T14=2,2,"")</f>
        <v/>
      </c>
      <c r="AJ14" s="39">
        <f>IF(Rækker!V14=1,1,"")</f>
        <v>1</v>
      </c>
      <c r="AK14" s="40" t="str">
        <f>IF(Rækker!V14="X","X","")</f>
        <v/>
      </c>
      <c r="AL14" s="41" t="str">
        <f>IF(Rækker!V14=2,2,"")</f>
        <v/>
      </c>
      <c r="AM14" s="39">
        <f>IF(Rækker!X14=1,1,"")</f>
        <v>1</v>
      </c>
      <c r="AN14" s="40" t="str">
        <f>IF(Rækker!X14="X","X","")</f>
        <v/>
      </c>
      <c r="AO14" s="41" t="str">
        <f>IF(Rækker!X14=2,2,"")</f>
        <v/>
      </c>
      <c r="AP14" s="39" t="str">
        <f>IF(Rækker!Z14=1,1,"")</f>
        <v/>
      </c>
      <c r="AQ14" s="40" t="str">
        <f>IF(Rækker!Z14="X","X","")</f>
        <v/>
      </c>
      <c r="AR14" s="41">
        <f>IF(Rækker!Z14=2,2,"")</f>
        <v>2</v>
      </c>
      <c r="AS14" s="39">
        <f>IF(Rækker!AB14=1,1,"")</f>
        <v>1</v>
      </c>
      <c r="AT14" s="40" t="str">
        <f>IF(Rækker!AB14="X","X","")</f>
        <v/>
      </c>
      <c r="AU14" s="41" t="str">
        <f>IF(Rækker!AB14=2,2,"")</f>
        <v/>
      </c>
      <c r="AV14" s="39">
        <f>IF(Rækker!AD14=1,1,"")</f>
        <v>1</v>
      </c>
      <c r="AW14" s="40" t="str">
        <f>IF(Rækker!AD14="X","X","")</f>
        <v/>
      </c>
      <c r="AX14" s="41" t="str">
        <f>IF(Rækker!AD14=2,2,"")</f>
        <v/>
      </c>
      <c r="AY14" s="39">
        <f>IF(Rækker!AF14=1,1,"")</f>
        <v>1</v>
      </c>
      <c r="AZ14" s="40" t="str">
        <f>IF(Rækker!AF14="X","X","")</f>
        <v/>
      </c>
      <c r="BA14" s="41" t="str">
        <f>IF(Rækker!AF14=2,2,"")</f>
        <v/>
      </c>
    </row>
    <row r="15" spans="1:55" ht="16.350000000000001" customHeight="1" thickBot="1" x14ac:dyDescent="0.2">
      <c r="A15" s="33"/>
      <c r="B15" s="42" t="str">
        <f>IF(F4&lt;&gt;"","9.","")</f>
        <v>9.</v>
      </c>
      <c r="C15" s="43" t="str">
        <f>IF(F4&lt;&gt;"",CONCATENATE(Kampe!B13," - ",Kampe!D13,"........................................................................................................."),"")</f>
        <v>Servette - FC Basel.........................................................................................................</v>
      </c>
      <c r="D15" s="36" t="s">
        <v>25</v>
      </c>
      <c r="E15" s="24">
        <v>2</v>
      </c>
      <c r="F15" s="44" t="str">
        <f>IF(Rækker!B15=1,1,"")</f>
        <v/>
      </c>
      <c r="G15" s="45" t="str">
        <f>IF(Rækker!B15="X","X","")</f>
        <v>X</v>
      </c>
      <c r="H15" s="46" t="str">
        <f>IF(Rækker!B15=2,2,"")</f>
        <v/>
      </c>
      <c r="I15" s="44">
        <f>IF(Rækker!D15=1,1,"")</f>
        <v>1</v>
      </c>
      <c r="J15" s="45" t="str">
        <f>IF(Rækker!D15="X","X","")</f>
        <v/>
      </c>
      <c r="K15" s="46" t="str">
        <f>IF(Rækker!D15=2,2,"")</f>
        <v/>
      </c>
      <c r="L15" s="44">
        <f>IF(Rækker!F15=1,1,"")</f>
        <v>1</v>
      </c>
      <c r="M15" s="45" t="str">
        <f>IF(Rækker!F15="X","X","")</f>
        <v/>
      </c>
      <c r="N15" s="46" t="str">
        <f>IF(Rækker!F15=2,2,"")</f>
        <v/>
      </c>
      <c r="O15" s="44">
        <f>IF(Rækker!H15=1,1,"")</f>
        <v>1</v>
      </c>
      <c r="P15" s="45" t="str">
        <f>IF(Rækker!H15="X","X","")</f>
        <v/>
      </c>
      <c r="Q15" s="46" t="str">
        <f>IF(Rækker!H15=2,2,"")</f>
        <v/>
      </c>
      <c r="R15" s="44" t="str">
        <f>IF(Rækker!J15=1,1,"")</f>
        <v/>
      </c>
      <c r="S15" s="45" t="str">
        <f>IF(Rækker!J15="X","X","")</f>
        <v/>
      </c>
      <c r="T15" s="46">
        <f>IF(Rækker!J15=2,2,"")</f>
        <v>2</v>
      </c>
      <c r="U15" s="44" t="str">
        <f>IF(Rækker!L15=1,1,"")</f>
        <v/>
      </c>
      <c r="V15" s="45" t="str">
        <f>IF(Rækker!L15="X","X","")</f>
        <v/>
      </c>
      <c r="W15" s="46" t="str">
        <f>IF(Rækker!L15=2,2,"")</f>
        <v/>
      </c>
      <c r="X15" s="44">
        <f>IF(Rækker!N15=1,1,"")</f>
        <v>1</v>
      </c>
      <c r="Y15" s="45" t="str">
        <f>IF(Rækker!N15="X","X","")</f>
        <v/>
      </c>
      <c r="Z15" s="46" t="str">
        <f>IF(Rækker!N15=2,2,"")</f>
        <v/>
      </c>
      <c r="AA15" s="44" t="str">
        <f>IF(Rækker!P15=1,1,"")</f>
        <v/>
      </c>
      <c r="AB15" s="45" t="str">
        <f>IF(Rækker!P15="X","X","")</f>
        <v/>
      </c>
      <c r="AC15" s="46">
        <f>IF(Rækker!P15=2,2,"")</f>
        <v>2</v>
      </c>
      <c r="AD15" s="44" t="str">
        <f>IF(Rækker!R15=1,1,"")</f>
        <v/>
      </c>
      <c r="AE15" s="45" t="str">
        <f>IF(Rækker!R15="X","X","")</f>
        <v/>
      </c>
      <c r="AF15" s="46">
        <f>IF(Rækker!R15=2,2,"")</f>
        <v>2</v>
      </c>
      <c r="AG15" s="44" t="str">
        <f>IF(Rækker!T15=1,1,"")</f>
        <v/>
      </c>
      <c r="AH15" s="45" t="str">
        <f>IF(Rækker!T15="X","X","")</f>
        <v/>
      </c>
      <c r="AI15" s="46" t="str">
        <f>IF(Rækker!T15=2,2,"")</f>
        <v/>
      </c>
      <c r="AJ15" s="44">
        <f>IF(Rækker!V15=1,1,"")</f>
        <v>1</v>
      </c>
      <c r="AK15" s="45" t="str">
        <f>IF(Rækker!V15="X","X","")</f>
        <v/>
      </c>
      <c r="AL15" s="46" t="str">
        <f>IF(Rækker!V15=2,2,"")</f>
        <v/>
      </c>
      <c r="AM15" s="44" t="str">
        <f>IF(Rækker!X15=1,1,"")</f>
        <v/>
      </c>
      <c r="AN15" s="45" t="str">
        <f>IF(Rækker!X15="X","X","")</f>
        <v/>
      </c>
      <c r="AO15" s="46">
        <f>IF(Rækker!X15=2,2,"")</f>
        <v>2</v>
      </c>
      <c r="AP15" s="44">
        <f>IF(Rækker!Z15=1,1,"")</f>
        <v>1</v>
      </c>
      <c r="AQ15" s="45" t="str">
        <f>IF(Rækker!Z15="X","X","")</f>
        <v/>
      </c>
      <c r="AR15" s="46" t="str">
        <f>IF(Rækker!Z15=2,2,"")</f>
        <v/>
      </c>
      <c r="AS15" s="44" t="str">
        <f>IF(Rækker!AB15=1,1,"")</f>
        <v/>
      </c>
      <c r="AT15" s="45" t="str">
        <f>IF(Rækker!AB15="X","X","")</f>
        <v/>
      </c>
      <c r="AU15" s="46">
        <f>IF(Rækker!AB15=2,2,"")</f>
        <v>2</v>
      </c>
      <c r="AV15" s="44">
        <f>IF(Rækker!AD15=1,1,"")</f>
        <v>1</v>
      </c>
      <c r="AW15" s="45" t="str">
        <f>IF(Rækker!AD15="X","X","")</f>
        <v/>
      </c>
      <c r="AX15" s="46" t="str">
        <f>IF(Rækker!AD15=2,2,"")</f>
        <v/>
      </c>
      <c r="AY15" s="44" t="str">
        <f>IF(Rækker!AF15=1,1,"")</f>
        <v/>
      </c>
      <c r="AZ15" s="45" t="str">
        <f>IF(Rækker!AF15="X","X","")</f>
        <v>X</v>
      </c>
      <c r="BA15" s="46" t="str">
        <f>IF(Rækker!AF15=2,2,"")</f>
        <v/>
      </c>
    </row>
    <row r="16" spans="1:55" ht="16.350000000000001" customHeight="1" x14ac:dyDescent="0.15">
      <c r="A16" s="33"/>
      <c r="B16" s="34" t="str">
        <f>IF(F4&lt;&gt;"","10.","")</f>
        <v>10.</v>
      </c>
      <c r="C16" s="35" t="str">
        <f>IF(F4&lt;&gt;"",CONCATENATE(Kampe!B14," - ",Kampe!D14,"........................................................................................................."),"")</f>
        <v>FC Luzern - Thun.........................................................................................................</v>
      </c>
      <c r="D16" s="36" t="s">
        <v>25</v>
      </c>
      <c r="E16" s="25">
        <v>2</v>
      </c>
      <c r="F16" s="47">
        <f>IF(Rækker!B16=1,1,"")</f>
        <v>1</v>
      </c>
      <c r="G16" s="37" t="str">
        <f>IF(Rækker!B16="X","X","")</f>
        <v/>
      </c>
      <c r="H16" s="29" t="str">
        <f>IF(Rækker!B16=2,2,"")</f>
        <v/>
      </c>
      <c r="I16" s="28">
        <f>IF(Rækker!D16=1,1,"")</f>
        <v>1</v>
      </c>
      <c r="J16" s="37" t="str">
        <f>IF(Rækker!D16="X","X","")</f>
        <v/>
      </c>
      <c r="K16" s="29" t="str">
        <f>IF(Rækker!D16=2,2,"")</f>
        <v/>
      </c>
      <c r="L16" s="28">
        <f>IF(Rækker!F16=1,1,"")</f>
        <v>1</v>
      </c>
      <c r="M16" s="37" t="str">
        <f>IF(Rækker!F16="X","X","")</f>
        <v/>
      </c>
      <c r="N16" s="29" t="str">
        <f>IF(Rækker!F16=2,2,"")</f>
        <v/>
      </c>
      <c r="O16" s="28">
        <f>IF(Rækker!H16=1,1,"")</f>
        <v>1</v>
      </c>
      <c r="P16" s="37" t="str">
        <f>IF(Rækker!H16="X","X","")</f>
        <v/>
      </c>
      <c r="Q16" s="29" t="str">
        <f>IF(Rækker!H16=2,2,"")</f>
        <v/>
      </c>
      <c r="R16" s="28" t="str">
        <f>IF(Rækker!J16=1,1,"")</f>
        <v/>
      </c>
      <c r="S16" s="37" t="str">
        <f>IF(Rækker!J16="X","X","")</f>
        <v/>
      </c>
      <c r="T16" s="29">
        <f>IF(Rækker!J16=2,2,"")</f>
        <v>2</v>
      </c>
      <c r="U16" s="28" t="str">
        <f>IF(Rækker!L16=1,1,"")</f>
        <v/>
      </c>
      <c r="V16" s="37" t="str">
        <f>IF(Rækker!L16="X","X","")</f>
        <v/>
      </c>
      <c r="W16" s="29" t="str">
        <f>IF(Rækker!L16=2,2,"")</f>
        <v/>
      </c>
      <c r="X16" s="28" t="str">
        <f>IF(Rækker!N16=1,1,"")</f>
        <v/>
      </c>
      <c r="Y16" s="37" t="str">
        <f>IF(Rækker!N16="X","X","")</f>
        <v/>
      </c>
      <c r="Z16" s="29">
        <f>IF(Rækker!N16=2,2,"")</f>
        <v>2</v>
      </c>
      <c r="AA16" s="28">
        <f>IF(Rækker!P16=1,1,"")</f>
        <v>1</v>
      </c>
      <c r="AB16" s="37" t="str">
        <f>IF(Rækker!P16="X","X","")</f>
        <v/>
      </c>
      <c r="AC16" s="29" t="str">
        <f>IF(Rækker!P16=2,2,"")</f>
        <v/>
      </c>
      <c r="AD16" s="28">
        <f>IF(Rækker!R16=1,1,"")</f>
        <v>1</v>
      </c>
      <c r="AE16" s="37" t="str">
        <f>IF(Rækker!R16="X","X","")</f>
        <v/>
      </c>
      <c r="AF16" s="29" t="str">
        <f>IF(Rækker!R16=2,2,"")</f>
        <v/>
      </c>
      <c r="AG16" s="28" t="str">
        <f>IF(Rækker!T16=1,1,"")</f>
        <v/>
      </c>
      <c r="AH16" s="37" t="str">
        <f>IF(Rækker!T16="X","X","")</f>
        <v/>
      </c>
      <c r="AI16" s="29" t="str">
        <f>IF(Rækker!T16=2,2,"")</f>
        <v/>
      </c>
      <c r="AJ16" s="28">
        <f>IF(Rækker!V16=1,1,"")</f>
        <v>1</v>
      </c>
      <c r="AK16" s="37" t="str">
        <f>IF(Rækker!V16="X","X","")</f>
        <v/>
      </c>
      <c r="AL16" s="29" t="str">
        <f>IF(Rækker!V16=2,2,"")</f>
        <v/>
      </c>
      <c r="AM16" s="28">
        <f>IF(Rækker!X16=1,1,"")</f>
        <v>1</v>
      </c>
      <c r="AN16" s="37" t="str">
        <f>IF(Rækker!X16="X","X","")</f>
        <v/>
      </c>
      <c r="AO16" s="29" t="str">
        <f>IF(Rækker!X16=2,2,"")</f>
        <v/>
      </c>
      <c r="AP16" s="28">
        <f>IF(Rækker!Z16=1,1,"")</f>
        <v>1</v>
      </c>
      <c r="AQ16" s="37" t="str">
        <f>IF(Rækker!Z16="X","X","")</f>
        <v/>
      </c>
      <c r="AR16" s="29" t="str">
        <f>IF(Rækker!Z16=2,2,"")</f>
        <v/>
      </c>
      <c r="AS16" s="28">
        <f>IF(Rækker!AB16=1,1,"")</f>
        <v>1</v>
      </c>
      <c r="AT16" s="37" t="str">
        <f>IF(Rækker!AB16="X","X","")</f>
        <v/>
      </c>
      <c r="AU16" s="29" t="str">
        <f>IF(Rækker!AB16=2,2,"")</f>
        <v/>
      </c>
      <c r="AV16" s="28" t="str">
        <f>IF(Rækker!AD16=1,1,"")</f>
        <v/>
      </c>
      <c r="AW16" s="37" t="str">
        <f>IF(Rækker!AD16="X","X","")</f>
        <v/>
      </c>
      <c r="AX16" s="29">
        <f>IF(Rækker!AD16=2,2,"")</f>
        <v>2</v>
      </c>
      <c r="AY16" s="28">
        <f>IF(Rækker!AF16=1,1,"")</f>
        <v>1</v>
      </c>
      <c r="AZ16" s="37" t="str">
        <f>IF(Rækker!AF16="X","X","")</f>
        <v/>
      </c>
      <c r="BA16" s="29" t="str">
        <f>IF(Rækker!AF16=2,2,"")</f>
        <v/>
      </c>
    </row>
    <row r="17" spans="1:53" ht="16.350000000000001" customHeight="1" x14ac:dyDescent="0.15">
      <c r="A17" s="33"/>
      <c r="B17" s="34" t="str">
        <f>IF(F4&lt;&gt;"","11.","")</f>
        <v>11.</v>
      </c>
      <c r="C17" s="35" t="str">
        <f>IF(F4&lt;&gt;"",CONCATENATE(Kampe!B15," - ",Kampe!D15,"........................................................................................................."),"")</f>
        <v>Lech Poznan - KS Cracovia.........................................................................................................</v>
      </c>
      <c r="D17" s="36" t="s">
        <v>25</v>
      </c>
      <c r="E17" s="23" t="s">
        <v>125</v>
      </c>
      <c r="F17" s="39">
        <f>IF(Rækker!B17=1,1,"")</f>
        <v>1</v>
      </c>
      <c r="G17" s="40" t="str">
        <f>IF(Rækker!B17="X","X","")</f>
        <v/>
      </c>
      <c r="H17" s="41" t="str">
        <f>IF(Rækker!B17=2,2,"")</f>
        <v/>
      </c>
      <c r="I17" s="39">
        <f>IF(Rækker!D17=1,1,"")</f>
        <v>1</v>
      </c>
      <c r="J17" s="40" t="str">
        <f>IF(Rækker!D17="X","X","")</f>
        <v/>
      </c>
      <c r="K17" s="41" t="str">
        <f>IF(Rækker!D17=2,2,"")</f>
        <v/>
      </c>
      <c r="L17" s="39">
        <f>IF(Rækker!F17=1,1,"")</f>
        <v>1</v>
      </c>
      <c r="M17" s="40" t="str">
        <f>IF(Rækker!F17="X","X","")</f>
        <v/>
      </c>
      <c r="N17" s="41" t="str">
        <f>IF(Rækker!F17=2,2,"")</f>
        <v/>
      </c>
      <c r="O17" s="39">
        <f>IF(Rækker!H17=1,1,"")</f>
        <v>1</v>
      </c>
      <c r="P17" s="40" t="str">
        <f>IF(Rækker!H17="X","X","")</f>
        <v/>
      </c>
      <c r="Q17" s="41" t="str">
        <f>IF(Rækker!H17=2,2,"")</f>
        <v/>
      </c>
      <c r="R17" s="39">
        <f>IF(Rækker!J17=1,1,"")</f>
        <v>1</v>
      </c>
      <c r="S17" s="40" t="str">
        <f>IF(Rækker!J17="X","X","")</f>
        <v/>
      </c>
      <c r="T17" s="41" t="str">
        <f>IF(Rækker!J17=2,2,"")</f>
        <v/>
      </c>
      <c r="U17" s="39" t="str">
        <f>IF(Rækker!L17=1,1,"")</f>
        <v/>
      </c>
      <c r="V17" s="40" t="str">
        <f>IF(Rækker!L17="X","X","")</f>
        <v/>
      </c>
      <c r="W17" s="41" t="str">
        <f>IF(Rækker!L17=2,2,"")</f>
        <v/>
      </c>
      <c r="X17" s="39">
        <f>IF(Rækker!N17=1,1,"")</f>
        <v>1</v>
      </c>
      <c r="Y17" s="40" t="str">
        <f>IF(Rækker!N17="X","X","")</f>
        <v/>
      </c>
      <c r="Z17" s="41" t="str">
        <f>IF(Rækker!N17=2,2,"")</f>
        <v/>
      </c>
      <c r="AA17" s="39">
        <f>IF(Rækker!P17=1,1,"")</f>
        <v>1</v>
      </c>
      <c r="AB17" s="40" t="str">
        <f>IF(Rækker!P17="X","X","")</f>
        <v/>
      </c>
      <c r="AC17" s="41" t="str">
        <f>IF(Rækker!P17=2,2,"")</f>
        <v/>
      </c>
      <c r="AD17" s="39">
        <f>IF(Rækker!R17=1,1,"")</f>
        <v>1</v>
      </c>
      <c r="AE17" s="40" t="str">
        <f>IF(Rækker!R17="X","X","")</f>
        <v/>
      </c>
      <c r="AF17" s="41" t="str">
        <f>IF(Rækker!R17=2,2,"")</f>
        <v/>
      </c>
      <c r="AG17" s="39" t="str">
        <f>IF(Rækker!T17=1,1,"")</f>
        <v/>
      </c>
      <c r="AH17" s="40" t="str">
        <f>IF(Rækker!T17="X","X","")</f>
        <v/>
      </c>
      <c r="AI17" s="41" t="str">
        <f>IF(Rækker!T17=2,2,"")</f>
        <v/>
      </c>
      <c r="AJ17" s="39">
        <f>IF(Rækker!V17=1,1,"")</f>
        <v>1</v>
      </c>
      <c r="AK17" s="40" t="str">
        <f>IF(Rækker!V17="X","X","")</f>
        <v/>
      </c>
      <c r="AL17" s="41" t="str">
        <f>IF(Rækker!V17=2,2,"")</f>
        <v/>
      </c>
      <c r="AM17" s="39">
        <f>IF(Rækker!X17=1,1,"")</f>
        <v>1</v>
      </c>
      <c r="AN17" s="40" t="str">
        <f>IF(Rækker!X17="X","X","")</f>
        <v/>
      </c>
      <c r="AO17" s="41" t="str">
        <f>IF(Rækker!X17=2,2,"")</f>
        <v/>
      </c>
      <c r="AP17" s="39">
        <f>IF(Rækker!Z17=1,1,"")</f>
        <v>1</v>
      </c>
      <c r="AQ17" s="40" t="str">
        <f>IF(Rækker!Z17="X","X","")</f>
        <v/>
      </c>
      <c r="AR17" s="41" t="str">
        <f>IF(Rækker!Z17=2,2,"")</f>
        <v/>
      </c>
      <c r="AS17" s="39">
        <f>IF(Rækker!AB17=1,1,"")</f>
        <v>1</v>
      </c>
      <c r="AT17" s="40" t="str">
        <f>IF(Rækker!AB17="X","X","")</f>
        <v/>
      </c>
      <c r="AU17" s="41" t="str">
        <f>IF(Rækker!AB17=2,2,"")</f>
        <v/>
      </c>
      <c r="AV17" s="39">
        <f>IF(Rækker!AD17=1,1,"")</f>
        <v>1</v>
      </c>
      <c r="AW17" s="40" t="str">
        <f>IF(Rækker!AD17="X","X","")</f>
        <v/>
      </c>
      <c r="AX17" s="41" t="str">
        <f>IF(Rækker!AD17=2,2,"")</f>
        <v/>
      </c>
      <c r="AY17" s="39">
        <f>IF(Rækker!AF17=1,1,"")</f>
        <v>1</v>
      </c>
      <c r="AZ17" s="40" t="str">
        <f>IF(Rækker!AF17="X","X","")</f>
        <v/>
      </c>
      <c r="BA17" s="41" t="str">
        <f>IF(Rækker!AF17=2,2,"")</f>
        <v/>
      </c>
    </row>
    <row r="18" spans="1:53" ht="16.350000000000001" customHeight="1" x14ac:dyDescent="0.15">
      <c r="A18" s="33"/>
      <c r="B18" s="34" t="str">
        <f>IF(F4&lt;&gt;"","12.","")</f>
        <v>12.</v>
      </c>
      <c r="C18" s="35" t="str">
        <f>IF(F4&lt;&gt;"",CONCATENATE(Kampe!B16," - ",Kampe!D16,"........................................................................................................."),"")</f>
        <v>Galway - Waterford.........................................................................................................</v>
      </c>
      <c r="D18" s="36" t="s">
        <v>25</v>
      </c>
      <c r="E18" s="23" t="s">
        <v>125</v>
      </c>
      <c r="F18" s="39">
        <f>IF(Rækker!B18=1,1,"")</f>
        <v>1</v>
      </c>
      <c r="G18" s="40" t="str">
        <f>IF(Rækker!B18="X","X","")</f>
        <v/>
      </c>
      <c r="H18" s="41" t="str">
        <f>IF(Rækker!B18=2,2,"")</f>
        <v/>
      </c>
      <c r="I18" s="39">
        <f>IF(Rækker!D18=1,1,"")</f>
        <v>1</v>
      </c>
      <c r="J18" s="40" t="str">
        <f>IF(Rækker!D18="X","X","")</f>
        <v/>
      </c>
      <c r="K18" s="41" t="str">
        <f>IF(Rækker!D18=2,2,"")</f>
        <v/>
      </c>
      <c r="L18" s="39">
        <f>IF(Rækker!F18=1,1,"")</f>
        <v>1</v>
      </c>
      <c r="M18" s="40" t="str">
        <f>IF(Rækker!F18="X","X","")</f>
        <v/>
      </c>
      <c r="N18" s="41" t="str">
        <f>IF(Rækker!F18=2,2,"")</f>
        <v/>
      </c>
      <c r="O18" s="39">
        <f>IF(Rækker!H18=1,1,"")</f>
        <v>1</v>
      </c>
      <c r="P18" s="40" t="str">
        <f>IF(Rækker!H18="X","X","")</f>
        <v/>
      </c>
      <c r="Q18" s="41" t="str">
        <f>IF(Rækker!H18=2,2,"")</f>
        <v/>
      </c>
      <c r="R18" s="39">
        <f>IF(Rækker!J18=1,1,"")</f>
        <v>1</v>
      </c>
      <c r="S18" s="40" t="str">
        <f>IF(Rækker!J18="X","X","")</f>
        <v/>
      </c>
      <c r="T18" s="41" t="str">
        <f>IF(Rækker!J18=2,2,"")</f>
        <v/>
      </c>
      <c r="U18" s="39" t="str">
        <f>IF(Rækker!L18=1,1,"")</f>
        <v/>
      </c>
      <c r="V18" s="40" t="str">
        <f>IF(Rækker!L18="X","X","")</f>
        <v/>
      </c>
      <c r="W18" s="41" t="str">
        <f>IF(Rækker!L18=2,2,"")</f>
        <v/>
      </c>
      <c r="X18" s="39">
        <f>IF(Rækker!N18=1,1,"")</f>
        <v>1</v>
      </c>
      <c r="Y18" s="40" t="str">
        <f>IF(Rækker!N18="X","X","")</f>
        <v/>
      </c>
      <c r="Z18" s="41" t="str">
        <f>IF(Rækker!N18=2,2,"")</f>
        <v/>
      </c>
      <c r="AA18" s="39">
        <f>IF(Rækker!P18=1,1,"")</f>
        <v>1</v>
      </c>
      <c r="AB18" s="40" t="str">
        <f>IF(Rækker!P18="X","X","")</f>
        <v/>
      </c>
      <c r="AC18" s="41" t="str">
        <f>IF(Rækker!P18=2,2,"")</f>
        <v/>
      </c>
      <c r="AD18" s="39">
        <f>IF(Rækker!R18=1,1,"")</f>
        <v>1</v>
      </c>
      <c r="AE18" s="40" t="str">
        <f>IF(Rækker!R18="X","X","")</f>
        <v/>
      </c>
      <c r="AF18" s="41" t="str">
        <f>IF(Rækker!R18=2,2,"")</f>
        <v/>
      </c>
      <c r="AG18" s="39" t="str">
        <f>IF(Rækker!T18=1,1,"")</f>
        <v/>
      </c>
      <c r="AH18" s="40" t="str">
        <f>IF(Rækker!T18="X","X","")</f>
        <v/>
      </c>
      <c r="AI18" s="41" t="str">
        <f>IF(Rækker!T18=2,2,"")</f>
        <v/>
      </c>
      <c r="AJ18" s="39">
        <f>IF(Rækker!V18=1,1,"")</f>
        <v>1</v>
      </c>
      <c r="AK18" s="40" t="str">
        <f>IF(Rækker!V18="X","X","")</f>
        <v/>
      </c>
      <c r="AL18" s="41" t="str">
        <f>IF(Rækker!V18=2,2,"")</f>
        <v/>
      </c>
      <c r="AM18" s="39">
        <f>IF(Rækker!X18=1,1,"")</f>
        <v>1</v>
      </c>
      <c r="AN18" s="40" t="str">
        <f>IF(Rækker!X18="X","X","")</f>
        <v/>
      </c>
      <c r="AO18" s="41" t="str">
        <f>IF(Rækker!X18=2,2,"")</f>
        <v/>
      </c>
      <c r="AP18" s="39">
        <f>IF(Rækker!Z18=1,1,"")</f>
        <v>1</v>
      </c>
      <c r="AQ18" s="40" t="str">
        <f>IF(Rækker!Z18="X","X","")</f>
        <v/>
      </c>
      <c r="AR18" s="41" t="str">
        <f>IF(Rækker!Z18=2,2,"")</f>
        <v/>
      </c>
      <c r="AS18" s="39">
        <f>IF(Rækker!AB18=1,1,"")</f>
        <v>1</v>
      </c>
      <c r="AT18" s="40" t="str">
        <f>IF(Rækker!AB18="X","X","")</f>
        <v/>
      </c>
      <c r="AU18" s="41" t="str">
        <f>IF(Rækker!AB18=2,2,"")</f>
        <v/>
      </c>
      <c r="AV18" s="39">
        <f>IF(Rækker!AD18=1,1,"")</f>
        <v>1</v>
      </c>
      <c r="AW18" s="40" t="str">
        <f>IF(Rækker!AD18="X","X","")</f>
        <v/>
      </c>
      <c r="AX18" s="41" t="str">
        <f>IF(Rækker!AD18=2,2,"")</f>
        <v/>
      </c>
      <c r="AY18" s="39">
        <f>IF(Rækker!AF18=1,1,"")</f>
        <v>1</v>
      </c>
      <c r="AZ18" s="40" t="str">
        <f>IF(Rækker!AF18="X","X","")</f>
        <v/>
      </c>
      <c r="BA18" s="41" t="str">
        <f>IF(Rækker!AF18=2,2,"")</f>
        <v/>
      </c>
    </row>
    <row r="19" spans="1:53" ht="16.350000000000001" customHeight="1" thickBot="1" x14ac:dyDescent="0.2">
      <c r="A19" s="33"/>
      <c r="B19" s="34" t="str">
        <f>IF(F4&lt;&gt;"","13.","")</f>
        <v>13.</v>
      </c>
      <c r="C19" s="35" t="str">
        <f>IF(F4&lt;&gt;"",CONCATENATE(Kampe!B17," - ",Kampe!D17,"........................................................................................................."),"")</f>
        <v>Sligo Rovers - Drogheda.........................................................................................................</v>
      </c>
      <c r="D19" s="36" t="s">
        <v>25</v>
      </c>
      <c r="E19" s="26" t="s">
        <v>125</v>
      </c>
      <c r="F19" s="47" t="str">
        <f>IF(Rækker!B19=1,1,"")</f>
        <v/>
      </c>
      <c r="G19" s="37" t="str">
        <f>IF(Rækker!B19="X","X","")</f>
        <v>X</v>
      </c>
      <c r="H19" s="29" t="str">
        <f>IF(Rækker!B19=2,2,"")</f>
        <v/>
      </c>
      <c r="I19" s="28" t="str">
        <f>IF(Rækker!D19=1,1,"")</f>
        <v/>
      </c>
      <c r="J19" s="37" t="str">
        <f>IF(Rækker!D19="X","X","")</f>
        <v/>
      </c>
      <c r="K19" s="29">
        <f>IF(Rækker!D19=2,2,"")</f>
        <v>2</v>
      </c>
      <c r="L19" s="28" t="str">
        <f>IF(Rækker!F19=1,1,"")</f>
        <v/>
      </c>
      <c r="M19" s="37" t="str">
        <f>IF(Rækker!F19="X","X","")</f>
        <v/>
      </c>
      <c r="N19" s="29">
        <f>IF(Rækker!F19=2,2,"")</f>
        <v>2</v>
      </c>
      <c r="O19" s="28">
        <f>IF(Rækker!H19=1,1,"")</f>
        <v>1</v>
      </c>
      <c r="P19" s="37" t="str">
        <f>IF(Rækker!H19="X","X","")</f>
        <v/>
      </c>
      <c r="Q19" s="29" t="str">
        <f>IF(Rækker!H19=2,2,"")</f>
        <v/>
      </c>
      <c r="R19" s="28" t="str">
        <f>IF(Rækker!J19=1,1,"")</f>
        <v/>
      </c>
      <c r="S19" s="37" t="str">
        <f>IF(Rækker!J19="X","X","")</f>
        <v/>
      </c>
      <c r="T19" s="29">
        <f>IF(Rækker!J19=2,2,"")</f>
        <v>2</v>
      </c>
      <c r="U19" s="28" t="str">
        <f>IF(Rækker!L19=1,1,"")</f>
        <v/>
      </c>
      <c r="V19" s="37" t="str">
        <f>IF(Rækker!L19="X","X","")</f>
        <v/>
      </c>
      <c r="W19" s="29" t="str">
        <f>IF(Rækker!L19=2,2,"")</f>
        <v/>
      </c>
      <c r="X19" s="28" t="str">
        <f>IF(Rækker!N19=1,1,"")</f>
        <v/>
      </c>
      <c r="Y19" s="37" t="str">
        <f>IF(Rækker!N19="X","X","")</f>
        <v>X</v>
      </c>
      <c r="Z19" s="29" t="str">
        <f>IF(Rækker!N19=2,2,"")</f>
        <v/>
      </c>
      <c r="AA19" s="28" t="str">
        <f>IF(Rækker!P19=1,1,"")</f>
        <v/>
      </c>
      <c r="AB19" s="37" t="str">
        <f>IF(Rækker!P19="X","X","")</f>
        <v/>
      </c>
      <c r="AC19" s="29">
        <f>IF(Rækker!P19=2,2,"")</f>
        <v>2</v>
      </c>
      <c r="AD19" s="28" t="str">
        <f>IF(Rækker!R19=1,1,"")</f>
        <v/>
      </c>
      <c r="AE19" s="37" t="str">
        <f>IF(Rækker!R19="X","X","")</f>
        <v>X</v>
      </c>
      <c r="AF19" s="29" t="str">
        <f>IF(Rækker!R19=2,2,"")</f>
        <v/>
      </c>
      <c r="AG19" s="28" t="str">
        <f>IF(Rækker!T19=1,1,"")</f>
        <v/>
      </c>
      <c r="AH19" s="37" t="str">
        <f>IF(Rækker!T19="X","X","")</f>
        <v/>
      </c>
      <c r="AI19" s="29" t="str">
        <f>IF(Rækker!T19=2,2,"")</f>
        <v/>
      </c>
      <c r="AJ19" s="28" t="str">
        <f>IF(Rækker!V19=1,1,"")</f>
        <v/>
      </c>
      <c r="AK19" s="37" t="str">
        <f>IF(Rækker!V19="X","X","")</f>
        <v/>
      </c>
      <c r="AL19" s="29">
        <f>IF(Rækker!V19=2,2,"")</f>
        <v>2</v>
      </c>
      <c r="AM19" s="28" t="str">
        <f>IF(Rækker!X19=1,1,"")</f>
        <v/>
      </c>
      <c r="AN19" s="37" t="str">
        <f>IF(Rækker!X19="X","X","")</f>
        <v>X</v>
      </c>
      <c r="AO19" s="29" t="str">
        <f>IF(Rækker!X19=2,2,"")</f>
        <v/>
      </c>
      <c r="AP19" s="28" t="str">
        <f>IF(Rækker!Z19=1,1,"")</f>
        <v/>
      </c>
      <c r="AQ19" s="37" t="str">
        <f>IF(Rækker!Z19="X","X","")</f>
        <v/>
      </c>
      <c r="AR19" s="29">
        <f>IF(Rækker!Z19=2,2,"")</f>
        <v>2</v>
      </c>
      <c r="AS19" s="28" t="str">
        <f>IF(Rækker!AB19=1,1,"")</f>
        <v/>
      </c>
      <c r="AT19" s="37" t="str">
        <f>IF(Rækker!AB19="X","X","")</f>
        <v/>
      </c>
      <c r="AU19" s="29">
        <f>IF(Rækker!AB19=2,2,"")</f>
        <v>2</v>
      </c>
      <c r="AV19" s="28" t="str">
        <f>IF(Rækker!AD19=1,1,"")</f>
        <v/>
      </c>
      <c r="AW19" s="37" t="str">
        <f>IF(Rækker!AD19="X","X","")</f>
        <v/>
      </c>
      <c r="AX19" s="29">
        <f>IF(Rækker!AD19=2,2,"")</f>
        <v>2</v>
      </c>
      <c r="AY19" s="28" t="str">
        <f>IF(Rækker!AF19=1,1,"")</f>
        <v/>
      </c>
      <c r="AZ19" s="37" t="str">
        <f>IF(Rækker!AF19="X","X","")</f>
        <v/>
      </c>
      <c r="BA19" s="29">
        <f>IF(Rækker!AF19=2,2,"")</f>
        <v>2</v>
      </c>
    </row>
    <row r="20" spans="1:53" ht="16.350000000000001" customHeight="1" thickTop="1" thickBot="1" x14ac:dyDescent="0.2">
      <c r="A20" s="104" t="str">
        <f>IF(F4&lt;&gt;"","Resultat: ","")</f>
        <v xml:space="preserve">Resultat: </v>
      </c>
      <c r="B20" s="105"/>
      <c r="C20" s="105"/>
      <c r="D20" s="105"/>
      <c r="E20" s="48"/>
      <c r="F20" s="101">
        <f>IF(DB!B6=13,IF(F4&lt;&gt;"",IF(F5&lt;&gt;"",IF(OR(LEFT(F5,3)="Res",LEFT(F5,2)="MR"),DB!AE12,""),DB!AE12),""),"")</f>
        <v>4</v>
      </c>
      <c r="G20" s="102"/>
      <c r="H20" s="103"/>
      <c r="I20" s="101">
        <f>IF(DB!B6=13,IF(I4&lt;&gt;"",IF(I5&lt;&gt;"",IF(OR(LEFT(I5,3)="Res",LEFT(I5,2)="MR"),DB!AE13,""),DB!AE13),""),"")</f>
        <v>2</v>
      </c>
      <c r="J20" s="102"/>
      <c r="K20" s="103"/>
      <c r="L20" s="101">
        <f>IF(DB!B6=13,IF(L4&lt;&gt;"",IF(L5&lt;&gt;"",IF(OR(LEFT(L5,3)="Res",LEFT(L5,2)="MR"),DB!AE14,""),DB!AE14),""),"")</f>
        <v>3</v>
      </c>
      <c r="M20" s="102"/>
      <c r="N20" s="103"/>
      <c r="O20" s="101">
        <f>IF(DB!B6=13,IF(O4&lt;&gt;"",IF(O5&lt;&gt;"",IF(OR(LEFT(O5,3)="Res",LEFT(O5,2)="MR"),DB!AE15,""),DB!AE15),""),"")</f>
        <v>3</v>
      </c>
      <c r="P20" s="102"/>
      <c r="Q20" s="103"/>
      <c r="R20" s="101">
        <f>IF(DB!B6=13,IF(R4&lt;&gt;"",IF(R5&lt;&gt;"",IF(OR(LEFT(R5,3)="Res",LEFT(R5,2)="MR"),DB!AE16,""),DB!AE16),""),"")</f>
        <v>6</v>
      </c>
      <c r="S20" s="102"/>
      <c r="T20" s="103"/>
      <c r="U20" s="101">
        <f>IF(DB!B6=13,IF(U4&lt;&gt;"",IF(U5&lt;&gt;"",IF(OR(LEFT(U5,3)="Res",LEFT(U5,2)="MR"),DB!AE17,""),DB!AE17),""),"")</f>
        <v>4</v>
      </c>
      <c r="V20" s="102"/>
      <c r="W20" s="103"/>
      <c r="X20" s="101">
        <f>IF(DB!B6=13,IF(X4&lt;&gt;"",IF(X5&lt;&gt;"",IF(OR(LEFT(X5,3)="Res",LEFT(X5,2)="MR"),DB!AE18,""),DB!AE18),""),"")</f>
        <v>5</v>
      </c>
      <c r="Y20" s="102"/>
      <c r="Z20" s="103"/>
      <c r="AA20" s="101">
        <f>IF(DB!B6=13,IF(AA4&lt;&gt;"",IF(AA5&lt;&gt;"",IF(OR(LEFT(AA5,3)="Res",LEFT(AA5,2)="MR"),DB!AE19,""),DB!AE19),""),"")</f>
        <v>3</v>
      </c>
      <c r="AB20" s="102"/>
      <c r="AC20" s="103"/>
      <c r="AD20" s="101">
        <f>IF(DB!B6=13,IF(AD4&lt;&gt;"",IF(AD5&lt;&gt;"",IF(OR(LEFT(AD5,3)="Res",LEFT(AD5,2)="MR"),DB!AE20,""),DB!AE20),""),"")</f>
        <v>5</v>
      </c>
      <c r="AE20" s="102"/>
      <c r="AF20" s="103"/>
      <c r="AG20" s="101" t="str">
        <f>IF(DB!B6=13,IF(AG4&lt;&gt;"",IF(AG5&lt;&gt;"",IF(OR(LEFT(AG5,3)="Res",LEFT(AG5,2)="MR"),DB!AE21,""),DB!AE21),""),"")</f>
        <v/>
      </c>
      <c r="AH20" s="102"/>
      <c r="AI20" s="103"/>
      <c r="AJ20" s="101">
        <f>IF(DB!B6=13,IF(AJ4&lt;&gt;"",IF(AJ5&lt;&gt;"",IF(OR(LEFT(AJ5,3)="Res",LEFT(AJ5,2)="MR"),DB!AE22,""),DB!AE22),""),"")</f>
        <v>2</v>
      </c>
      <c r="AK20" s="102"/>
      <c r="AL20" s="103"/>
      <c r="AM20" s="101">
        <f>IF(DB!B6=13,IF(AM4&lt;&gt;"",IF(AM5&lt;&gt;"",IF(OR(LEFT(AM5,3)="Res",LEFT(AM5,2)="MR"),DB!AE23,""),DB!AE23),""),"")</f>
        <v>5</v>
      </c>
      <c r="AN20" s="102"/>
      <c r="AO20" s="103"/>
      <c r="AP20" s="101">
        <f>IF(DB!B6=13,IF(AP4&lt;&gt;"",IF(AP5&lt;&gt;"",IF(OR(LEFT(AP5,3)="Res",LEFT(AP5,2)="MR"),DB!AE24,""),DB!AE24),""),"")</f>
        <v>2</v>
      </c>
      <c r="AQ20" s="102"/>
      <c r="AR20" s="103"/>
      <c r="AS20" s="101">
        <f>IF(DB!B6=13,IF(AS4&lt;&gt;"",IF(AS5&lt;&gt;"",IF(OR(LEFT(AS5,3)="Res",LEFT(AS5,2)="MR"),DB!AE25,""),DB!AE25),""),"")</f>
        <v>3</v>
      </c>
      <c r="AT20" s="102"/>
      <c r="AU20" s="103"/>
      <c r="AV20" s="101">
        <f>IF(DB!B6=13,IF(AV4&lt;&gt;"",IF(AV5&lt;&gt;"",IF(OR(LEFT(AV5,3)="Res",LEFT(AV5,2)="MR"),DB!AE26,""),DB!AE26),""),"")</f>
        <v>3</v>
      </c>
      <c r="AW20" s="102"/>
      <c r="AX20" s="103"/>
      <c r="AY20" s="101">
        <f>IF(DB!B6=13,IF(AY4&lt;&gt;"",IF(AY5&lt;&gt;"",IF(OR(LEFT(AY5,3)="Res",LEFT(AY5,2)="MR"),DB!AE27,""),DB!AE27),""),"")</f>
        <v>2</v>
      </c>
      <c r="AZ20" s="102"/>
      <c r="BA20" s="103"/>
    </row>
    <row r="21" spans="1:53" ht="16.350000000000001" customHeight="1" thickTop="1" thickBot="1" x14ac:dyDescent="0.2">
      <c r="A21" s="27"/>
      <c r="B21" s="27"/>
      <c r="C21" s="27"/>
    </row>
    <row r="22" spans="1:53" ht="75.75" customHeight="1" thickTop="1" x14ac:dyDescent="0.15">
      <c r="A22" s="109" t="str">
        <f>IF(F22&lt;&gt;"",DB!D5,"")</f>
        <v>Kvalifikation, Kamp 1</v>
      </c>
      <c r="B22" s="110"/>
      <c r="C22" s="110"/>
      <c r="D22" s="111"/>
      <c r="E22" s="97" t="str">
        <f>IF(F22&lt;&gt;"","De 13 rigtige","")</f>
        <v>De 13 rigtige</v>
      </c>
      <c r="F22" s="95" t="str">
        <f>Rækker!B23</f>
        <v>Himbo</v>
      </c>
      <c r="G22" s="96"/>
      <c r="H22" s="97"/>
      <c r="I22" s="95" t="str">
        <f>Rækker!D23</f>
        <v>Håvard</v>
      </c>
      <c r="J22" s="96"/>
      <c r="K22" s="97"/>
      <c r="L22" s="95" t="str">
        <f>Rækker!F23</f>
        <v>Idskov</v>
      </c>
      <c r="M22" s="96"/>
      <c r="N22" s="97"/>
      <c r="O22" s="95" t="str">
        <f>Rækker!H23</f>
        <v>Kinks</v>
      </c>
      <c r="P22" s="96"/>
      <c r="Q22" s="97"/>
      <c r="R22" s="95" t="str">
        <f>Rækker!J23</f>
        <v>Livpool</v>
      </c>
      <c r="S22" s="96"/>
      <c r="T22" s="97"/>
      <c r="U22" s="95" t="str">
        <f>Rækker!L23</f>
        <v>LPHJ</v>
      </c>
      <c r="V22" s="96"/>
      <c r="W22" s="97"/>
      <c r="X22" s="95" t="str">
        <f>Rækker!N23</f>
        <v>Lund</v>
      </c>
      <c r="Y22" s="96"/>
      <c r="Z22" s="97"/>
      <c r="AA22" s="95" t="str">
        <f>Rækker!P23</f>
        <v>Mauer</v>
      </c>
      <c r="AB22" s="96"/>
      <c r="AC22" s="97"/>
      <c r="AD22" s="95" t="str">
        <f>Rækker!R23</f>
        <v>MFP</v>
      </c>
      <c r="AE22" s="96"/>
      <c r="AF22" s="97"/>
      <c r="AG22" s="95" t="str">
        <f>Rækker!T23</f>
        <v>Murer</v>
      </c>
      <c r="AH22" s="96"/>
      <c r="AI22" s="97"/>
      <c r="AJ22" s="95" t="str">
        <f>Rækker!V23</f>
        <v>Nuser</v>
      </c>
      <c r="AK22" s="96"/>
      <c r="AL22" s="97"/>
      <c r="AM22" s="95" t="str">
        <f>Rækker!X23</f>
        <v>Percy</v>
      </c>
      <c r="AN22" s="96"/>
      <c r="AO22" s="97"/>
      <c r="AP22" s="95" t="str">
        <f>Rækker!Z23</f>
        <v>Robbo</v>
      </c>
      <c r="AQ22" s="96"/>
      <c r="AR22" s="97"/>
      <c r="AS22" s="95" t="str">
        <f>Rækker!AB23</f>
        <v>Select</v>
      </c>
      <c r="AT22" s="96"/>
      <c r="AU22" s="97"/>
      <c r="AV22" s="95" t="str">
        <f>Rækker!AD23</f>
        <v>SPVK</v>
      </c>
      <c r="AW22" s="96"/>
      <c r="AX22" s="97"/>
      <c r="AY22" s="95" t="str">
        <f>Rækker!AF23</f>
        <v>Steam</v>
      </c>
      <c r="AZ22" s="96"/>
      <c r="BA22" s="97"/>
    </row>
    <row r="23" spans="1:53" ht="16.350000000000001" customHeight="1" thickBot="1" x14ac:dyDescent="0.2">
      <c r="A23" s="112"/>
      <c r="B23" s="113"/>
      <c r="C23" s="113"/>
      <c r="D23" s="114"/>
      <c r="E23" s="115"/>
      <c r="F23" s="98" t="str">
        <f>DB!Q28</f>
        <v/>
      </c>
      <c r="G23" s="99"/>
      <c r="H23" s="100"/>
      <c r="I23" s="98" t="str">
        <f>DB!Q29</f>
        <v/>
      </c>
      <c r="J23" s="99"/>
      <c r="K23" s="100"/>
      <c r="L23" s="98" t="str">
        <f>DB!Q30</f>
        <v/>
      </c>
      <c r="M23" s="99"/>
      <c r="N23" s="100"/>
      <c r="O23" s="98" t="str">
        <f>DB!Q31</f>
        <v/>
      </c>
      <c r="P23" s="99"/>
      <c r="Q23" s="100"/>
      <c r="R23" s="98" t="str">
        <f>DB!Q32</f>
        <v>Walkover</v>
      </c>
      <c r="S23" s="99"/>
      <c r="T23" s="100"/>
      <c r="U23" s="98" t="str">
        <f>DB!Q33</f>
        <v/>
      </c>
      <c r="V23" s="99"/>
      <c r="W23" s="100"/>
      <c r="X23" s="98" t="str">
        <f>DB!Q34</f>
        <v/>
      </c>
      <c r="Y23" s="99"/>
      <c r="Z23" s="100"/>
      <c r="AA23" s="98" t="str">
        <f>DB!Q35</f>
        <v>Walkover</v>
      </c>
      <c r="AB23" s="99"/>
      <c r="AC23" s="100"/>
      <c r="AD23" s="98" t="str">
        <f>DB!Q36</f>
        <v/>
      </c>
      <c r="AE23" s="99"/>
      <c r="AF23" s="100"/>
      <c r="AG23" s="98" t="str">
        <f>DB!Q37</f>
        <v/>
      </c>
      <c r="AH23" s="99"/>
      <c r="AI23" s="100"/>
      <c r="AJ23" s="98" t="str">
        <f>DB!Q38</f>
        <v/>
      </c>
      <c r="AK23" s="99"/>
      <c r="AL23" s="100"/>
      <c r="AM23" s="98" t="str">
        <f>DB!Q39</f>
        <v/>
      </c>
      <c r="AN23" s="99"/>
      <c r="AO23" s="100"/>
      <c r="AP23" s="98" t="str">
        <f>DB!Q40</f>
        <v/>
      </c>
      <c r="AQ23" s="99"/>
      <c r="AR23" s="100"/>
      <c r="AS23" s="98" t="str">
        <f>DB!Q41</f>
        <v/>
      </c>
      <c r="AT23" s="99"/>
      <c r="AU23" s="100"/>
      <c r="AV23" s="98" t="str">
        <f>DB!Q42</f>
        <v/>
      </c>
      <c r="AW23" s="99"/>
      <c r="AX23" s="100"/>
      <c r="AY23" s="98" t="str">
        <f>DB!Q43</f>
        <v/>
      </c>
      <c r="AZ23" s="99"/>
      <c r="BA23" s="100"/>
    </row>
    <row r="24" spans="1:53" ht="16.350000000000001" customHeight="1" thickTop="1" thickBot="1" x14ac:dyDescent="0.2">
      <c r="A24" s="106"/>
      <c r="B24" s="107"/>
      <c r="C24" s="107"/>
      <c r="D24" s="108"/>
      <c r="E24" s="51" t="s">
        <v>26</v>
      </c>
      <c r="F24" s="31">
        <v>1</v>
      </c>
      <c r="G24" s="32" t="s">
        <v>0</v>
      </c>
      <c r="H24" s="30">
        <v>2</v>
      </c>
      <c r="I24" s="31">
        <v>1</v>
      </c>
      <c r="J24" s="32" t="s">
        <v>0</v>
      </c>
      <c r="K24" s="30">
        <v>2</v>
      </c>
      <c r="L24" s="31">
        <v>1</v>
      </c>
      <c r="M24" s="32" t="s">
        <v>0</v>
      </c>
      <c r="N24" s="30">
        <v>2</v>
      </c>
      <c r="O24" s="31">
        <v>1</v>
      </c>
      <c r="P24" s="32" t="s">
        <v>0</v>
      </c>
      <c r="Q24" s="30">
        <v>2</v>
      </c>
      <c r="R24" s="31">
        <v>1</v>
      </c>
      <c r="S24" s="32" t="s">
        <v>0</v>
      </c>
      <c r="T24" s="30">
        <v>2</v>
      </c>
      <c r="U24" s="31">
        <v>1</v>
      </c>
      <c r="V24" s="32" t="s">
        <v>0</v>
      </c>
      <c r="W24" s="30">
        <v>2</v>
      </c>
      <c r="X24" s="31">
        <v>1</v>
      </c>
      <c r="Y24" s="32" t="s">
        <v>0</v>
      </c>
      <c r="Z24" s="30">
        <v>2</v>
      </c>
      <c r="AA24" s="31">
        <v>1</v>
      </c>
      <c r="AB24" s="32" t="s">
        <v>0</v>
      </c>
      <c r="AC24" s="30">
        <v>2</v>
      </c>
      <c r="AD24" s="31">
        <v>1</v>
      </c>
      <c r="AE24" s="32" t="s">
        <v>0</v>
      </c>
      <c r="AF24" s="30">
        <v>2</v>
      </c>
      <c r="AG24" s="31">
        <v>1</v>
      </c>
      <c r="AH24" s="32" t="s">
        <v>0</v>
      </c>
      <c r="AI24" s="30">
        <v>2</v>
      </c>
      <c r="AJ24" s="31">
        <v>1</v>
      </c>
      <c r="AK24" s="32" t="s">
        <v>0</v>
      </c>
      <c r="AL24" s="30">
        <v>2</v>
      </c>
      <c r="AM24" s="31">
        <v>1</v>
      </c>
      <c r="AN24" s="32" t="s">
        <v>0</v>
      </c>
      <c r="AO24" s="30">
        <v>2</v>
      </c>
      <c r="AP24" s="31">
        <v>1</v>
      </c>
      <c r="AQ24" s="32" t="s">
        <v>0</v>
      </c>
      <c r="AR24" s="30">
        <v>2</v>
      </c>
      <c r="AS24" s="31">
        <v>1</v>
      </c>
      <c r="AT24" s="32" t="s">
        <v>0</v>
      </c>
      <c r="AU24" s="30">
        <v>2</v>
      </c>
      <c r="AV24" s="31">
        <v>1</v>
      </c>
      <c r="AW24" s="32" t="s">
        <v>0</v>
      </c>
      <c r="AX24" s="30">
        <v>2</v>
      </c>
      <c r="AY24" s="31">
        <v>1</v>
      </c>
      <c r="AZ24" s="32" t="s">
        <v>0</v>
      </c>
      <c r="BA24" s="30">
        <v>2</v>
      </c>
    </row>
    <row r="25" spans="1:53" ht="16.350000000000001" customHeight="1" thickTop="1" x14ac:dyDescent="0.15">
      <c r="A25" s="52"/>
      <c r="B25" s="53" t="str">
        <f>IF(F22&lt;&gt;"","1.","")</f>
        <v>1.</v>
      </c>
      <c r="C25" s="54" t="str">
        <f>IF(F22&lt;&gt;"",CONCATENATE(Kampe!B5," - ",Kampe!D5,"........................................................................................................."),"")</f>
        <v>AGF - Brøndby IF.........................................................................................................</v>
      </c>
      <c r="D25" s="36" t="s">
        <v>25</v>
      </c>
      <c r="E25" s="55" t="str">
        <f>IF(F22&lt;&gt;"",IF(E7&lt;&gt;"",E7,""),"")</f>
        <v>x</v>
      </c>
      <c r="F25" s="28" t="str">
        <f>IF(Rækker!B27=1,1,"")</f>
        <v/>
      </c>
      <c r="G25" s="37" t="str">
        <f>IF(Rækker!B27="X","X","")</f>
        <v/>
      </c>
      <c r="H25" s="29">
        <f>IF(Rækker!B27=2,2,"")</f>
        <v>2</v>
      </c>
      <c r="I25" s="28">
        <f>IF(Rækker!D27=1,1,"")</f>
        <v>1</v>
      </c>
      <c r="J25" s="37" t="str">
        <f>IF(Rækker!D27="X","X","")</f>
        <v/>
      </c>
      <c r="K25" s="29" t="str">
        <f>IF(Rækker!D27=2,2,"")</f>
        <v/>
      </c>
      <c r="L25" s="28" t="str">
        <f>IF(Rækker!F27=1,1,"")</f>
        <v/>
      </c>
      <c r="M25" s="37" t="str">
        <f>IF(Rækker!F27="X","X","")</f>
        <v/>
      </c>
      <c r="N25" s="29">
        <f>IF(Rækker!F27=2,2,"")</f>
        <v>2</v>
      </c>
      <c r="O25" s="28">
        <f>IF(Rækker!H27=1,1,"")</f>
        <v>1</v>
      </c>
      <c r="P25" s="37" t="str">
        <f>IF(Rækker!H27="X","X","")</f>
        <v/>
      </c>
      <c r="Q25" s="29" t="str">
        <f>IF(Rækker!H27=2,2,"")</f>
        <v/>
      </c>
      <c r="R25" s="28" t="str">
        <f>IF(Rækker!J27=1,1,"")</f>
        <v/>
      </c>
      <c r="S25" s="37" t="str">
        <f>IF(Rækker!J27="X","X","")</f>
        <v/>
      </c>
      <c r="T25" s="29" t="str">
        <f>IF(Rækker!J27=2,2,"")</f>
        <v/>
      </c>
      <c r="U25" s="28" t="str">
        <f>IF(Rækker!L27=1,1,"")</f>
        <v/>
      </c>
      <c r="V25" s="37" t="str">
        <f>IF(Rækker!L27="X","X","")</f>
        <v>X</v>
      </c>
      <c r="W25" s="29" t="str">
        <f>IF(Rækker!L27=2,2,"")</f>
        <v/>
      </c>
      <c r="X25" s="28">
        <f>IF(Rækker!N27=1,1,"")</f>
        <v>1</v>
      </c>
      <c r="Y25" s="37" t="str">
        <f>IF(Rækker!N27="X","X","")</f>
        <v/>
      </c>
      <c r="Z25" s="29" t="str">
        <f>IF(Rækker!N27=2,2,"")</f>
        <v/>
      </c>
      <c r="AA25" s="28" t="str">
        <f>IF(Rækker!P27=1,1,"")</f>
        <v/>
      </c>
      <c r="AB25" s="37" t="str">
        <f>IF(Rækker!P27="X","X","")</f>
        <v/>
      </c>
      <c r="AC25" s="29" t="str">
        <f>IF(Rækker!P27=2,2,"")</f>
        <v/>
      </c>
      <c r="AD25" s="28">
        <f>IF(Rækker!R27=1,1,"")</f>
        <v>1</v>
      </c>
      <c r="AE25" s="37" t="str">
        <f>IF(Rækker!R27="X","X","")</f>
        <v/>
      </c>
      <c r="AF25" s="29" t="str">
        <f>IF(Rækker!R27=2,2,"")</f>
        <v/>
      </c>
      <c r="AG25" s="28" t="str">
        <f>IF(Rækker!T27=1,1,"")</f>
        <v/>
      </c>
      <c r="AH25" s="37" t="str">
        <f>IF(Rækker!T27="X","X","")</f>
        <v>X</v>
      </c>
      <c r="AI25" s="29" t="str">
        <f>IF(Rækker!T27=2,2,"")</f>
        <v/>
      </c>
      <c r="AJ25" s="28" t="str">
        <f>IF(Rækker!V27=1,1,"")</f>
        <v/>
      </c>
      <c r="AK25" s="37" t="str">
        <f>IF(Rækker!V27="X","X","")</f>
        <v>X</v>
      </c>
      <c r="AL25" s="29" t="str">
        <f>IF(Rækker!V27=2,2,"")</f>
        <v/>
      </c>
      <c r="AM25" s="28" t="str">
        <f>IF(Rækker!X27=1,1,"")</f>
        <v/>
      </c>
      <c r="AN25" s="37" t="str">
        <f>IF(Rækker!X27="X","X","")</f>
        <v/>
      </c>
      <c r="AO25" s="29">
        <f>IF(Rækker!X27=2,2,"")</f>
        <v>2</v>
      </c>
      <c r="AP25" s="28" t="str">
        <f>IF(Rækker!Z27=1,1,"")</f>
        <v/>
      </c>
      <c r="AQ25" s="37" t="str">
        <f>IF(Rækker!Z27="X","X","")</f>
        <v>X</v>
      </c>
      <c r="AR25" s="29" t="str">
        <f>IF(Rækker!Z27=2,2,"")</f>
        <v/>
      </c>
      <c r="AS25" s="28">
        <f>IF(Rækker!AB27=1,1,"")</f>
        <v>1</v>
      </c>
      <c r="AT25" s="37" t="str">
        <f>IF(Rækker!AB27="X","X","")</f>
        <v/>
      </c>
      <c r="AU25" s="29" t="str">
        <f>IF(Rækker!AB27=2,2,"")</f>
        <v/>
      </c>
      <c r="AV25" s="28">
        <f>IF(Rækker!AD27=1,1,"")</f>
        <v>1</v>
      </c>
      <c r="AW25" s="37" t="str">
        <f>IF(Rækker!AD27="X","X","")</f>
        <v/>
      </c>
      <c r="AX25" s="29" t="str">
        <f>IF(Rækker!AD27=2,2,"")</f>
        <v/>
      </c>
      <c r="AY25" s="28" t="str">
        <f>IF(Rækker!AF27=1,1,"")</f>
        <v/>
      </c>
      <c r="AZ25" s="37" t="str">
        <f>IF(Rækker!AF27="X","X","")</f>
        <v/>
      </c>
      <c r="BA25" s="29">
        <f>IF(Rækker!AF27=2,2,"")</f>
        <v>2</v>
      </c>
    </row>
    <row r="26" spans="1:53" ht="16.350000000000001" customHeight="1" x14ac:dyDescent="0.15">
      <c r="A26" s="52"/>
      <c r="B26" s="53" t="str">
        <f>IF(F22&lt;&gt;"","2.","")</f>
        <v>2.</v>
      </c>
      <c r="C26" s="54" t="str">
        <f>IF(F22&lt;&gt;"",CONCATENATE(Kampe!B6," - ",Kampe!D6,"........................................................................................................."),"")</f>
        <v>Fredericia - HB Køge.........................................................................................................</v>
      </c>
      <c r="D26" s="36" t="s">
        <v>25</v>
      </c>
      <c r="E26" s="38">
        <f>IF(F22&lt;&gt;"",IF(E8&lt;&gt;"",E8,""),"")</f>
        <v>1</v>
      </c>
      <c r="F26" s="39">
        <f>IF(Rækker!B28=1,1,"")</f>
        <v>1</v>
      </c>
      <c r="G26" s="40" t="str">
        <f>IF(Rækker!B28="X","X","")</f>
        <v/>
      </c>
      <c r="H26" s="41" t="str">
        <f>IF(Rækker!B28=2,2,"")</f>
        <v/>
      </c>
      <c r="I26" s="39">
        <f>IF(Rækker!D28=1,1,"")</f>
        <v>1</v>
      </c>
      <c r="J26" s="40" t="str">
        <f>IF(Rækker!D28="X","X","")</f>
        <v/>
      </c>
      <c r="K26" s="41" t="str">
        <f>IF(Rækker!D28=2,2,"")</f>
        <v/>
      </c>
      <c r="L26" s="39">
        <f>IF(Rækker!F28=1,1,"")</f>
        <v>1</v>
      </c>
      <c r="M26" s="40" t="str">
        <f>IF(Rækker!F28="X","X","")</f>
        <v/>
      </c>
      <c r="N26" s="41" t="str">
        <f>IF(Rækker!F28=2,2,"")</f>
        <v/>
      </c>
      <c r="O26" s="39">
        <f>IF(Rækker!H28=1,1,"")</f>
        <v>1</v>
      </c>
      <c r="P26" s="40" t="str">
        <f>IF(Rækker!H28="X","X","")</f>
        <v/>
      </c>
      <c r="Q26" s="41" t="str">
        <f>IF(Rækker!H28=2,2,"")</f>
        <v/>
      </c>
      <c r="R26" s="39" t="str">
        <f>IF(Rækker!J28=1,1,"")</f>
        <v/>
      </c>
      <c r="S26" s="40" t="str">
        <f>IF(Rækker!J28="X","X","")</f>
        <v/>
      </c>
      <c r="T26" s="41" t="str">
        <f>IF(Rækker!J28=2,2,"")</f>
        <v/>
      </c>
      <c r="U26" s="39">
        <f>IF(Rækker!L28=1,1,"")</f>
        <v>1</v>
      </c>
      <c r="V26" s="40" t="str">
        <f>IF(Rækker!L28="X","X","")</f>
        <v/>
      </c>
      <c r="W26" s="41" t="str">
        <f>IF(Rækker!L28=2,2,"")</f>
        <v/>
      </c>
      <c r="X26" s="39">
        <f>IF(Rækker!N28=1,1,"")</f>
        <v>1</v>
      </c>
      <c r="Y26" s="40" t="str">
        <f>IF(Rækker!N28="X","X","")</f>
        <v/>
      </c>
      <c r="Z26" s="41" t="str">
        <f>IF(Rækker!N28=2,2,"")</f>
        <v/>
      </c>
      <c r="AA26" s="39" t="str">
        <f>IF(Rækker!P28=1,1,"")</f>
        <v/>
      </c>
      <c r="AB26" s="40" t="str">
        <f>IF(Rækker!P28="X","X","")</f>
        <v/>
      </c>
      <c r="AC26" s="41" t="str">
        <f>IF(Rækker!P28=2,2,"")</f>
        <v/>
      </c>
      <c r="AD26" s="39">
        <f>IF(Rækker!R28=1,1,"")</f>
        <v>1</v>
      </c>
      <c r="AE26" s="40" t="str">
        <f>IF(Rækker!R28="X","X","")</f>
        <v/>
      </c>
      <c r="AF26" s="41" t="str">
        <f>IF(Rækker!R28=2,2,"")</f>
        <v/>
      </c>
      <c r="AG26" s="39">
        <f>IF(Rækker!T28=1,1,"")</f>
        <v>1</v>
      </c>
      <c r="AH26" s="40" t="str">
        <f>IF(Rækker!T28="X","X","")</f>
        <v/>
      </c>
      <c r="AI26" s="41" t="str">
        <f>IF(Rækker!T28=2,2,"")</f>
        <v/>
      </c>
      <c r="AJ26" s="39">
        <f>IF(Rækker!V28=1,1,"")</f>
        <v>1</v>
      </c>
      <c r="AK26" s="40" t="str">
        <f>IF(Rækker!V28="X","X","")</f>
        <v/>
      </c>
      <c r="AL26" s="41" t="str">
        <f>IF(Rækker!V28=2,2,"")</f>
        <v/>
      </c>
      <c r="AM26" s="39">
        <f>IF(Rækker!X28=1,1,"")</f>
        <v>1</v>
      </c>
      <c r="AN26" s="40" t="str">
        <f>IF(Rækker!X28="X","X","")</f>
        <v/>
      </c>
      <c r="AO26" s="41" t="str">
        <f>IF(Rækker!X28=2,2,"")</f>
        <v/>
      </c>
      <c r="AP26" s="39">
        <f>IF(Rækker!Z28=1,1,"")</f>
        <v>1</v>
      </c>
      <c r="AQ26" s="40" t="str">
        <f>IF(Rækker!Z28="X","X","")</f>
        <v/>
      </c>
      <c r="AR26" s="41" t="str">
        <f>IF(Rækker!Z28=2,2,"")</f>
        <v/>
      </c>
      <c r="AS26" s="39">
        <f>IF(Rækker!AB28=1,1,"")</f>
        <v>1</v>
      </c>
      <c r="AT26" s="40" t="str">
        <f>IF(Rækker!AB28="X","X","")</f>
        <v/>
      </c>
      <c r="AU26" s="41" t="str">
        <f>IF(Rækker!AB28=2,2,"")</f>
        <v/>
      </c>
      <c r="AV26" s="39">
        <f>IF(Rækker!AD28=1,1,"")</f>
        <v>1</v>
      </c>
      <c r="AW26" s="40" t="str">
        <f>IF(Rækker!AD28="X","X","")</f>
        <v/>
      </c>
      <c r="AX26" s="41" t="str">
        <f>IF(Rækker!AD28=2,2,"")</f>
        <v/>
      </c>
      <c r="AY26" s="39">
        <f>IF(Rækker!AF28=1,1,"")</f>
        <v>1</v>
      </c>
      <c r="AZ26" s="40" t="str">
        <f>IF(Rækker!AF28="X","X","")</f>
        <v/>
      </c>
      <c r="BA26" s="41" t="str">
        <f>IF(Rækker!AF28=2,2,"")</f>
        <v/>
      </c>
    </row>
    <row r="27" spans="1:53" ht="16.350000000000001" customHeight="1" thickBot="1" x14ac:dyDescent="0.2">
      <c r="A27" s="52"/>
      <c r="B27" s="56" t="str">
        <f>IF(F22&lt;&gt;"","3.","")</f>
        <v>3.</v>
      </c>
      <c r="C27" s="57" t="str">
        <f>IF(F22&lt;&gt;"",CONCATENATE(Kampe!B7," - ",Kampe!D7,"........................................................................................................."),"")</f>
        <v>Kalmar - Mjällby.........................................................................................................</v>
      </c>
      <c r="D27" s="36" t="s">
        <v>25</v>
      </c>
      <c r="E27" s="58">
        <f>IF(F22&lt;&gt;"",IF(E9&lt;&gt;"",E9,""),"")</f>
        <v>1</v>
      </c>
      <c r="F27" s="44">
        <f>IF(Rækker!B29=1,1,"")</f>
        <v>1</v>
      </c>
      <c r="G27" s="45" t="str">
        <f>IF(Rækker!B29="X","X","")</f>
        <v/>
      </c>
      <c r="H27" s="46" t="str">
        <f>IF(Rækker!B29=2,2,"")</f>
        <v/>
      </c>
      <c r="I27" s="44" t="str">
        <f>IF(Rækker!D29=1,1,"")</f>
        <v/>
      </c>
      <c r="J27" s="45" t="str">
        <f>IF(Rækker!D29="X","X","")</f>
        <v>X</v>
      </c>
      <c r="K27" s="46" t="str">
        <f>IF(Rækker!D29=2,2,"")</f>
        <v/>
      </c>
      <c r="L27" s="44">
        <f>IF(Rækker!F29=1,1,"")</f>
        <v>1</v>
      </c>
      <c r="M27" s="45" t="str">
        <f>IF(Rækker!F29="X","X","")</f>
        <v/>
      </c>
      <c r="N27" s="46" t="str">
        <f>IF(Rækker!F29=2,2,"")</f>
        <v/>
      </c>
      <c r="O27" s="44" t="str">
        <f>IF(Rækker!H29=1,1,"")</f>
        <v/>
      </c>
      <c r="P27" s="45" t="str">
        <f>IF(Rækker!H29="X","X","")</f>
        <v>X</v>
      </c>
      <c r="Q27" s="46" t="str">
        <f>IF(Rækker!H29=2,2,"")</f>
        <v/>
      </c>
      <c r="R27" s="44" t="str">
        <f>IF(Rækker!J29=1,1,"")</f>
        <v/>
      </c>
      <c r="S27" s="45" t="str">
        <f>IF(Rækker!J29="X","X","")</f>
        <v/>
      </c>
      <c r="T27" s="46" t="str">
        <f>IF(Rækker!J29=2,2,"")</f>
        <v/>
      </c>
      <c r="U27" s="44">
        <f>IF(Rækker!L29=1,1,"")</f>
        <v>1</v>
      </c>
      <c r="V27" s="45" t="str">
        <f>IF(Rækker!L29="X","X","")</f>
        <v/>
      </c>
      <c r="W27" s="46" t="str">
        <f>IF(Rækker!L29=2,2,"")</f>
        <v/>
      </c>
      <c r="X27" s="44" t="str">
        <f>IF(Rækker!N29=1,1,"")</f>
        <v/>
      </c>
      <c r="Y27" s="45" t="str">
        <f>IF(Rækker!N29="X","X","")</f>
        <v/>
      </c>
      <c r="Z27" s="46">
        <f>IF(Rækker!N29=2,2,"")</f>
        <v>2</v>
      </c>
      <c r="AA27" s="44" t="str">
        <f>IF(Rækker!P29=1,1,"")</f>
        <v/>
      </c>
      <c r="AB27" s="45" t="str">
        <f>IF(Rækker!P29="X","X","")</f>
        <v/>
      </c>
      <c r="AC27" s="46" t="str">
        <f>IF(Rækker!P29=2,2,"")</f>
        <v/>
      </c>
      <c r="AD27" s="44" t="str">
        <f>IF(Rækker!R29=1,1,"")</f>
        <v/>
      </c>
      <c r="AE27" s="45" t="str">
        <f>IF(Rækker!R29="X","X","")</f>
        <v/>
      </c>
      <c r="AF27" s="46">
        <f>IF(Rækker!R29=2,2,"")</f>
        <v>2</v>
      </c>
      <c r="AG27" s="44">
        <f>IF(Rækker!T29=1,1,"")</f>
        <v>1</v>
      </c>
      <c r="AH27" s="45" t="str">
        <f>IF(Rækker!T29="X","X","")</f>
        <v/>
      </c>
      <c r="AI27" s="46" t="str">
        <f>IF(Rækker!T29=2,2,"")</f>
        <v/>
      </c>
      <c r="AJ27" s="44">
        <f>IF(Rækker!V29=1,1,"")</f>
        <v>1</v>
      </c>
      <c r="AK27" s="45" t="str">
        <f>IF(Rækker!V29="X","X","")</f>
        <v/>
      </c>
      <c r="AL27" s="46" t="str">
        <f>IF(Rækker!V29=2,2,"")</f>
        <v/>
      </c>
      <c r="AM27" s="44" t="str">
        <f>IF(Rækker!X29=1,1,"")</f>
        <v/>
      </c>
      <c r="AN27" s="45" t="str">
        <f>IF(Rækker!X29="X","X","")</f>
        <v>X</v>
      </c>
      <c r="AO27" s="46" t="str">
        <f>IF(Rækker!X29=2,2,"")</f>
        <v/>
      </c>
      <c r="AP27" s="44">
        <f>IF(Rækker!Z29=1,1,"")</f>
        <v>1</v>
      </c>
      <c r="AQ27" s="45" t="str">
        <f>IF(Rækker!Z29="X","X","")</f>
        <v/>
      </c>
      <c r="AR27" s="46" t="str">
        <f>IF(Rækker!Z29=2,2,"")</f>
        <v/>
      </c>
      <c r="AS27" s="44" t="str">
        <f>IF(Rækker!AB29=1,1,"")</f>
        <v/>
      </c>
      <c r="AT27" s="45" t="str">
        <f>IF(Rækker!AB29="X","X","")</f>
        <v>X</v>
      </c>
      <c r="AU27" s="46" t="str">
        <f>IF(Rækker!AB29=2,2,"")</f>
        <v/>
      </c>
      <c r="AV27" s="44" t="str">
        <f>IF(Rækker!AD29=1,1,"")</f>
        <v/>
      </c>
      <c r="AW27" s="45" t="str">
        <f>IF(Rækker!AD29="X","X","")</f>
        <v/>
      </c>
      <c r="AX27" s="46">
        <f>IF(Rækker!AD29=2,2,"")</f>
        <v>2</v>
      </c>
      <c r="AY27" s="44">
        <f>IF(Rækker!AF29=1,1,"")</f>
        <v>1</v>
      </c>
      <c r="AZ27" s="45" t="str">
        <f>IF(Rækker!AF29="X","X","")</f>
        <v/>
      </c>
      <c r="BA27" s="46" t="str">
        <f>IF(Rækker!AF29=2,2,"")</f>
        <v/>
      </c>
    </row>
    <row r="28" spans="1:53" ht="16.350000000000001" customHeight="1" x14ac:dyDescent="0.15">
      <c r="A28" s="52"/>
      <c r="B28" s="53" t="str">
        <f>IF(F22&lt;&gt;"","4.","")</f>
        <v>4.</v>
      </c>
      <c r="C28" s="54" t="str">
        <f>IF(F22&lt;&gt;"",CONCATENATE(Kampe!B8," - ",Kampe!D8,"........................................................................................................."),"")</f>
        <v>Kristiansund - Start.........................................................................................................</v>
      </c>
      <c r="D28" s="36" t="s">
        <v>25</v>
      </c>
      <c r="E28" s="59">
        <f>IF(F22&lt;&gt;"",IF(E10&lt;&gt;"",E10,""),"")</f>
        <v>2</v>
      </c>
      <c r="F28" s="47">
        <f>IF(Rækker!B30=1,1,"")</f>
        <v>1</v>
      </c>
      <c r="G28" s="37" t="str">
        <f>IF(Rækker!B30="X","X","")</f>
        <v/>
      </c>
      <c r="H28" s="29" t="str">
        <f>IF(Rækker!B30=2,2,"")</f>
        <v/>
      </c>
      <c r="I28" s="28">
        <f>IF(Rækker!D30=1,1,"")</f>
        <v>1</v>
      </c>
      <c r="J28" s="37" t="str">
        <f>IF(Rækker!D30="X","X","")</f>
        <v/>
      </c>
      <c r="K28" s="29" t="str">
        <f>IF(Rækker!D30=2,2,"")</f>
        <v/>
      </c>
      <c r="L28" s="28">
        <f>IF(Rækker!F30=1,1,"")</f>
        <v>1</v>
      </c>
      <c r="M28" s="37" t="str">
        <f>IF(Rækker!F30="X","X","")</f>
        <v/>
      </c>
      <c r="N28" s="29" t="str">
        <f>IF(Rækker!F30=2,2,"")</f>
        <v/>
      </c>
      <c r="O28" s="28">
        <f>IF(Rækker!H30=1,1,"")</f>
        <v>1</v>
      </c>
      <c r="P28" s="37" t="str">
        <f>IF(Rækker!H30="X","X","")</f>
        <v/>
      </c>
      <c r="Q28" s="29" t="str">
        <f>IF(Rækker!H30=2,2,"")</f>
        <v/>
      </c>
      <c r="R28" s="28" t="str">
        <f>IF(Rækker!J30=1,1,"")</f>
        <v/>
      </c>
      <c r="S28" s="37" t="str">
        <f>IF(Rækker!J30="X","X","")</f>
        <v/>
      </c>
      <c r="T28" s="29" t="str">
        <f>IF(Rækker!J30=2,2,"")</f>
        <v/>
      </c>
      <c r="U28" s="28">
        <f>IF(Rækker!L30=1,1,"")</f>
        <v>1</v>
      </c>
      <c r="V28" s="37" t="str">
        <f>IF(Rækker!L30="X","X","")</f>
        <v/>
      </c>
      <c r="W28" s="29" t="str">
        <f>IF(Rækker!L30=2,2,"")</f>
        <v/>
      </c>
      <c r="X28" s="28">
        <f>IF(Rækker!N30=1,1,"")</f>
        <v>1</v>
      </c>
      <c r="Y28" s="37" t="str">
        <f>IF(Rækker!N30="X","X","")</f>
        <v/>
      </c>
      <c r="Z28" s="29" t="str">
        <f>IF(Rækker!N30=2,2,"")</f>
        <v/>
      </c>
      <c r="AA28" s="28" t="str">
        <f>IF(Rækker!P30=1,1,"")</f>
        <v/>
      </c>
      <c r="AB28" s="37" t="str">
        <f>IF(Rækker!P30="X","X","")</f>
        <v/>
      </c>
      <c r="AC28" s="29" t="str">
        <f>IF(Rækker!P30=2,2,"")</f>
        <v/>
      </c>
      <c r="AD28" s="28">
        <f>IF(Rækker!R30=1,1,"")</f>
        <v>1</v>
      </c>
      <c r="AE28" s="37" t="str">
        <f>IF(Rækker!R30="X","X","")</f>
        <v/>
      </c>
      <c r="AF28" s="29" t="str">
        <f>IF(Rækker!R30=2,2,"")</f>
        <v/>
      </c>
      <c r="AG28" s="28">
        <f>IF(Rækker!T30=1,1,"")</f>
        <v>1</v>
      </c>
      <c r="AH28" s="37" t="str">
        <f>IF(Rækker!T30="X","X","")</f>
        <v/>
      </c>
      <c r="AI28" s="29" t="str">
        <f>IF(Rækker!T30=2,2,"")</f>
        <v/>
      </c>
      <c r="AJ28" s="28">
        <f>IF(Rækker!V30=1,1,"")</f>
        <v>1</v>
      </c>
      <c r="AK28" s="37" t="str">
        <f>IF(Rækker!V30="X","X","")</f>
        <v/>
      </c>
      <c r="AL28" s="29" t="str">
        <f>IF(Rækker!V30=2,2,"")</f>
        <v/>
      </c>
      <c r="AM28" s="28">
        <f>IF(Rækker!X30=1,1,"")</f>
        <v>1</v>
      </c>
      <c r="AN28" s="37" t="str">
        <f>IF(Rækker!X30="X","X","")</f>
        <v/>
      </c>
      <c r="AO28" s="29" t="str">
        <f>IF(Rækker!X30=2,2,"")</f>
        <v/>
      </c>
      <c r="AP28" s="28">
        <f>IF(Rækker!Z30=1,1,"")</f>
        <v>1</v>
      </c>
      <c r="AQ28" s="37" t="str">
        <f>IF(Rækker!Z30="X","X","")</f>
        <v/>
      </c>
      <c r="AR28" s="29" t="str">
        <f>IF(Rækker!Z30=2,2,"")</f>
        <v/>
      </c>
      <c r="AS28" s="28">
        <f>IF(Rækker!AB30=1,1,"")</f>
        <v>1</v>
      </c>
      <c r="AT28" s="37" t="str">
        <f>IF(Rækker!AB30="X","X","")</f>
        <v/>
      </c>
      <c r="AU28" s="29" t="str">
        <f>IF(Rækker!AB30=2,2,"")</f>
        <v/>
      </c>
      <c r="AV28" s="28">
        <f>IF(Rækker!AD30=1,1,"")</f>
        <v>1</v>
      </c>
      <c r="AW28" s="37" t="str">
        <f>IF(Rækker!AD30="X","X","")</f>
        <v/>
      </c>
      <c r="AX28" s="29" t="str">
        <f>IF(Rækker!AD30=2,2,"")</f>
        <v/>
      </c>
      <c r="AY28" s="28">
        <f>IF(Rækker!AF30=1,1,"")</f>
        <v>1</v>
      </c>
      <c r="AZ28" s="37" t="str">
        <f>IF(Rækker!AF30="X","X","")</f>
        <v/>
      </c>
      <c r="BA28" s="29" t="str">
        <f>IF(Rækker!AF30=2,2,"")</f>
        <v/>
      </c>
    </row>
    <row r="29" spans="1:53" ht="16.350000000000001" customHeight="1" x14ac:dyDescent="0.15">
      <c r="A29" s="52"/>
      <c r="B29" s="53" t="str">
        <f>IF(F22&lt;&gt;"","5.","")</f>
        <v>5.</v>
      </c>
      <c r="C29" s="54" t="str">
        <f>IF(F22&lt;&gt;"",CONCATENATE(Kampe!B9," - ",Kampe!D9,"........................................................................................................."),"")</f>
        <v>Strømsgodset - Lyn.........................................................................................................</v>
      </c>
      <c r="D29" s="36" t="s">
        <v>25</v>
      </c>
      <c r="E29" s="38" t="str">
        <f>IF(F22&lt;&gt;"",IF(E11&lt;&gt;"",E11,""),"")</f>
        <v>x</v>
      </c>
      <c r="F29" s="39">
        <f>IF(Rækker!B31=1,1,"")</f>
        <v>1</v>
      </c>
      <c r="G29" s="40" t="str">
        <f>IF(Rækker!B31="X","X","")</f>
        <v/>
      </c>
      <c r="H29" s="41" t="str">
        <f>IF(Rækker!B31=2,2,"")</f>
        <v/>
      </c>
      <c r="I29" s="39">
        <f>IF(Rækker!D31=1,1,"")</f>
        <v>1</v>
      </c>
      <c r="J29" s="40" t="str">
        <f>IF(Rækker!D31="X","X","")</f>
        <v/>
      </c>
      <c r="K29" s="41" t="str">
        <f>IF(Rækker!D31=2,2,"")</f>
        <v/>
      </c>
      <c r="L29" s="39">
        <f>IF(Rækker!F31=1,1,"")</f>
        <v>1</v>
      </c>
      <c r="M29" s="40" t="str">
        <f>IF(Rækker!F31="X","X","")</f>
        <v/>
      </c>
      <c r="N29" s="41" t="str">
        <f>IF(Rækker!F31=2,2,"")</f>
        <v/>
      </c>
      <c r="O29" s="39">
        <f>IF(Rækker!H31=1,1,"")</f>
        <v>1</v>
      </c>
      <c r="P29" s="40" t="str">
        <f>IF(Rækker!H31="X","X","")</f>
        <v/>
      </c>
      <c r="Q29" s="41" t="str">
        <f>IF(Rækker!H31=2,2,"")</f>
        <v/>
      </c>
      <c r="R29" s="39" t="str">
        <f>IF(Rækker!J31=1,1,"")</f>
        <v/>
      </c>
      <c r="S29" s="40" t="str">
        <f>IF(Rækker!J31="X","X","")</f>
        <v/>
      </c>
      <c r="T29" s="41" t="str">
        <f>IF(Rækker!J31=2,2,"")</f>
        <v/>
      </c>
      <c r="U29" s="39">
        <f>IF(Rækker!L31=1,1,"")</f>
        <v>1</v>
      </c>
      <c r="V29" s="40" t="str">
        <f>IF(Rækker!L31="X","X","")</f>
        <v/>
      </c>
      <c r="W29" s="41" t="str">
        <f>IF(Rækker!L31=2,2,"")</f>
        <v/>
      </c>
      <c r="X29" s="39">
        <f>IF(Rækker!N31=1,1,"")</f>
        <v>1</v>
      </c>
      <c r="Y29" s="40" t="str">
        <f>IF(Rækker!N31="X","X","")</f>
        <v/>
      </c>
      <c r="Z29" s="41" t="str">
        <f>IF(Rækker!N31=2,2,"")</f>
        <v/>
      </c>
      <c r="AA29" s="39" t="str">
        <f>IF(Rækker!P31=1,1,"")</f>
        <v/>
      </c>
      <c r="AB29" s="40" t="str">
        <f>IF(Rækker!P31="X","X","")</f>
        <v/>
      </c>
      <c r="AC29" s="41" t="str">
        <f>IF(Rækker!P31=2,2,"")</f>
        <v/>
      </c>
      <c r="AD29" s="39">
        <f>IF(Rækker!R31=1,1,"")</f>
        <v>1</v>
      </c>
      <c r="AE29" s="40" t="str">
        <f>IF(Rækker!R31="X","X","")</f>
        <v/>
      </c>
      <c r="AF29" s="41" t="str">
        <f>IF(Rækker!R31=2,2,"")</f>
        <v/>
      </c>
      <c r="AG29" s="39">
        <f>IF(Rækker!T31=1,1,"")</f>
        <v>1</v>
      </c>
      <c r="AH29" s="40" t="str">
        <f>IF(Rækker!T31="X","X","")</f>
        <v/>
      </c>
      <c r="AI29" s="41" t="str">
        <f>IF(Rækker!T31=2,2,"")</f>
        <v/>
      </c>
      <c r="AJ29" s="39">
        <f>IF(Rækker!V31=1,1,"")</f>
        <v>1</v>
      </c>
      <c r="AK29" s="40" t="str">
        <f>IF(Rækker!V31="X","X","")</f>
        <v/>
      </c>
      <c r="AL29" s="41" t="str">
        <f>IF(Rækker!V31=2,2,"")</f>
        <v/>
      </c>
      <c r="AM29" s="39">
        <f>IF(Rækker!X31=1,1,"")</f>
        <v>1</v>
      </c>
      <c r="AN29" s="40" t="str">
        <f>IF(Rækker!X31="X","X","")</f>
        <v/>
      </c>
      <c r="AO29" s="41" t="str">
        <f>IF(Rækker!X31=2,2,"")</f>
        <v/>
      </c>
      <c r="AP29" s="39">
        <f>IF(Rækker!Z31=1,1,"")</f>
        <v>1</v>
      </c>
      <c r="AQ29" s="40" t="str">
        <f>IF(Rækker!Z31="X","X","")</f>
        <v/>
      </c>
      <c r="AR29" s="41" t="str">
        <f>IF(Rækker!Z31=2,2,"")</f>
        <v/>
      </c>
      <c r="AS29" s="39">
        <f>IF(Rækker!AB31=1,1,"")</f>
        <v>1</v>
      </c>
      <c r="AT29" s="40" t="str">
        <f>IF(Rækker!AB31="X","X","")</f>
        <v/>
      </c>
      <c r="AU29" s="41" t="str">
        <f>IF(Rækker!AB31=2,2,"")</f>
        <v/>
      </c>
      <c r="AV29" s="39">
        <f>IF(Rækker!AD31=1,1,"")</f>
        <v>1</v>
      </c>
      <c r="AW29" s="40" t="str">
        <f>IF(Rækker!AD31="X","X","")</f>
        <v/>
      </c>
      <c r="AX29" s="41" t="str">
        <f>IF(Rækker!AD31=2,2,"")</f>
        <v/>
      </c>
      <c r="AY29" s="39">
        <f>IF(Rækker!AF31=1,1,"")</f>
        <v>1</v>
      </c>
      <c r="AZ29" s="40" t="str">
        <f>IF(Rækker!AF31="X","X","")</f>
        <v/>
      </c>
      <c r="BA29" s="41" t="str">
        <f>IF(Rækker!AF31=2,2,"")</f>
        <v/>
      </c>
    </row>
    <row r="30" spans="1:53" ht="16.350000000000001" customHeight="1" thickBot="1" x14ac:dyDescent="0.2">
      <c r="A30" s="52"/>
      <c r="B30" s="56" t="str">
        <f>IF(F22&lt;&gt;"","6.","")</f>
        <v>6.</v>
      </c>
      <c r="C30" s="57" t="str">
        <f>IF(F22&lt;&gt;"",CONCATENATE(Kampe!B10," - ",Kampe!D10,"........................................................................................................."),"")</f>
        <v>Haugesund - Bryne.........................................................................................................</v>
      </c>
      <c r="D30" s="36" t="s">
        <v>25</v>
      </c>
      <c r="E30" s="58">
        <f>IF(F22&lt;&gt;"",IF(E12&lt;&gt;"",E12,""),"")</f>
        <v>2</v>
      </c>
      <c r="F30" s="44">
        <f>IF(Rækker!B32=1,1,"")</f>
        <v>1</v>
      </c>
      <c r="G30" s="45" t="str">
        <f>IF(Rækker!B32="X","X","")</f>
        <v/>
      </c>
      <c r="H30" s="46" t="str">
        <f>IF(Rækker!B32=2,2,"")</f>
        <v/>
      </c>
      <c r="I30" s="44">
        <f>IF(Rækker!D32=1,1,"")</f>
        <v>1</v>
      </c>
      <c r="J30" s="45" t="str">
        <f>IF(Rækker!D32="X","X","")</f>
        <v/>
      </c>
      <c r="K30" s="46" t="str">
        <f>IF(Rækker!D32=2,2,"")</f>
        <v/>
      </c>
      <c r="L30" s="44">
        <f>IF(Rækker!F32=1,1,"")</f>
        <v>1</v>
      </c>
      <c r="M30" s="45" t="str">
        <f>IF(Rækker!F32="X","X","")</f>
        <v/>
      </c>
      <c r="N30" s="46" t="str">
        <f>IF(Rækker!F32=2,2,"")</f>
        <v/>
      </c>
      <c r="O30" s="44">
        <f>IF(Rækker!H32=1,1,"")</f>
        <v>1</v>
      </c>
      <c r="P30" s="45" t="str">
        <f>IF(Rækker!H32="X","X","")</f>
        <v/>
      </c>
      <c r="Q30" s="46" t="str">
        <f>IF(Rækker!H32=2,2,"")</f>
        <v/>
      </c>
      <c r="R30" s="44" t="str">
        <f>IF(Rækker!J32=1,1,"")</f>
        <v/>
      </c>
      <c r="S30" s="45" t="str">
        <f>IF(Rækker!J32="X","X","")</f>
        <v/>
      </c>
      <c r="T30" s="46" t="str">
        <f>IF(Rækker!J32=2,2,"")</f>
        <v/>
      </c>
      <c r="U30" s="44">
        <f>IF(Rækker!L32=1,1,"")</f>
        <v>1</v>
      </c>
      <c r="V30" s="45" t="str">
        <f>IF(Rækker!L32="X","X","")</f>
        <v/>
      </c>
      <c r="W30" s="46" t="str">
        <f>IF(Rækker!L32=2,2,"")</f>
        <v/>
      </c>
      <c r="X30" s="44">
        <f>IF(Rækker!N32=1,1,"")</f>
        <v>1</v>
      </c>
      <c r="Y30" s="45" t="str">
        <f>IF(Rækker!N32="X","X","")</f>
        <v/>
      </c>
      <c r="Z30" s="46" t="str">
        <f>IF(Rækker!N32=2,2,"")</f>
        <v/>
      </c>
      <c r="AA30" s="44" t="str">
        <f>IF(Rækker!P32=1,1,"")</f>
        <v/>
      </c>
      <c r="AB30" s="45" t="str">
        <f>IF(Rækker!P32="X","X","")</f>
        <v/>
      </c>
      <c r="AC30" s="46" t="str">
        <f>IF(Rækker!P32=2,2,"")</f>
        <v/>
      </c>
      <c r="AD30" s="44">
        <f>IF(Rækker!R32=1,1,"")</f>
        <v>1</v>
      </c>
      <c r="AE30" s="45" t="str">
        <f>IF(Rækker!R32="X","X","")</f>
        <v/>
      </c>
      <c r="AF30" s="46" t="str">
        <f>IF(Rækker!R32=2,2,"")</f>
        <v/>
      </c>
      <c r="AG30" s="44">
        <f>IF(Rækker!T32=1,1,"")</f>
        <v>1</v>
      </c>
      <c r="AH30" s="45" t="str">
        <f>IF(Rækker!T32="X","X","")</f>
        <v/>
      </c>
      <c r="AI30" s="46" t="str">
        <f>IF(Rækker!T32=2,2,"")</f>
        <v/>
      </c>
      <c r="AJ30" s="44">
        <f>IF(Rækker!V32=1,1,"")</f>
        <v>1</v>
      </c>
      <c r="AK30" s="45" t="str">
        <f>IF(Rækker!V32="X","X","")</f>
        <v/>
      </c>
      <c r="AL30" s="46" t="str">
        <f>IF(Rækker!V32=2,2,"")</f>
        <v/>
      </c>
      <c r="AM30" s="44">
        <f>IF(Rækker!X32=1,1,"")</f>
        <v>1</v>
      </c>
      <c r="AN30" s="45" t="str">
        <f>IF(Rækker!X32="X","X","")</f>
        <v/>
      </c>
      <c r="AO30" s="46" t="str">
        <f>IF(Rækker!X32=2,2,"")</f>
        <v/>
      </c>
      <c r="AP30" s="44">
        <f>IF(Rækker!Z32=1,1,"")</f>
        <v>1</v>
      </c>
      <c r="AQ30" s="45" t="str">
        <f>IF(Rækker!Z32="X","X","")</f>
        <v/>
      </c>
      <c r="AR30" s="46" t="str">
        <f>IF(Rækker!Z32=2,2,"")</f>
        <v/>
      </c>
      <c r="AS30" s="44">
        <f>IF(Rækker!AB32=1,1,"")</f>
        <v>1</v>
      </c>
      <c r="AT30" s="45" t="str">
        <f>IF(Rækker!AB32="X","X","")</f>
        <v/>
      </c>
      <c r="AU30" s="46" t="str">
        <f>IF(Rækker!AB32=2,2,"")</f>
        <v/>
      </c>
      <c r="AV30" s="44">
        <f>IF(Rækker!AD32=1,1,"")</f>
        <v>1</v>
      </c>
      <c r="AW30" s="45" t="str">
        <f>IF(Rækker!AD32="X","X","")</f>
        <v/>
      </c>
      <c r="AX30" s="46" t="str">
        <f>IF(Rækker!AD32=2,2,"")</f>
        <v/>
      </c>
      <c r="AY30" s="44">
        <f>IF(Rækker!AF32=1,1,"")</f>
        <v>1</v>
      </c>
      <c r="AZ30" s="45" t="str">
        <f>IF(Rækker!AF32="X","X","")</f>
        <v/>
      </c>
      <c r="BA30" s="46" t="str">
        <f>IF(Rækker!AF32=2,2,"")</f>
        <v/>
      </c>
    </row>
    <row r="31" spans="1:53" ht="16.350000000000001" customHeight="1" x14ac:dyDescent="0.15">
      <c r="A31" s="52"/>
      <c r="B31" s="53" t="str">
        <f>IF(F22&lt;&gt;"","7.","")</f>
        <v>7.</v>
      </c>
      <c r="C31" s="54" t="str">
        <f>IF(F22&lt;&gt;"",CONCATENATE(Kampe!B11," - ",Kampe!D11,"........................................................................................................."),"")</f>
        <v>KuPS - Vaasan Palloseura.........................................................................................................</v>
      </c>
      <c r="D31" s="36" t="s">
        <v>25</v>
      </c>
      <c r="E31" s="59">
        <f>IF(F22&lt;&gt;"",IF(E13&lt;&gt;"",E13,""),"")</f>
        <v>1</v>
      </c>
      <c r="F31" s="47">
        <f>IF(Rækker!B33=1,1,"")</f>
        <v>1</v>
      </c>
      <c r="G31" s="37" t="str">
        <f>IF(Rækker!B33="X","X","")</f>
        <v/>
      </c>
      <c r="H31" s="29" t="str">
        <f>IF(Rækker!B33=2,2,"")</f>
        <v/>
      </c>
      <c r="I31" s="28">
        <f>IF(Rækker!D33=1,1,"")</f>
        <v>1</v>
      </c>
      <c r="J31" s="37" t="str">
        <f>IF(Rækker!D33="X","X","")</f>
        <v/>
      </c>
      <c r="K31" s="29" t="str">
        <f>IF(Rækker!D33=2,2,"")</f>
        <v/>
      </c>
      <c r="L31" s="28">
        <f>IF(Rækker!F33=1,1,"")</f>
        <v>1</v>
      </c>
      <c r="M31" s="37" t="str">
        <f>IF(Rækker!F33="X","X","")</f>
        <v/>
      </c>
      <c r="N31" s="29" t="str">
        <f>IF(Rækker!F33=2,2,"")</f>
        <v/>
      </c>
      <c r="O31" s="28">
        <f>IF(Rækker!H33=1,1,"")</f>
        <v>1</v>
      </c>
      <c r="P31" s="37" t="str">
        <f>IF(Rækker!H33="X","X","")</f>
        <v/>
      </c>
      <c r="Q31" s="29" t="str">
        <f>IF(Rækker!H33=2,2,"")</f>
        <v/>
      </c>
      <c r="R31" s="28" t="str">
        <f>IF(Rækker!J33=1,1,"")</f>
        <v/>
      </c>
      <c r="S31" s="37" t="str">
        <f>IF(Rækker!J33="X","X","")</f>
        <v/>
      </c>
      <c r="T31" s="29" t="str">
        <f>IF(Rækker!J33=2,2,"")</f>
        <v/>
      </c>
      <c r="U31" s="28">
        <f>IF(Rækker!L33=1,1,"")</f>
        <v>1</v>
      </c>
      <c r="V31" s="37" t="str">
        <f>IF(Rækker!L33="X","X","")</f>
        <v/>
      </c>
      <c r="W31" s="29" t="str">
        <f>IF(Rækker!L33=2,2,"")</f>
        <v/>
      </c>
      <c r="X31" s="28">
        <f>IF(Rækker!N33=1,1,"")</f>
        <v>1</v>
      </c>
      <c r="Y31" s="37" t="str">
        <f>IF(Rækker!N33="X","X","")</f>
        <v/>
      </c>
      <c r="Z31" s="29" t="str">
        <f>IF(Rækker!N33=2,2,"")</f>
        <v/>
      </c>
      <c r="AA31" s="28" t="str">
        <f>IF(Rækker!P33=1,1,"")</f>
        <v/>
      </c>
      <c r="AB31" s="37" t="str">
        <f>IF(Rækker!P33="X","X","")</f>
        <v/>
      </c>
      <c r="AC31" s="29" t="str">
        <f>IF(Rækker!P33=2,2,"")</f>
        <v/>
      </c>
      <c r="AD31" s="28">
        <f>IF(Rækker!R33=1,1,"")</f>
        <v>1</v>
      </c>
      <c r="AE31" s="37" t="str">
        <f>IF(Rækker!R33="X","X","")</f>
        <v/>
      </c>
      <c r="AF31" s="29" t="str">
        <f>IF(Rækker!R33=2,2,"")</f>
        <v/>
      </c>
      <c r="AG31" s="28">
        <f>IF(Rækker!T33=1,1,"")</f>
        <v>1</v>
      </c>
      <c r="AH31" s="37" t="str">
        <f>IF(Rækker!T33="X","X","")</f>
        <v/>
      </c>
      <c r="AI31" s="29" t="str">
        <f>IF(Rækker!T33=2,2,"")</f>
        <v/>
      </c>
      <c r="AJ31" s="28">
        <f>IF(Rækker!V33=1,1,"")</f>
        <v>1</v>
      </c>
      <c r="AK31" s="37" t="str">
        <f>IF(Rækker!V33="X","X","")</f>
        <v/>
      </c>
      <c r="AL31" s="29" t="str">
        <f>IF(Rækker!V33=2,2,"")</f>
        <v/>
      </c>
      <c r="AM31" s="28">
        <f>IF(Rækker!X33=1,1,"")</f>
        <v>1</v>
      </c>
      <c r="AN31" s="37" t="str">
        <f>IF(Rækker!X33="X","X","")</f>
        <v/>
      </c>
      <c r="AO31" s="29" t="str">
        <f>IF(Rækker!X33=2,2,"")</f>
        <v/>
      </c>
      <c r="AP31" s="28">
        <f>IF(Rækker!Z33=1,1,"")</f>
        <v>1</v>
      </c>
      <c r="AQ31" s="37" t="str">
        <f>IF(Rækker!Z33="X","X","")</f>
        <v/>
      </c>
      <c r="AR31" s="29" t="str">
        <f>IF(Rækker!Z33=2,2,"")</f>
        <v/>
      </c>
      <c r="AS31" s="28">
        <f>IF(Rækker!AB33=1,1,"")</f>
        <v>1</v>
      </c>
      <c r="AT31" s="37" t="str">
        <f>IF(Rækker!AB33="X","X","")</f>
        <v/>
      </c>
      <c r="AU31" s="29" t="str">
        <f>IF(Rækker!AB33=2,2,"")</f>
        <v/>
      </c>
      <c r="AV31" s="28">
        <f>IF(Rækker!AD33=1,1,"")</f>
        <v>1</v>
      </c>
      <c r="AW31" s="37" t="str">
        <f>IF(Rækker!AD33="X","X","")</f>
        <v/>
      </c>
      <c r="AX31" s="29" t="str">
        <f>IF(Rækker!AD33=2,2,"")</f>
        <v/>
      </c>
      <c r="AY31" s="28">
        <f>IF(Rækker!AF33=1,1,"")</f>
        <v>1</v>
      </c>
      <c r="AZ31" s="37" t="str">
        <f>IF(Rækker!AF33="X","X","")</f>
        <v/>
      </c>
      <c r="BA31" s="29" t="str">
        <f>IF(Rækker!AF33=2,2,"")</f>
        <v/>
      </c>
    </row>
    <row r="32" spans="1:53" ht="16.350000000000001" customHeight="1" x14ac:dyDescent="0.15">
      <c r="A32" s="52"/>
      <c r="B32" s="53" t="str">
        <f>IF(F22&lt;&gt;"","8.","")</f>
        <v>8.</v>
      </c>
      <c r="C32" s="54" t="str">
        <f>IF(F22&lt;&gt;"",CONCATENATE(Kampe!B12," - ",Kampe!D12,"........................................................................................................."),"")</f>
        <v>Lausanne - Grasshoppers.........................................................................................................</v>
      </c>
      <c r="D32" s="36" t="s">
        <v>25</v>
      </c>
      <c r="E32" s="38" t="str">
        <f>IF(F22&lt;&gt;"",IF(E14&lt;&gt;"",E14,""),"")</f>
        <v>x</v>
      </c>
      <c r="F32" s="39">
        <f>IF(Rækker!B34=1,1,"")</f>
        <v>1</v>
      </c>
      <c r="G32" s="40" t="str">
        <f>IF(Rækker!B34="X","X","")</f>
        <v/>
      </c>
      <c r="H32" s="41" t="str">
        <f>IF(Rækker!B34=2,2,"")</f>
        <v/>
      </c>
      <c r="I32" s="39">
        <f>IF(Rækker!D34=1,1,"")</f>
        <v>1</v>
      </c>
      <c r="J32" s="40" t="str">
        <f>IF(Rækker!D34="X","X","")</f>
        <v/>
      </c>
      <c r="K32" s="41" t="str">
        <f>IF(Rækker!D34=2,2,"")</f>
        <v/>
      </c>
      <c r="L32" s="39">
        <f>IF(Rækker!F34=1,1,"")</f>
        <v>1</v>
      </c>
      <c r="M32" s="40" t="str">
        <f>IF(Rækker!F34="X","X","")</f>
        <v/>
      </c>
      <c r="N32" s="41" t="str">
        <f>IF(Rækker!F34=2,2,"")</f>
        <v/>
      </c>
      <c r="O32" s="39">
        <f>IF(Rækker!H34=1,1,"")</f>
        <v>1</v>
      </c>
      <c r="P32" s="40" t="str">
        <f>IF(Rækker!H34="X","X","")</f>
        <v/>
      </c>
      <c r="Q32" s="41" t="str">
        <f>IF(Rækker!H34=2,2,"")</f>
        <v/>
      </c>
      <c r="R32" s="39" t="str">
        <f>IF(Rækker!J34=1,1,"")</f>
        <v/>
      </c>
      <c r="S32" s="40" t="str">
        <f>IF(Rækker!J34="X","X","")</f>
        <v/>
      </c>
      <c r="T32" s="41" t="str">
        <f>IF(Rækker!J34=2,2,"")</f>
        <v/>
      </c>
      <c r="U32" s="39">
        <f>IF(Rækker!L34=1,1,"")</f>
        <v>1</v>
      </c>
      <c r="V32" s="40" t="str">
        <f>IF(Rækker!L34="X","X","")</f>
        <v/>
      </c>
      <c r="W32" s="41" t="str">
        <f>IF(Rækker!L34=2,2,"")</f>
        <v/>
      </c>
      <c r="X32" s="39">
        <f>IF(Rækker!N34=1,1,"")</f>
        <v>1</v>
      </c>
      <c r="Y32" s="40" t="str">
        <f>IF(Rækker!N34="X","X","")</f>
        <v/>
      </c>
      <c r="Z32" s="41" t="str">
        <f>IF(Rækker!N34=2,2,"")</f>
        <v/>
      </c>
      <c r="AA32" s="39" t="str">
        <f>IF(Rækker!P34=1,1,"")</f>
        <v/>
      </c>
      <c r="AB32" s="40" t="str">
        <f>IF(Rækker!P34="X","X","")</f>
        <v/>
      </c>
      <c r="AC32" s="41" t="str">
        <f>IF(Rækker!P34=2,2,"")</f>
        <v/>
      </c>
      <c r="AD32" s="39">
        <f>IF(Rækker!R34=1,1,"")</f>
        <v>1</v>
      </c>
      <c r="AE32" s="40" t="str">
        <f>IF(Rækker!R34="X","X","")</f>
        <v/>
      </c>
      <c r="AF32" s="41" t="str">
        <f>IF(Rækker!R34=2,2,"")</f>
        <v/>
      </c>
      <c r="AG32" s="39">
        <f>IF(Rækker!T34=1,1,"")</f>
        <v>1</v>
      </c>
      <c r="AH32" s="40" t="str">
        <f>IF(Rækker!T34="X","X","")</f>
        <v/>
      </c>
      <c r="AI32" s="41" t="str">
        <f>IF(Rækker!T34=2,2,"")</f>
        <v/>
      </c>
      <c r="AJ32" s="39">
        <f>IF(Rækker!V34=1,1,"")</f>
        <v>1</v>
      </c>
      <c r="AK32" s="40" t="str">
        <f>IF(Rækker!V34="X","X","")</f>
        <v/>
      </c>
      <c r="AL32" s="41" t="str">
        <f>IF(Rækker!V34=2,2,"")</f>
        <v/>
      </c>
      <c r="AM32" s="39">
        <f>IF(Rækker!X34=1,1,"")</f>
        <v>1</v>
      </c>
      <c r="AN32" s="40" t="str">
        <f>IF(Rækker!X34="X","X","")</f>
        <v/>
      </c>
      <c r="AO32" s="41" t="str">
        <f>IF(Rækker!X34=2,2,"")</f>
        <v/>
      </c>
      <c r="AP32" s="39">
        <f>IF(Rækker!Z34=1,1,"")</f>
        <v>1</v>
      </c>
      <c r="AQ32" s="40" t="str">
        <f>IF(Rækker!Z34="X","X","")</f>
        <v/>
      </c>
      <c r="AR32" s="41" t="str">
        <f>IF(Rækker!Z34=2,2,"")</f>
        <v/>
      </c>
      <c r="AS32" s="39">
        <f>IF(Rækker!AB34=1,1,"")</f>
        <v>1</v>
      </c>
      <c r="AT32" s="40" t="str">
        <f>IF(Rækker!AB34="X","X","")</f>
        <v/>
      </c>
      <c r="AU32" s="41" t="str">
        <f>IF(Rækker!AB34=2,2,"")</f>
        <v/>
      </c>
      <c r="AV32" s="39">
        <f>IF(Rækker!AD34=1,1,"")</f>
        <v>1</v>
      </c>
      <c r="AW32" s="40" t="str">
        <f>IF(Rækker!AD34="X","X","")</f>
        <v/>
      </c>
      <c r="AX32" s="41" t="str">
        <f>IF(Rækker!AD34=2,2,"")</f>
        <v/>
      </c>
      <c r="AY32" s="39">
        <f>IF(Rækker!AF34=1,1,"")</f>
        <v>1</v>
      </c>
      <c r="AZ32" s="40" t="str">
        <f>IF(Rækker!AF34="X","X","")</f>
        <v/>
      </c>
      <c r="BA32" s="41" t="str">
        <f>IF(Rækker!AF34=2,2,"")</f>
        <v/>
      </c>
    </row>
    <row r="33" spans="1:53" ht="16.350000000000001" customHeight="1" thickBot="1" x14ac:dyDescent="0.2">
      <c r="A33" s="52"/>
      <c r="B33" s="56" t="str">
        <f>IF(F22&lt;&gt;"","9.","")</f>
        <v>9.</v>
      </c>
      <c r="C33" s="57" t="str">
        <f>IF(F22&lt;&gt;"",CONCATENATE(Kampe!B13," - ",Kampe!D13,"........................................................................................................."),"")</f>
        <v>Servette - FC Basel.........................................................................................................</v>
      </c>
      <c r="D33" s="36" t="s">
        <v>25</v>
      </c>
      <c r="E33" s="58">
        <f>IF(F22&lt;&gt;"",IF(E15&lt;&gt;"",E15,""),"")</f>
        <v>2</v>
      </c>
      <c r="F33" s="44" t="str">
        <f>IF(Rækker!B35=1,1,"")</f>
        <v/>
      </c>
      <c r="G33" s="45" t="str">
        <f>IF(Rækker!B35="X","X","")</f>
        <v/>
      </c>
      <c r="H33" s="46">
        <f>IF(Rækker!B35=2,2,"")</f>
        <v>2</v>
      </c>
      <c r="I33" s="44" t="str">
        <f>IF(Rækker!D35=1,1,"")</f>
        <v/>
      </c>
      <c r="J33" s="45" t="str">
        <f>IF(Rækker!D35="X","X","")</f>
        <v/>
      </c>
      <c r="K33" s="46">
        <f>IF(Rækker!D35=2,2,"")</f>
        <v>2</v>
      </c>
      <c r="L33" s="44" t="str">
        <f>IF(Rækker!F35=1,1,"")</f>
        <v/>
      </c>
      <c r="M33" s="45" t="str">
        <f>IF(Rækker!F35="X","X","")</f>
        <v>X</v>
      </c>
      <c r="N33" s="46" t="str">
        <f>IF(Rækker!F35=2,2,"")</f>
        <v/>
      </c>
      <c r="O33" s="44" t="str">
        <f>IF(Rækker!H35=1,1,"")</f>
        <v/>
      </c>
      <c r="P33" s="45" t="str">
        <f>IF(Rækker!H35="X","X","")</f>
        <v/>
      </c>
      <c r="Q33" s="46">
        <f>IF(Rækker!H35=2,2,"")</f>
        <v>2</v>
      </c>
      <c r="R33" s="44" t="str">
        <f>IF(Rækker!J35=1,1,"")</f>
        <v/>
      </c>
      <c r="S33" s="45" t="str">
        <f>IF(Rækker!J35="X","X","")</f>
        <v/>
      </c>
      <c r="T33" s="46" t="str">
        <f>IF(Rækker!J35=2,2,"")</f>
        <v/>
      </c>
      <c r="U33" s="44" t="str">
        <f>IF(Rækker!L35=1,1,"")</f>
        <v/>
      </c>
      <c r="V33" s="45" t="str">
        <f>IF(Rækker!L35="X","X","")</f>
        <v/>
      </c>
      <c r="W33" s="46">
        <f>IF(Rækker!L35=2,2,"")</f>
        <v>2</v>
      </c>
      <c r="X33" s="44">
        <f>IF(Rækker!N35=1,1,"")</f>
        <v>1</v>
      </c>
      <c r="Y33" s="45" t="str">
        <f>IF(Rækker!N35="X","X","")</f>
        <v/>
      </c>
      <c r="Z33" s="46" t="str">
        <f>IF(Rækker!N35=2,2,"")</f>
        <v/>
      </c>
      <c r="AA33" s="44" t="str">
        <f>IF(Rækker!P35=1,1,"")</f>
        <v/>
      </c>
      <c r="AB33" s="45" t="str">
        <f>IF(Rækker!P35="X","X","")</f>
        <v/>
      </c>
      <c r="AC33" s="46" t="str">
        <f>IF(Rækker!P35=2,2,"")</f>
        <v/>
      </c>
      <c r="AD33" s="44" t="str">
        <f>IF(Rækker!R35=1,1,"")</f>
        <v/>
      </c>
      <c r="AE33" s="45" t="str">
        <f>IF(Rækker!R35="X","X","")</f>
        <v>X</v>
      </c>
      <c r="AF33" s="46" t="str">
        <f>IF(Rækker!R35=2,2,"")</f>
        <v/>
      </c>
      <c r="AG33" s="44" t="str">
        <f>IF(Rækker!T35=1,1,"")</f>
        <v/>
      </c>
      <c r="AH33" s="45" t="str">
        <f>IF(Rækker!T35="X","X","")</f>
        <v/>
      </c>
      <c r="AI33" s="46">
        <f>IF(Rækker!T35=2,2,"")</f>
        <v>2</v>
      </c>
      <c r="AJ33" s="44" t="str">
        <f>IF(Rækker!V35=1,1,"")</f>
        <v/>
      </c>
      <c r="AK33" s="45" t="str">
        <f>IF(Rækker!V35="X","X","")</f>
        <v/>
      </c>
      <c r="AL33" s="46">
        <f>IF(Rækker!V35=2,2,"")</f>
        <v>2</v>
      </c>
      <c r="AM33" s="44" t="str">
        <f>IF(Rækker!X35=1,1,"")</f>
        <v/>
      </c>
      <c r="AN33" s="45" t="str">
        <f>IF(Rækker!X35="X","X","")</f>
        <v/>
      </c>
      <c r="AO33" s="46">
        <f>IF(Rækker!X35=2,2,"")</f>
        <v>2</v>
      </c>
      <c r="AP33" s="44" t="str">
        <f>IF(Rækker!Z35=1,1,"")</f>
        <v/>
      </c>
      <c r="AQ33" s="45" t="str">
        <f>IF(Rækker!Z35="X","X","")</f>
        <v/>
      </c>
      <c r="AR33" s="46">
        <f>IF(Rækker!Z35=2,2,"")</f>
        <v>2</v>
      </c>
      <c r="AS33" s="44" t="str">
        <f>IF(Rækker!AB35=1,1,"")</f>
        <v/>
      </c>
      <c r="AT33" s="45" t="str">
        <f>IF(Rækker!AB35="X","X","")</f>
        <v/>
      </c>
      <c r="AU33" s="46">
        <f>IF(Rækker!AB35=2,2,"")</f>
        <v>2</v>
      </c>
      <c r="AV33" s="44" t="str">
        <f>IF(Rækker!AD35=1,1,"")</f>
        <v/>
      </c>
      <c r="AW33" s="45" t="str">
        <f>IF(Rækker!AD35="X","X","")</f>
        <v/>
      </c>
      <c r="AX33" s="46">
        <f>IF(Rækker!AD35=2,2,"")</f>
        <v>2</v>
      </c>
      <c r="AY33" s="44" t="str">
        <f>IF(Rækker!AF35=1,1,"")</f>
        <v/>
      </c>
      <c r="AZ33" s="45" t="str">
        <f>IF(Rækker!AF35="X","X","")</f>
        <v>X</v>
      </c>
      <c r="BA33" s="46" t="str">
        <f>IF(Rækker!AF35=2,2,"")</f>
        <v/>
      </c>
    </row>
    <row r="34" spans="1:53" ht="16.350000000000001" customHeight="1" x14ac:dyDescent="0.15">
      <c r="A34" s="52"/>
      <c r="B34" s="53" t="str">
        <f>IF(F22&lt;&gt;"","10.","")</f>
        <v>10.</v>
      </c>
      <c r="C34" s="54" t="str">
        <f>IF(F22&lt;&gt;"",CONCATENATE(Kampe!B14," - ",Kampe!D14,"........................................................................................................."),"")</f>
        <v>FC Luzern - Thun.........................................................................................................</v>
      </c>
      <c r="D34" s="36" t="s">
        <v>25</v>
      </c>
      <c r="E34" s="59">
        <f>IF(F22&lt;&gt;"",IF(E16&lt;&gt;"",E16,""),"")</f>
        <v>2</v>
      </c>
      <c r="F34" s="47">
        <f>IF(Rækker!B36=1,1,"")</f>
        <v>1</v>
      </c>
      <c r="G34" s="37" t="str">
        <f>IF(Rækker!B36="X","X","")</f>
        <v/>
      </c>
      <c r="H34" s="29" t="str">
        <f>IF(Rækker!B36=2,2,"")</f>
        <v/>
      </c>
      <c r="I34" s="28">
        <f>IF(Rækker!D36=1,1,"")</f>
        <v>1</v>
      </c>
      <c r="J34" s="37" t="str">
        <f>IF(Rækker!D36="X","X","")</f>
        <v/>
      </c>
      <c r="K34" s="29" t="str">
        <f>IF(Rækker!D36=2,2,"")</f>
        <v/>
      </c>
      <c r="L34" s="28">
        <f>IF(Rækker!F36=1,1,"")</f>
        <v>1</v>
      </c>
      <c r="M34" s="37" t="str">
        <f>IF(Rækker!F36="X","X","")</f>
        <v/>
      </c>
      <c r="N34" s="29" t="str">
        <f>IF(Rækker!F36=2,2,"")</f>
        <v/>
      </c>
      <c r="O34" s="28" t="str">
        <f>IF(Rækker!H36=1,1,"")</f>
        <v/>
      </c>
      <c r="P34" s="37" t="str">
        <f>IF(Rækker!H36="X","X","")</f>
        <v/>
      </c>
      <c r="Q34" s="29">
        <f>IF(Rækker!H36=2,2,"")</f>
        <v>2</v>
      </c>
      <c r="R34" s="28" t="str">
        <f>IF(Rækker!J36=1,1,"")</f>
        <v/>
      </c>
      <c r="S34" s="37" t="str">
        <f>IF(Rækker!J36="X","X","")</f>
        <v/>
      </c>
      <c r="T34" s="29" t="str">
        <f>IF(Rækker!J36=2,2,"")</f>
        <v/>
      </c>
      <c r="U34" s="28">
        <f>IF(Rækker!L36=1,1,"")</f>
        <v>1</v>
      </c>
      <c r="V34" s="37" t="str">
        <f>IF(Rækker!L36="X","X","")</f>
        <v/>
      </c>
      <c r="W34" s="29" t="str">
        <f>IF(Rækker!L36=2,2,"")</f>
        <v/>
      </c>
      <c r="X34" s="28" t="str">
        <f>IF(Rækker!N36=1,1,"")</f>
        <v/>
      </c>
      <c r="Y34" s="37" t="str">
        <f>IF(Rækker!N36="X","X","")</f>
        <v/>
      </c>
      <c r="Z34" s="29">
        <f>IF(Rækker!N36=2,2,"")</f>
        <v>2</v>
      </c>
      <c r="AA34" s="28" t="str">
        <f>IF(Rækker!P36=1,1,"")</f>
        <v/>
      </c>
      <c r="AB34" s="37" t="str">
        <f>IF(Rækker!P36="X","X","")</f>
        <v/>
      </c>
      <c r="AC34" s="29" t="str">
        <f>IF(Rækker!P36=2,2,"")</f>
        <v/>
      </c>
      <c r="AD34" s="28">
        <f>IF(Rækker!R36=1,1,"")</f>
        <v>1</v>
      </c>
      <c r="AE34" s="37" t="str">
        <f>IF(Rækker!R36="X","X","")</f>
        <v/>
      </c>
      <c r="AF34" s="29" t="str">
        <f>IF(Rækker!R36=2,2,"")</f>
        <v/>
      </c>
      <c r="AG34" s="28" t="str">
        <f>IF(Rækker!T36=1,1,"")</f>
        <v/>
      </c>
      <c r="AH34" s="37" t="str">
        <f>IF(Rækker!T36="X","X","")</f>
        <v/>
      </c>
      <c r="AI34" s="29">
        <f>IF(Rækker!T36=2,2,"")</f>
        <v>2</v>
      </c>
      <c r="AJ34" s="28" t="str">
        <f>IF(Rækker!V36=1,1,"")</f>
        <v/>
      </c>
      <c r="AK34" s="37" t="str">
        <f>IF(Rækker!V36="X","X","")</f>
        <v/>
      </c>
      <c r="AL34" s="29">
        <f>IF(Rækker!V36=2,2,"")</f>
        <v>2</v>
      </c>
      <c r="AM34" s="28" t="str">
        <f>IF(Rækker!X36=1,1,"")</f>
        <v/>
      </c>
      <c r="AN34" s="37" t="str">
        <f>IF(Rækker!X36="X","X","")</f>
        <v/>
      </c>
      <c r="AO34" s="29">
        <f>IF(Rækker!X36=2,2,"")</f>
        <v>2</v>
      </c>
      <c r="AP34" s="28">
        <f>IF(Rækker!Z36=1,1,"")</f>
        <v>1</v>
      </c>
      <c r="AQ34" s="37" t="str">
        <f>IF(Rækker!Z36="X","X","")</f>
        <v/>
      </c>
      <c r="AR34" s="29" t="str">
        <f>IF(Rækker!Z36=2,2,"")</f>
        <v/>
      </c>
      <c r="AS34" s="28">
        <f>IF(Rækker!AB36=1,1,"")</f>
        <v>1</v>
      </c>
      <c r="AT34" s="37" t="str">
        <f>IF(Rækker!AB36="X","X","")</f>
        <v/>
      </c>
      <c r="AU34" s="29" t="str">
        <f>IF(Rækker!AB36=2,2,"")</f>
        <v/>
      </c>
      <c r="AV34" s="28">
        <f>IF(Rækker!AD36=1,1,"")</f>
        <v>1</v>
      </c>
      <c r="AW34" s="37" t="str">
        <f>IF(Rækker!AD36="X","X","")</f>
        <v/>
      </c>
      <c r="AX34" s="29" t="str">
        <f>IF(Rækker!AD36=2,2,"")</f>
        <v/>
      </c>
      <c r="AY34" s="28" t="str">
        <f>IF(Rækker!AF36=1,1,"")</f>
        <v/>
      </c>
      <c r="AZ34" s="37" t="str">
        <f>IF(Rækker!AF36="X","X","")</f>
        <v/>
      </c>
      <c r="BA34" s="29">
        <f>IF(Rækker!AF36=2,2,"")</f>
        <v>2</v>
      </c>
    </row>
    <row r="35" spans="1:53" ht="16.350000000000001" customHeight="1" x14ac:dyDescent="0.15">
      <c r="A35" s="52"/>
      <c r="B35" s="53" t="str">
        <f>IF(F22&lt;&gt;"","11.","")</f>
        <v>11.</v>
      </c>
      <c r="C35" s="54" t="str">
        <f>IF(F22&lt;&gt;"",CONCATENATE(Kampe!B15," - ",Kampe!D15,"........................................................................................................."),"")</f>
        <v>Lech Poznan - KS Cracovia.........................................................................................................</v>
      </c>
      <c r="D35" s="36" t="s">
        <v>25</v>
      </c>
      <c r="E35" s="38" t="str">
        <f>IF(F22&lt;&gt;"",IF(E17&lt;&gt;"",E17,""),"")</f>
        <v>x</v>
      </c>
      <c r="F35" s="39">
        <f>IF(Rækker!B37=1,1,"")</f>
        <v>1</v>
      </c>
      <c r="G35" s="40" t="str">
        <f>IF(Rækker!B37="X","X","")</f>
        <v/>
      </c>
      <c r="H35" s="41" t="str">
        <f>IF(Rækker!B37=2,2,"")</f>
        <v/>
      </c>
      <c r="I35" s="39">
        <f>IF(Rækker!D37=1,1,"")</f>
        <v>1</v>
      </c>
      <c r="J35" s="40" t="str">
        <f>IF(Rækker!D37="X","X","")</f>
        <v/>
      </c>
      <c r="K35" s="41" t="str">
        <f>IF(Rækker!D37=2,2,"")</f>
        <v/>
      </c>
      <c r="L35" s="39">
        <f>IF(Rækker!F37=1,1,"")</f>
        <v>1</v>
      </c>
      <c r="M35" s="40" t="str">
        <f>IF(Rækker!F37="X","X","")</f>
        <v/>
      </c>
      <c r="N35" s="41" t="str">
        <f>IF(Rækker!F37=2,2,"")</f>
        <v/>
      </c>
      <c r="O35" s="39">
        <f>IF(Rækker!H37=1,1,"")</f>
        <v>1</v>
      </c>
      <c r="P35" s="40" t="str">
        <f>IF(Rækker!H37="X","X","")</f>
        <v/>
      </c>
      <c r="Q35" s="41" t="str">
        <f>IF(Rækker!H37=2,2,"")</f>
        <v/>
      </c>
      <c r="R35" s="39" t="str">
        <f>IF(Rækker!J37=1,1,"")</f>
        <v/>
      </c>
      <c r="S35" s="40" t="str">
        <f>IF(Rækker!J37="X","X","")</f>
        <v/>
      </c>
      <c r="T35" s="41" t="str">
        <f>IF(Rækker!J37=2,2,"")</f>
        <v/>
      </c>
      <c r="U35" s="39">
        <f>IF(Rækker!L37=1,1,"")</f>
        <v>1</v>
      </c>
      <c r="V35" s="40" t="str">
        <f>IF(Rækker!L37="X","X","")</f>
        <v/>
      </c>
      <c r="W35" s="41" t="str">
        <f>IF(Rækker!L37=2,2,"")</f>
        <v/>
      </c>
      <c r="X35" s="39">
        <f>IF(Rækker!N37=1,1,"")</f>
        <v>1</v>
      </c>
      <c r="Y35" s="40" t="str">
        <f>IF(Rækker!N37="X","X","")</f>
        <v/>
      </c>
      <c r="Z35" s="41" t="str">
        <f>IF(Rækker!N37=2,2,"")</f>
        <v/>
      </c>
      <c r="AA35" s="39" t="str">
        <f>IF(Rækker!P37=1,1,"")</f>
        <v/>
      </c>
      <c r="AB35" s="40" t="str">
        <f>IF(Rækker!P37="X","X","")</f>
        <v/>
      </c>
      <c r="AC35" s="41" t="str">
        <f>IF(Rækker!P37=2,2,"")</f>
        <v/>
      </c>
      <c r="AD35" s="39">
        <f>IF(Rækker!R37=1,1,"")</f>
        <v>1</v>
      </c>
      <c r="AE35" s="40" t="str">
        <f>IF(Rækker!R37="X","X","")</f>
        <v/>
      </c>
      <c r="AF35" s="41" t="str">
        <f>IF(Rækker!R37=2,2,"")</f>
        <v/>
      </c>
      <c r="AG35" s="39">
        <f>IF(Rækker!T37=1,1,"")</f>
        <v>1</v>
      </c>
      <c r="AH35" s="40" t="str">
        <f>IF(Rækker!T37="X","X","")</f>
        <v/>
      </c>
      <c r="AI35" s="41" t="str">
        <f>IF(Rækker!T37=2,2,"")</f>
        <v/>
      </c>
      <c r="AJ35" s="39">
        <f>IF(Rækker!V37=1,1,"")</f>
        <v>1</v>
      </c>
      <c r="AK35" s="40" t="str">
        <f>IF(Rækker!V37="X","X","")</f>
        <v/>
      </c>
      <c r="AL35" s="41" t="str">
        <f>IF(Rækker!V37=2,2,"")</f>
        <v/>
      </c>
      <c r="AM35" s="39">
        <f>IF(Rækker!X37=1,1,"")</f>
        <v>1</v>
      </c>
      <c r="AN35" s="40" t="str">
        <f>IF(Rækker!X37="X","X","")</f>
        <v/>
      </c>
      <c r="AO35" s="41" t="str">
        <f>IF(Rækker!X37=2,2,"")</f>
        <v/>
      </c>
      <c r="AP35" s="39">
        <f>IF(Rækker!Z37=1,1,"")</f>
        <v>1</v>
      </c>
      <c r="AQ35" s="40" t="str">
        <f>IF(Rækker!Z37="X","X","")</f>
        <v/>
      </c>
      <c r="AR35" s="41" t="str">
        <f>IF(Rækker!Z37=2,2,"")</f>
        <v/>
      </c>
      <c r="AS35" s="39">
        <f>IF(Rækker!AB37=1,1,"")</f>
        <v>1</v>
      </c>
      <c r="AT35" s="40" t="str">
        <f>IF(Rækker!AB37="X","X","")</f>
        <v/>
      </c>
      <c r="AU35" s="41" t="str">
        <f>IF(Rækker!AB37=2,2,"")</f>
        <v/>
      </c>
      <c r="AV35" s="39">
        <f>IF(Rækker!AD37=1,1,"")</f>
        <v>1</v>
      </c>
      <c r="AW35" s="40" t="str">
        <f>IF(Rækker!AD37="X","X","")</f>
        <v/>
      </c>
      <c r="AX35" s="41" t="str">
        <f>IF(Rækker!AD37=2,2,"")</f>
        <v/>
      </c>
      <c r="AY35" s="39">
        <f>IF(Rækker!AF37=1,1,"")</f>
        <v>1</v>
      </c>
      <c r="AZ35" s="40" t="str">
        <f>IF(Rækker!AF37="X","X","")</f>
        <v/>
      </c>
      <c r="BA35" s="41" t="str">
        <f>IF(Rækker!AF37=2,2,"")</f>
        <v/>
      </c>
    </row>
    <row r="36" spans="1:53" ht="16.350000000000001" customHeight="1" x14ac:dyDescent="0.15">
      <c r="A36" s="52"/>
      <c r="B36" s="53" t="str">
        <f>IF(F22&lt;&gt;"","12.","")</f>
        <v>12.</v>
      </c>
      <c r="C36" s="54" t="str">
        <f>IF(F22&lt;&gt;"",CONCATENATE(Kampe!B16," - ",Kampe!D16,"........................................................................................................."),"")</f>
        <v>Galway - Waterford.........................................................................................................</v>
      </c>
      <c r="D36" s="36" t="s">
        <v>25</v>
      </c>
      <c r="E36" s="38" t="str">
        <f>IF(F22&lt;&gt;"",IF(E18&lt;&gt;"",E18,""),"")</f>
        <v>x</v>
      </c>
      <c r="F36" s="39" t="str">
        <f>IF(Rækker!B38=1,1,"")</f>
        <v/>
      </c>
      <c r="G36" s="40" t="str">
        <f>IF(Rækker!B38="X","X","")</f>
        <v/>
      </c>
      <c r="H36" s="41">
        <f>IF(Rækker!B38=2,2,"")</f>
        <v>2</v>
      </c>
      <c r="I36" s="39">
        <f>IF(Rækker!D38=1,1,"")</f>
        <v>1</v>
      </c>
      <c r="J36" s="40" t="str">
        <f>IF(Rækker!D38="X","X","")</f>
        <v/>
      </c>
      <c r="K36" s="41" t="str">
        <f>IF(Rækker!D38=2,2,"")</f>
        <v/>
      </c>
      <c r="L36" s="39">
        <f>IF(Rækker!F38=1,1,"")</f>
        <v>1</v>
      </c>
      <c r="M36" s="40" t="str">
        <f>IF(Rækker!F38="X","X","")</f>
        <v/>
      </c>
      <c r="N36" s="41" t="str">
        <f>IF(Rækker!F38=2,2,"")</f>
        <v/>
      </c>
      <c r="O36" s="39">
        <f>IF(Rækker!H38=1,1,"")</f>
        <v>1</v>
      </c>
      <c r="P36" s="40" t="str">
        <f>IF(Rækker!H38="X","X","")</f>
        <v/>
      </c>
      <c r="Q36" s="41" t="str">
        <f>IF(Rækker!H38=2,2,"")</f>
        <v/>
      </c>
      <c r="R36" s="39" t="str">
        <f>IF(Rækker!J38=1,1,"")</f>
        <v/>
      </c>
      <c r="S36" s="40" t="str">
        <f>IF(Rækker!J38="X","X","")</f>
        <v/>
      </c>
      <c r="T36" s="41" t="str">
        <f>IF(Rækker!J38=2,2,"")</f>
        <v/>
      </c>
      <c r="U36" s="39">
        <f>IF(Rækker!L38=1,1,"")</f>
        <v>1</v>
      </c>
      <c r="V36" s="40" t="str">
        <f>IF(Rækker!L38="X","X","")</f>
        <v/>
      </c>
      <c r="W36" s="41" t="str">
        <f>IF(Rækker!L38=2,2,"")</f>
        <v/>
      </c>
      <c r="X36" s="39">
        <f>IF(Rækker!N38=1,1,"")</f>
        <v>1</v>
      </c>
      <c r="Y36" s="40" t="str">
        <f>IF(Rækker!N38="X","X","")</f>
        <v/>
      </c>
      <c r="Z36" s="41" t="str">
        <f>IF(Rækker!N38=2,2,"")</f>
        <v/>
      </c>
      <c r="AA36" s="39" t="str">
        <f>IF(Rækker!P38=1,1,"")</f>
        <v/>
      </c>
      <c r="AB36" s="40" t="str">
        <f>IF(Rækker!P38="X","X","")</f>
        <v/>
      </c>
      <c r="AC36" s="41" t="str">
        <f>IF(Rækker!P38=2,2,"")</f>
        <v/>
      </c>
      <c r="AD36" s="39">
        <f>IF(Rækker!R38=1,1,"")</f>
        <v>1</v>
      </c>
      <c r="AE36" s="40" t="str">
        <f>IF(Rækker!R38="X","X","")</f>
        <v/>
      </c>
      <c r="AF36" s="41" t="str">
        <f>IF(Rækker!R38=2,2,"")</f>
        <v/>
      </c>
      <c r="AG36" s="39">
        <f>IF(Rækker!T38=1,1,"")</f>
        <v>1</v>
      </c>
      <c r="AH36" s="40" t="str">
        <f>IF(Rækker!T38="X","X","")</f>
        <v/>
      </c>
      <c r="AI36" s="41" t="str">
        <f>IF(Rækker!T38=2,2,"")</f>
        <v/>
      </c>
      <c r="AJ36" s="39">
        <f>IF(Rækker!V38=1,1,"")</f>
        <v>1</v>
      </c>
      <c r="AK36" s="40" t="str">
        <f>IF(Rækker!V38="X","X","")</f>
        <v/>
      </c>
      <c r="AL36" s="41" t="str">
        <f>IF(Rækker!V38=2,2,"")</f>
        <v/>
      </c>
      <c r="AM36" s="39">
        <f>IF(Rækker!X38=1,1,"")</f>
        <v>1</v>
      </c>
      <c r="AN36" s="40" t="str">
        <f>IF(Rækker!X38="X","X","")</f>
        <v/>
      </c>
      <c r="AO36" s="41" t="str">
        <f>IF(Rækker!X38=2,2,"")</f>
        <v/>
      </c>
      <c r="AP36" s="39">
        <f>IF(Rækker!Z38=1,1,"")</f>
        <v>1</v>
      </c>
      <c r="AQ36" s="40" t="str">
        <f>IF(Rækker!Z38="X","X","")</f>
        <v/>
      </c>
      <c r="AR36" s="41" t="str">
        <f>IF(Rækker!Z38=2,2,"")</f>
        <v/>
      </c>
      <c r="AS36" s="39">
        <f>IF(Rækker!AB38=1,1,"")</f>
        <v>1</v>
      </c>
      <c r="AT36" s="40" t="str">
        <f>IF(Rækker!AB38="X","X","")</f>
        <v/>
      </c>
      <c r="AU36" s="41" t="str">
        <f>IF(Rækker!AB38=2,2,"")</f>
        <v/>
      </c>
      <c r="AV36" s="39" t="str">
        <f>IF(Rækker!AD38=1,1,"")</f>
        <v/>
      </c>
      <c r="AW36" s="40" t="str">
        <f>IF(Rækker!AD38="X","X","")</f>
        <v>X</v>
      </c>
      <c r="AX36" s="41" t="str">
        <f>IF(Rækker!AD38=2,2,"")</f>
        <v/>
      </c>
      <c r="AY36" s="39">
        <f>IF(Rækker!AF38=1,1,"")</f>
        <v>1</v>
      </c>
      <c r="AZ36" s="40" t="str">
        <f>IF(Rækker!AF38="X","X","")</f>
        <v/>
      </c>
      <c r="BA36" s="41" t="str">
        <f>IF(Rækker!AF38=2,2,"")</f>
        <v/>
      </c>
    </row>
    <row r="37" spans="1:53" ht="16.350000000000001" customHeight="1" thickBot="1" x14ac:dyDescent="0.2">
      <c r="A37" s="52"/>
      <c r="B37" s="53" t="str">
        <f>IF(F22&lt;&gt;"","13.","")</f>
        <v>13.</v>
      </c>
      <c r="C37" s="54" t="str">
        <f>IF(F22&lt;&gt;"",CONCATENATE(Kampe!B17," - ",Kampe!D17,"........................................................................................................."),"")</f>
        <v>Sligo Rovers - Drogheda.........................................................................................................</v>
      </c>
      <c r="D37" s="36" t="s">
        <v>25</v>
      </c>
      <c r="E37" s="60" t="str">
        <f>IF(F22&lt;&gt;"",IF(E19&lt;&gt;"",E19,""),"")</f>
        <v>x</v>
      </c>
      <c r="F37" s="47" t="str">
        <f>IF(Rækker!B39=1,1,"")</f>
        <v/>
      </c>
      <c r="G37" s="37" t="str">
        <f>IF(Rækker!B39="X","X","")</f>
        <v>X</v>
      </c>
      <c r="H37" s="29" t="str">
        <f>IF(Rækker!B39=2,2,"")</f>
        <v/>
      </c>
      <c r="I37" s="28" t="str">
        <f>IF(Rækker!D39=1,1,"")</f>
        <v/>
      </c>
      <c r="J37" s="37" t="str">
        <f>IF(Rækker!D39="X","X","")</f>
        <v/>
      </c>
      <c r="K37" s="29">
        <f>IF(Rækker!D39=2,2,"")</f>
        <v>2</v>
      </c>
      <c r="L37" s="28" t="str">
        <f>IF(Rækker!F39=1,1,"")</f>
        <v/>
      </c>
      <c r="M37" s="37" t="str">
        <f>IF(Rækker!F39="X","X","")</f>
        <v/>
      </c>
      <c r="N37" s="29">
        <f>IF(Rækker!F39=2,2,"")</f>
        <v>2</v>
      </c>
      <c r="O37" s="28">
        <f>IF(Rækker!H39=1,1,"")</f>
        <v>1</v>
      </c>
      <c r="P37" s="37" t="str">
        <f>IF(Rækker!H39="X","X","")</f>
        <v/>
      </c>
      <c r="Q37" s="29" t="str">
        <f>IF(Rækker!H39=2,2,"")</f>
        <v/>
      </c>
      <c r="R37" s="28" t="str">
        <f>IF(Rækker!J39=1,1,"")</f>
        <v/>
      </c>
      <c r="S37" s="37" t="str">
        <f>IF(Rækker!J39="X","X","")</f>
        <v/>
      </c>
      <c r="T37" s="29" t="str">
        <f>IF(Rækker!J39=2,2,"")</f>
        <v/>
      </c>
      <c r="U37" s="28" t="str">
        <f>IF(Rækker!L39=1,1,"")</f>
        <v/>
      </c>
      <c r="V37" s="37" t="str">
        <f>IF(Rækker!L39="X","X","")</f>
        <v/>
      </c>
      <c r="W37" s="29">
        <f>IF(Rækker!L39=2,2,"")</f>
        <v>2</v>
      </c>
      <c r="X37" s="28" t="str">
        <f>IF(Rækker!N39=1,1,"")</f>
        <v/>
      </c>
      <c r="Y37" s="37" t="str">
        <f>IF(Rækker!N39="X","X","")</f>
        <v>X</v>
      </c>
      <c r="Z37" s="29" t="str">
        <f>IF(Rækker!N39=2,2,"")</f>
        <v/>
      </c>
      <c r="AA37" s="28" t="str">
        <f>IF(Rækker!P39=1,1,"")</f>
        <v/>
      </c>
      <c r="AB37" s="37" t="str">
        <f>IF(Rækker!P39="X","X","")</f>
        <v/>
      </c>
      <c r="AC37" s="29" t="str">
        <f>IF(Rækker!P39=2,2,"")</f>
        <v/>
      </c>
      <c r="AD37" s="28" t="str">
        <f>IF(Rækker!R39=1,1,"")</f>
        <v/>
      </c>
      <c r="AE37" s="37" t="str">
        <f>IF(Rækker!R39="X","X","")</f>
        <v/>
      </c>
      <c r="AF37" s="29">
        <f>IF(Rækker!R39=2,2,"")</f>
        <v>2</v>
      </c>
      <c r="AG37" s="28">
        <f>IF(Rækker!T39=1,1,"")</f>
        <v>1</v>
      </c>
      <c r="AH37" s="37" t="str">
        <f>IF(Rækker!T39="X","X","")</f>
        <v/>
      </c>
      <c r="AI37" s="29" t="str">
        <f>IF(Rækker!T39=2,2,"")</f>
        <v/>
      </c>
      <c r="AJ37" s="28">
        <f>IF(Rækker!V39=1,1,"")</f>
        <v>1</v>
      </c>
      <c r="AK37" s="37" t="str">
        <f>IF(Rækker!V39="X","X","")</f>
        <v/>
      </c>
      <c r="AL37" s="29" t="str">
        <f>IF(Rækker!V39=2,2,"")</f>
        <v/>
      </c>
      <c r="AM37" s="28">
        <f>IF(Rækker!X39=1,1,"")</f>
        <v>1</v>
      </c>
      <c r="AN37" s="37" t="str">
        <f>IF(Rækker!X39="X","X","")</f>
        <v/>
      </c>
      <c r="AO37" s="29" t="str">
        <f>IF(Rækker!X39=2,2,"")</f>
        <v/>
      </c>
      <c r="AP37" s="28" t="str">
        <f>IF(Rækker!Z39=1,1,"")</f>
        <v/>
      </c>
      <c r="AQ37" s="37" t="str">
        <f>IF(Rækker!Z39="X","X","")</f>
        <v/>
      </c>
      <c r="AR37" s="29">
        <f>IF(Rækker!Z39=2,2,"")</f>
        <v>2</v>
      </c>
      <c r="AS37" s="28" t="str">
        <f>IF(Rækker!AB39=1,1,"")</f>
        <v/>
      </c>
      <c r="AT37" s="37" t="str">
        <f>IF(Rækker!AB39="X","X","")</f>
        <v/>
      </c>
      <c r="AU37" s="29">
        <f>IF(Rækker!AB39=2,2,"")</f>
        <v>2</v>
      </c>
      <c r="AV37" s="28" t="str">
        <f>IF(Rækker!AD39=1,1,"")</f>
        <v/>
      </c>
      <c r="AW37" s="37" t="str">
        <f>IF(Rækker!AD39="X","X","")</f>
        <v/>
      </c>
      <c r="AX37" s="29">
        <f>IF(Rækker!AD39=2,2,"")</f>
        <v>2</v>
      </c>
      <c r="AY37" s="28" t="str">
        <f>IF(Rækker!AF39=1,1,"")</f>
        <v/>
      </c>
      <c r="AZ37" s="37" t="str">
        <f>IF(Rækker!AF39="X","X","")</f>
        <v/>
      </c>
      <c r="BA37" s="29">
        <f>IF(Rækker!AF39=2,2,"")</f>
        <v>2</v>
      </c>
    </row>
    <row r="38" spans="1:53" ht="16.350000000000001" customHeight="1" thickTop="1" thickBot="1" x14ac:dyDescent="0.2">
      <c r="A38" s="104" t="str">
        <f>IF(F22&lt;&gt;"","Resultat: ","")</f>
        <v xml:space="preserve">Resultat: </v>
      </c>
      <c r="B38" s="105"/>
      <c r="C38" s="105"/>
      <c r="D38" s="105"/>
      <c r="E38" s="61"/>
      <c r="F38" s="101">
        <f>IF(DB!B6=13,IF(F22&lt;&gt;"",IF(F23&lt;&gt;"",IF(OR(LEFT(F23,3)="Res",LEFT(F23,2)="MR"),DB!AE28,""),DB!AE28),""),"")</f>
        <v>5</v>
      </c>
      <c r="G38" s="102"/>
      <c r="H38" s="103"/>
      <c r="I38" s="101">
        <f>IF(DB!B6=13,IF(I22&lt;&gt;"",IF(I23&lt;&gt;"",IF(OR(LEFT(I23,3)="Res",LEFT(I23,2)="MR"),DB!AE29,""),DB!AE29),""),"")</f>
        <v>3</v>
      </c>
      <c r="J38" s="102"/>
      <c r="K38" s="103"/>
      <c r="L38" s="101">
        <f>IF(DB!B6=13,IF(L22&lt;&gt;"",IF(L23&lt;&gt;"",IF(OR(LEFT(L23,3)="Res",LEFT(L23,2)="MR"),DB!AE30,""),DB!AE30),""),"")</f>
        <v>3</v>
      </c>
      <c r="M38" s="102"/>
      <c r="N38" s="103"/>
      <c r="O38" s="101">
        <f>IF(DB!B6=13,IF(O22&lt;&gt;"",IF(O23&lt;&gt;"",IF(OR(LEFT(O23,3)="Res",LEFT(O23,2)="MR"),DB!AE31,""),DB!AE31),""),"")</f>
        <v>4</v>
      </c>
      <c r="P38" s="102"/>
      <c r="Q38" s="103"/>
      <c r="R38" s="101" t="str">
        <f>IF(DB!B6=13,IF(R22&lt;&gt;"",IF(R23&lt;&gt;"",IF(OR(LEFT(R23,3)="Res",LEFT(R23,2)="MR"),DB!AE32,""),DB!AE32),""),"")</f>
        <v/>
      </c>
      <c r="S38" s="102"/>
      <c r="T38" s="103"/>
      <c r="U38" s="101">
        <f>IF(DB!B6=13,IF(U22&lt;&gt;"",IF(U23&lt;&gt;"",IF(OR(LEFT(U23,3)="Res",LEFT(U23,2)="MR"),DB!AE33,""),DB!AE33),""),"")</f>
        <v>5</v>
      </c>
      <c r="V38" s="102"/>
      <c r="W38" s="103"/>
      <c r="X38" s="101">
        <f>IF(DB!B6=13,IF(X22&lt;&gt;"",IF(X23&lt;&gt;"",IF(OR(LEFT(X23,3)="Res",LEFT(X23,2)="MR"),DB!AE34,""),DB!AE34),""),"")</f>
        <v>4</v>
      </c>
      <c r="Y38" s="102"/>
      <c r="Z38" s="103"/>
      <c r="AA38" s="101" t="str">
        <f>IF(DB!B6=13,IF(AA22&lt;&gt;"",IF(AA23&lt;&gt;"",IF(OR(LEFT(AA23,3)="Res",LEFT(AA23,2)="MR"),DB!AE35,""),DB!AE35),""),"")</f>
        <v/>
      </c>
      <c r="AB38" s="102"/>
      <c r="AC38" s="103"/>
      <c r="AD38" s="101">
        <f>IF(DB!B6=13,IF(AD22&lt;&gt;"",IF(AD23&lt;&gt;"",IF(OR(LEFT(AD23,3)="Res",LEFT(AD23,2)="MR"),DB!AE36,""),DB!AE36),""),"")</f>
        <v>2</v>
      </c>
      <c r="AE38" s="102"/>
      <c r="AF38" s="103"/>
      <c r="AG38" s="101">
        <f>IF(DB!B6=13,IF(AG22&lt;&gt;"",IF(AG23&lt;&gt;"",IF(OR(LEFT(AG23,3)="Res",LEFT(AG23,2)="MR"),DB!AE37,""),DB!AE37),""),"")</f>
        <v>6</v>
      </c>
      <c r="AH38" s="102"/>
      <c r="AI38" s="103"/>
      <c r="AJ38" s="101">
        <f>IF(DB!B6=13,IF(AJ22&lt;&gt;"",IF(AJ23&lt;&gt;"",IF(OR(LEFT(AJ23,3)="Res",LEFT(AJ23,2)="MR"),DB!AE38,""),DB!AE38),""),"")</f>
        <v>6</v>
      </c>
      <c r="AK38" s="102"/>
      <c r="AL38" s="103"/>
      <c r="AM38" s="101">
        <f>IF(DB!B6=13,IF(AM22&lt;&gt;"",IF(AM23&lt;&gt;"",IF(OR(LEFT(AM23,3)="Res",LEFT(AM23,2)="MR"),DB!AE39,""),DB!AE39),""),"")</f>
        <v>4</v>
      </c>
      <c r="AN38" s="102"/>
      <c r="AO38" s="103"/>
      <c r="AP38" s="101">
        <f>IF(DB!B6=13,IF(AP22&lt;&gt;"",IF(AP23&lt;&gt;"",IF(OR(LEFT(AP23,3)="Res",LEFT(AP23,2)="MR"),DB!AE40,""),DB!AE40),""),"")</f>
        <v>5</v>
      </c>
      <c r="AQ38" s="102"/>
      <c r="AR38" s="103"/>
      <c r="AS38" s="101">
        <f>IF(DB!B6=13,IF(AS22&lt;&gt;"",IF(AS23&lt;&gt;"",IF(OR(LEFT(AS23,3)="Res",LEFT(AS23,2)="MR"),DB!AE41,""),DB!AE41),""),"")</f>
        <v>3</v>
      </c>
      <c r="AT38" s="102"/>
      <c r="AU38" s="103"/>
      <c r="AV38" s="101">
        <f>IF(DB!B6=13,IF(AV22&lt;&gt;"",IF(AV23&lt;&gt;"",IF(OR(LEFT(AV23,3)="Res",LEFT(AV23,2)="MR"),DB!AE42,""),DB!AE42),""),"")</f>
        <v>4</v>
      </c>
      <c r="AW38" s="102"/>
      <c r="AX38" s="103"/>
      <c r="AY38" s="101">
        <f>IF(DB!B6=13,IF(AY22&lt;&gt;"",IF(AY23&lt;&gt;"",IF(OR(LEFT(AY23,3)="Res",LEFT(AY23,2)="MR"),DB!AE43,""),DB!AE43),""),"")</f>
        <v>4</v>
      </c>
      <c r="AZ38" s="102"/>
      <c r="BA38" s="103"/>
    </row>
    <row r="39" spans="1:53" ht="16.350000000000001" customHeight="1" thickTop="1" thickBot="1" x14ac:dyDescent="0.2">
      <c r="A39" s="27"/>
      <c r="B39" s="27"/>
      <c r="C39" s="27"/>
      <c r="D39" s="62"/>
      <c r="E39" s="62"/>
      <c r="F39" s="63"/>
      <c r="G39" s="49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</row>
    <row r="40" spans="1:53" ht="75.75" customHeight="1" thickTop="1" x14ac:dyDescent="0.15">
      <c r="A40" s="109" t="str">
        <f>IF(F40&lt;&gt;"",DB!D5,"")</f>
        <v>Kvalifikation, Kamp 1</v>
      </c>
      <c r="B40" s="110"/>
      <c r="C40" s="110"/>
      <c r="D40" s="111"/>
      <c r="E40" s="97" t="str">
        <f>IF(F40&lt;&gt;"","De 13 rigtige","")</f>
        <v>De 13 rigtige</v>
      </c>
      <c r="F40" s="95" t="str">
        <f>Rækker!B43</f>
        <v>Stoke</v>
      </c>
      <c r="G40" s="96"/>
      <c r="H40" s="97"/>
      <c r="I40" s="95" t="str">
        <f>Rækker!D43</f>
        <v>United</v>
      </c>
      <c r="J40" s="96"/>
      <c r="K40" s="97"/>
      <c r="L40" s="95" t="str">
        <f>Rækker!F43</f>
        <v>Watson</v>
      </c>
      <c r="M40" s="96"/>
      <c r="N40" s="97"/>
      <c r="O40" s="95" t="str">
        <f>Rækker!H43</f>
        <v>ÅZÆTZØW</v>
      </c>
      <c r="P40" s="96"/>
      <c r="Q40" s="97"/>
      <c r="R40" s="95" t="str">
        <f>Rækker!J43</f>
        <v/>
      </c>
      <c r="S40" s="96"/>
      <c r="T40" s="97"/>
      <c r="U40" s="95" t="str">
        <f>Rækker!L43</f>
        <v/>
      </c>
      <c r="V40" s="96"/>
      <c r="W40" s="97"/>
      <c r="X40" s="95" t="str">
        <f>Rækker!N43</f>
        <v/>
      </c>
      <c r="Y40" s="96"/>
      <c r="Z40" s="97"/>
      <c r="AA40" s="95" t="str">
        <f>Rækker!P43</f>
        <v/>
      </c>
      <c r="AB40" s="96"/>
      <c r="AC40" s="97"/>
      <c r="AD40" s="95" t="str">
        <f>Rækker!R43</f>
        <v/>
      </c>
      <c r="AE40" s="96"/>
      <c r="AF40" s="97"/>
      <c r="AG40" s="95" t="str">
        <f>Rækker!T43</f>
        <v/>
      </c>
      <c r="AH40" s="96"/>
      <c r="AI40" s="97"/>
      <c r="AJ40" s="95" t="str">
        <f>Rækker!V43</f>
        <v/>
      </c>
      <c r="AK40" s="96"/>
      <c r="AL40" s="97"/>
      <c r="AM40" s="95" t="str">
        <f>Rækker!X43</f>
        <v/>
      </c>
      <c r="AN40" s="96"/>
      <c r="AO40" s="97"/>
      <c r="AP40" s="95" t="str">
        <f>Rækker!Z43</f>
        <v/>
      </c>
      <c r="AQ40" s="96"/>
      <c r="AR40" s="97"/>
      <c r="AS40" s="95" t="str">
        <f>Rækker!AB43</f>
        <v/>
      </c>
      <c r="AT40" s="96"/>
      <c r="AU40" s="97"/>
      <c r="AV40" s="95" t="str">
        <f>Rækker!AD43</f>
        <v/>
      </c>
      <c r="AW40" s="96"/>
      <c r="AX40" s="97"/>
      <c r="AY40" s="95" t="str">
        <f>Rækker!AF43</f>
        <v/>
      </c>
      <c r="AZ40" s="96"/>
      <c r="BA40" s="97"/>
    </row>
    <row r="41" spans="1:53" ht="16.350000000000001" customHeight="1" thickBot="1" x14ac:dyDescent="0.2">
      <c r="A41" s="112"/>
      <c r="B41" s="113"/>
      <c r="C41" s="113"/>
      <c r="D41" s="114"/>
      <c r="E41" s="115"/>
      <c r="F41" s="98" t="str">
        <f>DB!Q44</f>
        <v/>
      </c>
      <c r="G41" s="99"/>
      <c r="H41" s="100"/>
      <c r="I41" s="98" t="str">
        <f>DB!Q45</f>
        <v/>
      </c>
      <c r="J41" s="99"/>
      <c r="K41" s="100"/>
      <c r="L41" s="98" t="str">
        <f>DB!Q46</f>
        <v/>
      </c>
      <c r="M41" s="99"/>
      <c r="N41" s="100"/>
      <c r="O41" s="98" t="str">
        <f>DB!Q47</f>
        <v/>
      </c>
      <c r="P41" s="99"/>
      <c r="Q41" s="100"/>
      <c r="R41" s="98" t="str">
        <f>DB!Q48</f>
        <v/>
      </c>
      <c r="S41" s="99"/>
      <c r="T41" s="100"/>
      <c r="U41" s="98" t="str">
        <f>DB!Q49</f>
        <v/>
      </c>
      <c r="V41" s="99"/>
      <c r="W41" s="100"/>
      <c r="X41" s="98" t="str">
        <f>DB!Q50</f>
        <v/>
      </c>
      <c r="Y41" s="99"/>
      <c r="Z41" s="100"/>
      <c r="AA41" s="98" t="str">
        <f>DB!Q51</f>
        <v/>
      </c>
      <c r="AB41" s="99"/>
      <c r="AC41" s="100"/>
      <c r="AD41" s="98" t="str">
        <f>DB!Q52</f>
        <v/>
      </c>
      <c r="AE41" s="99"/>
      <c r="AF41" s="100"/>
      <c r="AG41" s="98" t="str">
        <f>DB!Q53</f>
        <v/>
      </c>
      <c r="AH41" s="99"/>
      <c r="AI41" s="100"/>
      <c r="AJ41" s="98" t="str">
        <f>DB!Q54</f>
        <v/>
      </c>
      <c r="AK41" s="99"/>
      <c r="AL41" s="100"/>
      <c r="AM41" s="98" t="str">
        <f>DB!Q55</f>
        <v/>
      </c>
      <c r="AN41" s="99"/>
      <c r="AO41" s="100"/>
      <c r="AP41" s="98" t="str">
        <f>DB!Q56</f>
        <v/>
      </c>
      <c r="AQ41" s="99"/>
      <c r="AR41" s="100"/>
      <c r="AS41" s="98" t="str">
        <f>DB!Q57</f>
        <v/>
      </c>
      <c r="AT41" s="99"/>
      <c r="AU41" s="100"/>
      <c r="AV41" s="98" t="str">
        <f>DB!Q58</f>
        <v/>
      </c>
      <c r="AW41" s="99"/>
      <c r="AX41" s="100"/>
      <c r="AY41" s="98" t="str">
        <f>DB!Q59</f>
        <v/>
      </c>
      <c r="AZ41" s="99"/>
      <c r="BA41" s="100"/>
    </row>
    <row r="42" spans="1:53" ht="16.350000000000001" customHeight="1" thickTop="1" thickBot="1" x14ac:dyDescent="0.2">
      <c r="A42" s="106"/>
      <c r="B42" s="107"/>
      <c r="C42" s="107"/>
      <c r="D42" s="108"/>
      <c r="E42" s="51" t="s">
        <v>26</v>
      </c>
      <c r="F42" s="31">
        <v>1</v>
      </c>
      <c r="G42" s="32" t="s">
        <v>0</v>
      </c>
      <c r="H42" s="30">
        <v>2</v>
      </c>
      <c r="I42" s="31">
        <v>1</v>
      </c>
      <c r="J42" s="32" t="s">
        <v>0</v>
      </c>
      <c r="K42" s="30">
        <v>2</v>
      </c>
      <c r="L42" s="31">
        <v>1</v>
      </c>
      <c r="M42" s="32" t="s">
        <v>0</v>
      </c>
      <c r="N42" s="30">
        <v>2</v>
      </c>
      <c r="O42" s="31">
        <v>1</v>
      </c>
      <c r="P42" s="32" t="s">
        <v>0</v>
      </c>
      <c r="Q42" s="30">
        <v>2</v>
      </c>
      <c r="R42" s="31">
        <v>1</v>
      </c>
      <c r="S42" s="32" t="s">
        <v>0</v>
      </c>
      <c r="T42" s="30">
        <v>2</v>
      </c>
      <c r="U42" s="31">
        <v>1</v>
      </c>
      <c r="V42" s="32" t="s">
        <v>0</v>
      </c>
      <c r="W42" s="30">
        <v>2</v>
      </c>
      <c r="X42" s="31">
        <v>1</v>
      </c>
      <c r="Y42" s="32" t="s">
        <v>0</v>
      </c>
      <c r="Z42" s="30">
        <v>2</v>
      </c>
      <c r="AA42" s="31">
        <v>1</v>
      </c>
      <c r="AB42" s="32" t="s">
        <v>0</v>
      </c>
      <c r="AC42" s="30">
        <v>2</v>
      </c>
      <c r="AD42" s="31">
        <v>1</v>
      </c>
      <c r="AE42" s="32" t="s">
        <v>0</v>
      </c>
      <c r="AF42" s="30">
        <v>2</v>
      </c>
      <c r="AG42" s="31">
        <v>1</v>
      </c>
      <c r="AH42" s="32" t="s">
        <v>0</v>
      </c>
      <c r="AI42" s="30">
        <v>2</v>
      </c>
      <c r="AJ42" s="31">
        <v>1</v>
      </c>
      <c r="AK42" s="32" t="s">
        <v>0</v>
      </c>
      <c r="AL42" s="30">
        <v>2</v>
      </c>
      <c r="AM42" s="31">
        <v>1</v>
      </c>
      <c r="AN42" s="32" t="s">
        <v>0</v>
      </c>
      <c r="AO42" s="30">
        <v>2</v>
      </c>
      <c r="AP42" s="31">
        <v>1</v>
      </c>
      <c r="AQ42" s="32" t="s">
        <v>0</v>
      </c>
      <c r="AR42" s="30">
        <v>2</v>
      </c>
      <c r="AS42" s="31">
        <v>1</v>
      </c>
      <c r="AT42" s="32" t="s">
        <v>0</v>
      </c>
      <c r="AU42" s="30">
        <v>2</v>
      </c>
      <c r="AV42" s="31">
        <v>1</v>
      </c>
      <c r="AW42" s="32" t="s">
        <v>0</v>
      </c>
      <c r="AX42" s="30">
        <v>2</v>
      </c>
      <c r="AY42" s="31">
        <v>1</v>
      </c>
      <c r="AZ42" s="32" t="s">
        <v>0</v>
      </c>
      <c r="BA42" s="30">
        <v>2</v>
      </c>
    </row>
    <row r="43" spans="1:53" ht="16.350000000000001" customHeight="1" thickTop="1" x14ac:dyDescent="0.15">
      <c r="A43" s="52"/>
      <c r="B43" s="53" t="str">
        <f>IF(F40&lt;&gt;"","1.","")</f>
        <v>1.</v>
      </c>
      <c r="C43" s="54" t="str">
        <f>IF(F40&lt;&gt;"",CONCATENATE(Kampe!B5," - ",Kampe!D5,"........................................................................................................."),"")</f>
        <v>AGF - Brøndby IF.........................................................................................................</v>
      </c>
      <c r="D43" s="36" t="s">
        <v>25</v>
      </c>
      <c r="E43" s="55" t="str">
        <f>IF(F40&lt;&gt;"",IF(E7&lt;&gt;"",E7,""),"")</f>
        <v>x</v>
      </c>
      <c r="F43" s="28" t="str">
        <f>IF(Rækker!B47=1,1,"")</f>
        <v/>
      </c>
      <c r="G43" s="37" t="str">
        <f>IF(Rækker!B47="X","X","")</f>
        <v>X</v>
      </c>
      <c r="H43" s="29" t="str">
        <f>IF(Rækker!B47=2,2,"")</f>
        <v/>
      </c>
      <c r="I43" s="28" t="str">
        <f>IF(Rækker!D47=1,1,"")</f>
        <v/>
      </c>
      <c r="J43" s="37" t="str">
        <f>IF(Rækker!D47="X","X","")</f>
        <v>X</v>
      </c>
      <c r="K43" s="29" t="str">
        <f>IF(Rækker!D47=2,2,"")</f>
        <v/>
      </c>
      <c r="L43" s="28" t="str">
        <f>IF(Rækker!F47=1,1,"")</f>
        <v/>
      </c>
      <c r="M43" s="37" t="str">
        <f>IF(Rækker!F47="X","X","")</f>
        <v/>
      </c>
      <c r="N43" s="29">
        <f>IF(Rækker!F47=2,2,"")</f>
        <v>2</v>
      </c>
      <c r="O43" s="28" t="str">
        <f>IF(Rækker!H47=1,1,"")</f>
        <v/>
      </c>
      <c r="P43" s="37" t="str">
        <f>IF(Rækker!H47="X","X","")</f>
        <v/>
      </c>
      <c r="Q43" s="29">
        <f>IF(Rækker!H47=2,2,"")</f>
        <v>2</v>
      </c>
      <c r="R43" s="28" t="str">
        <f>IF(Rækker!J47=1,1,"")</f>
        <v/>
      </c>
      <c r="S43" s="37" t="str">
        <f>IF(Rækker!J47="X","X","")</f>
        <v/>
      </c>
      <c r="T43" s="29" t="str">
        <f>IF(Rækker!J47=2,2,"")</f>
        <v/>
      </c>
      <c r="U43" s="28" t="str">
        <f>IF(Rækker!L47=1,1,"")</f>
        <v/>
      </c>
      <c r="V43" s="37" t="str">
        <f>IF(Rækker!L47="X","X","")</f>
        <v/>
      </c>
      <c r="W43" s="29" t="str">
        <f>IF(Rækker!L47=2,2,"")</f>
        <v/>
      </c>
      <c r="X43" s="28" t="str">
        <f>IF(Rækker!N47=1,1,"")</f>
        <v/>
      </c>
      <c r="Y43" s="37" t="str">
        <f>IF(Rækker!N47="X","X","")</f>
        <v/>
      </c>
      <c r="Z43" s="29" t="str">
        <f>IF(Rækker!N47=2,2,"")</f>
        <v/>
      </c>
      <c r="AA43" s="28" t="str">
        <f>IF(Rækker!P47=1,1,"")</f>
        <v/>
      </c>
      <c r="AB43" s="37" t="str">
        <f>IF(Rækker!P47="X","X","")</f>
        <v/>
      </c>
      <c r="AC43" s="29" t="str">
        <f>IF(Rækker!P47=2,2,"")</f>
        <v/>
      </c>
      <c r="AD43" s="28" t="str">
        <f>IF(Rækker!R47=1,1,"")</f>
        <v/>
      </c>
      <c r="AE43" s="37" t="str">
        <f>IF(Rækker!R47="X","X","")</f>
        <v/>
      </c>
      <c r="AF43" s="29" t="str">
        <f>IF(Rækker!R47=2,2,"")</f>
        <v/>
      </c>
      <c r="AG43" s="28" t="str">
        <f>IF(Rækker!T47=1,1,"")</f>
        <v/>
      </c>
      <c r="AH43" s="37" t="str">
        <f>IF(Rækker!T47="X","X","")</f>
        <v/>
      </c>
      <c r="AI43" s="29" t="str">
        <f>IF(Rækker!T47=2,2,"")</f>
        <v/>
      </c>
      <c r="AJ43" s="28" t="str">
        <f>IF(Rækker!V47=1,1,"")</f>
        <v/>
      </c>
      <c r="AK43" s="37" t="str">
        <f>IF(Rækker!V47="X","X","")</f>
        <v/>
      </c>
      <c r="AL43" s="29" t="str">
        <f>IF(Rækker!V47=2,2,"")</f>
        <v/>
      </c>
      <c r="AM43" s="28" t="str">
        <f>IF(Rækker!X47=1,1,"")</f>
        <v/>
      </c>
      <c r="AN43" s="37" t="str">
        <f>IF(Rækker!X47="X","X","")</f>
        <v/>
      </c>
      <c r="AO43" s="29" t="str">
        <f>IF(Rækker!X47=2,2,"")</f>
        <v/>
      </c>
      <c r="AP43" s="28" t="str">
        <f>IF(Rækker!Z47=1,1,"")</f>
        <v/>
      </c>
      <c r="AQ43" s="37" t="str">
        <f>IF(Rækker!Z47="X","X","")</f>
        <v/>
      </c>
      <c r="AR43" s="29" t="str">
        <f>IF(Rækker!Z47=2,2,"")</f>
        <v/>
      </c>
      <c r="AS43" s="28" t="str">
        <f>IF(Rækker!AB47=1,1,"")</f>
        <v/>
      </c>
      <c r="AT43" s="37" t="str">
        <f>IF(Rækker!AB47="X","X","")</f>
        <v/>
      </c>
      <c r="AU43" s="29" t="str">
        <f>IF(Rækker!AB47=2,2,"")</f>
        <v/>
      </c>
      <c r="AV43" s="28" t="str">
        <f>IF(Rækker!AD47=1,1,"")</f>
        <v/>
      </c>
      <c r="AW43" s="37" t="str">
        <f>IF(Rækker!AD47="X","X","")</f>
        <v/>
      </c>
      <c r="AX43" s="29" t="str">
        <f>IF(Rækker!AD47=2,2,"")</f>
        <v/>
      </c>
      <c r="AY43" s="28" t="str">
        <f>IF(Rækker!AF47=1,1,"")</f>
        <v/>
      </c>
      <c r="AZ43" s="37" t="str">
        <f>IF(Rækker!AF47="X","X","")</f>
        <v/>
      </c>
      <c r="BA43" s="29" t="str">
        <f>IF(Rækker!AF47=2,2,"")</f>
        <v/>
      </c>
    </row>
    <row r="44" spans="1:53" ht="16.350000000000001" customHeight="1" x14ac:dyDescent="0.15">
      <c r="A44" s="52"/>
      <c r="B44" s="53" t="str">
        <f>IF(F40&lt;&gt;"","2.","")</f>
        <v>2.</v>
      </c>
      <c r="C44" s="54" t="str">
        <f>IF(F40&lt;&gt;"",CONCATENATE(Kampe!B6," - ",Kampe!D6,"........................................................................................................."),"")</f>
        <v>Fredericia - HB Køge.........................................................................................................</v>
      </c>
      <c r="D44" s="36" t="s">
        <v>25</v>
      </c>
      <c r="E44" s="38">
        <f>IF(F40&lt;&gt;"",IF(E8&lt;&gt;"",E8,""),"")</f>
        <v>1</v>
      </c>
      <c r="F44" s="39">
        <f>IF(Rækker!B48=1,1,"")</f>
        <v>1</v>
      </c>
      <c r="G44" s="40" t="str">
        <f>IF(Rækker!B48="X","X","")</f>
        <v/>
      </c>
      <c r="H44" s="41" t="str">
        <f>IF(Rækker!B48=2,2,"")</f>
        <v/>
      </c>
      <c r="I44" s="39">
        <f>IF(Rækker!D48=1,1,"")</f>
        <v>1</v>
      </c>
      <c r="J44" s="40" t="str">
        <f>IF(Rækker!D48="X","X","")</f>
        <v/>
      </c>
      <c r="K44" s="41" t="str">
        <f>IF(Rækker!D48=2,2,"")</f>
        <v/>
      </c>
      <c r="L44" s="39">
        <f>IF(Rækker!F48=1,1,"")</f>
        <v>1</v>
      </c>
      <c r="M44" s="40" t="str">
        <f>IF(Rækker!F48="X","X","")</f>
        <v/>
      </c>
      <c r="N44" s="41" t="str">
        <f>IF(Rækker!F48=2,2,"")</f>
        <v/>
      </c>
      <c r="O44" s="39">
        <f>IF(Rækker!H48=1,1,"")</f>
        <v>1</v>
      </c>
      <c r="P44" s="40" t="str">
        <f>IF(Rækker!H48="X","X","")</f>
        <v/>
      </c>
      <c r="Q44" s="41" t="str">
        <f>IF(Rækker!H48=2,2,"")</f>
        <v/>
      </c>
      <c r="R44" s="39" t="str">
        <f>IF(Rækker!J48=1,1,"")</f>
        <v/>
      </c>
      <c r="S44" s="40" t="str">
        <f>IF(Rækker!J48="X","X","")</f>
        <v/>
      </c>
      <c r="T44" s="41" t="str">
        <f>IF(Rækker!J48=2,2,"")</f>
        <v/>
      </c>
      <c r="U44" s="39" t="str">
        <f>IF(Rækker!L48=1,1,"")</f>
        <v/>
      </c>
      <c r="V44" s="40" t="str">
        <f>IF(Rækker!L48="X","X","")</f>
        <v/>
      </c>
      <c r="W44" s="41" t="str">
        <f>IF(Rækker!L48=2,2,"")</f>
        <v/>
      </c>
      <c r="X44" s="39" t="str">
        <f>IF(Rækker!N48=1,1,"")</f>
        <v/>
      </c>
      <c r="Y44" s="40" t="str">
        <f>IF(Rækker!N48="X","X","")</f>
        <v/>
      </c>
      <c r="Z44" s="41" t="str">
        <f>IF(Rækker!N48=2,2,"")</f>
        <v/>
      </c>
      <c r="AA44" s="39" t="str">
        <f>IF(Rækker!P48=1,1,"")</f>
        <v/>
      </c>
      <c r="AB44" s="40" t="str">
        <f>IF(Rækker!P48="X","X","")</f>
        <v/>
      </c>
      <c r="AC44" s="41" t="str">
        <f>IF(Rækker!P48=2,2,"")</f>
        <v/>
      </c>
      <c r="AD44" s="39" t="str">
        <f>IF(Rækker!R48=1,1,"")</f>
        <v/>
      </c>
      <c r="AE44" s="40" t="str">
        <f>IF(Rækker!R48="X","X","")</f>
        <v/>
      </c>
      <c r="AF44" s="41" t="str">
        <f>IF(Rækker!R48=2,2,"")</f>
        <v/>
      </c>
      <c r="AG44" s="39" t="str">
        <f>IF(Rækker!T48=1,1,"")</f>
        <v/>
      </c>
      <c r="AH44" s="40" t="str">
        <f>IF(Rækker!T48="X","X","")</f>
        <v/>
      </c>
      <c r="AI44" s="41" t="str">
        <f>IF(Rækker!T48=2,2,"")</f>
        <v/>
      </c>
      <c r="AJ44" s="39" t="str">
        <f>IF(Rækker!V48=1,1,"")</f>
        <v/>
      </c>
      <c r="AK44" s="40" t="str">
        <f>IF(Rækker!V48="X","X","")</f>
        <v/>
      </c>
      <c r="AL44" s="41" t="str">
        <f>IF(Rækker!V48=2,2,"")</f>
        <v/>
      </c>
      <c r="AM44" s="39" t="str">
        <f>IF(Rækker!X48=1,1,"")</f>
        <v/>
      </c>
      <c r="AN44" s="40" t="str">
        <f>IF(Rækker!X48="X","X","")</f>
        <v/>
      </c>
      <c r="AO44" s="41" t="str">
        <f>IF(Rækker!X48=2,2,"")</f>
        <v/>
      </c>
      <c r="AP44" s="39" t="str">
        <f>IF(Rækker!Z48=1,1,"")</f>
        <v/>
      </c>
      <c r="AQ44" s="40" t="str">
        <f>IF(Rækker!Z48="X","X","")</f>
        <v/>
      </c>
      <c r="AR44" s="41" t="str">
        <f>IF(Rækker!Z48=2,2,"")</f>
        <v/>
      </c>
      <c r="AS44" s="39" t="str">
        <f>IF(Rækker!AB48=1,1,"")</f>
        <v/>
      </c>
      <c r="AT44" s="40" t="str">
        <f>IF(Rækker!AB48="X","X","")</f>
        <v/>
      </c>
      <c r="AU44" s="41" t="str">
        <f>IF(Rækker!AB48=2,2,"")</f>
        <v/>
      </c>
      <c r="AV44" s="39" t="str">
        <f>IF(Rækker!AD48=1,1,"")</f>
        <v/>
      </c>
      <c r="AW44" s="40" t="str">
        <f>IF(Rækker!AD48="X","X","")</f>
        <v/>
      </c>
      <c r="AX44" s="41" t="str">
        <f>IF(Rækker!AD48=2,2,"")</f>
        <v/>
      </c>
      <c r="AY44" s="39" t="str">
        <f>IF(Rækker!AF48=1,1,"")</f>
        <v/>
      </c>
      <c r="AZ44" s="40" t="str">
        <f>IF(Rækker!AF48="X","X","")</f>
        <v/>
      </c>
      <c r="BA44" s="41" t="str">
        <f>IF(Rækker!AF48=2,2,"")</f>
        <v/>
      </c>
    </row>
    <row r="45" spans="1:53" ht="16.350000000000001" customHeight="1" thickBot="1" x14ac:dyDescent="0.2">
      <c r="A45" s="52"/>
      <c r="B45" s="56" t="str">
        <f>IF(F40&lt;&gt;"","3.","")</f>
        <v>3.</v>
      </c>
      <c r="C45" s="57" t="str">
        <f>IF(F40&lt;&gt;"",CONCATENATE(Kampe!B7," - ",Kampe!D7,"........................................................................................................."),"")</f>
        <v>Kalmar - Mjällby.........................................................................................................</v>
      </c>
      <c r="D45" s="36" t="s">
        <v>25</v>
      </c>
      <c r="E45" s="58">
        <f>IF(F40&lt;&gt;"",IF(E9&lt;&gt;"",E9,""),"")</f>
        <v>1</v>
      </c>
      <c r="F45" s="44">
        <f>IF(Rækker!B49=1,1,"")</f>
        <v>1</v>
      </c>
      <c r="G45" s="45" t="str">
        <f>IF(Rækker!B49="X","X","")</f>
        <v/>
      </c>
      <c r="H45" s="46" t="str">
        <f>IF(Rækker!B49=2,2,"")</f>
        <v/>
      </c>
      <c r="I45" s="44">
        <f>IF(Rækker!D49=1,1,"")</f>
        <v>1</v>
      </c>
      <c r="J45" s="45" t="str">
        <f>IF(Rækker!D49="X","X","")</f>
        <v/>
      </c>
      <c r="K45" s="46" t="str">
        <f>IF(Rækker!D49=2,2,"")</f>
        <v/>
      </c>
      <c r="L45" s="44" t="str">
        <f>IF(Rækker!F49=1,1,"")</f>
        <v/>
      </c>
      <c r="M45" s="45" t="str">
        <f>IF(Rækker!F49="X","X","")</f>
        <v>X</v>
      </c>
      <c r="N45" s="46" t="str">
        <f>IF(Rækker!F49=2,2,"")</f>
        <v/>
      </c>
      <c r="O45" s="44" t="str">
        <f>IF(Rækker!H49=1,1,"")</f>
        <v/>
      </c>
      <c r="P45" s="45" t="str">
        <f>IF(Rækker!H49="X","X","")</f>
        <v>X</v>
      </c>
      <c r="Q45" s="46" t="str">
        <f>IF(Rækker!H49=2,2,"")</f>
        <v/>
      </c>
      <c r="R45" s="44" t="str">
        <f>IF(Rækker!J49=1,1,"")</f>
        <v/>
      </c>
      <c r="S45" s="45" t="str">
        <f>IF(Rækker!J49="X","X","")</f>
        <v/>
      </c>
      <c r="T45" s="46" t="str">
        <f>IF(Rækker!J49=2,2,"")</f>
        <v/>
      </c>
      <c r="U45" s="44" t="str">
        <f>IF(Rækker!L49=1,1,"")</f>
        <v/>
      </c>
      <c r="V45" s="45" t="str">
        <f>IF(Rækker!L49="X","X","")</f>
        <v/>
      </c>
      <c r="W45" s="46" t="str">
        <f>IF(Rækker!L49=2,2,"")</f>
        <v/>
      </c>
      <c r="X45" s="44" t="str">
        <f>IF(Rækker!N49=1,1,"")</f>
        <v/>
      </c>
      <c r="Y45" s="45" t="str">
        <f>IF(Rækker!N49="X","X","")</f>
        <v/>
      </c>
      <c r="Z45" s="46" t="str">
        <f>IF(Rækker!N49=2,2,"")</f>
        <v/>
      </c>
      <c r="AA45" s="44" t="str">
        <f>IF(Rækker!P49=1,1,"")</f>
        <v/>
      </c>
      <c r="AB45" s="45" t="str">
        <f>IF(Rækker!P49="X","X","")</f>
        <v/>
      </c>
      <c r="AC45" s="46" t="str">
        <f>IF(Rækker!P49=2,2,"")</f>
        <v/>
      </c>
      <c r="AD45" s="44" t="str">
        <f>IF(Rækker!R49=1,1,"")</f>
        <v/>
      </c>
      <c r="AE45" s="45" t="str">
        <f>IF(Rækker!R49="X","X","")</f>
        <v/>
      </c>
      <c r="AF45" s="46" t="str">
        <f>IF(Rækker!R49=2,2,"")</f>
        <v/>
      </c>
      <c r="AG45" s="44" t="str">
        <f>IF(Rækker!T49=1,1,"")</f>
        <v/>
      </c>
      <c r="AH45" s="45" t="str">
        <f>IF(Rækker!T49="X","X","")</f>
        <v/>
      </c>
      <c r="AI45" s="46" t="str">
        <f>IF(Rækker!T49=2,2,"")</f>
        <v/>
      </c>
      <c r="AJ45" s="44" t="str">
        <f>IF(Rækker!V49=1,1,"")</f>
        <v/>
      </c>
      <c r="AK45" s="45" t="str">
        <f>IF(Rækker!V49="X","X","")</f>
        <v/>
      </c>
      <c r="AL45" s="46" t="str">
        <f>IF(Rækker!V49=2,2,"")</f>
        <v/>
      </c>
      <c r="AM45" s="44" t="str">
        <f>IF(Rækker!X49=1,1,"")</f>
        <v/>
      </c>
      <c r="AN45" s="45" t="str">
        <f>IF(Rækker!X49="X","X","")</f>
        <v/>
      </c>
      <c r="AO45" s="46" t="str">
        <f>IF(Rækker!X49=2,2,"")</f>
        <v/>
      </c>
      <c r="AP45" s="44" t="str">
        <f>IF(Rækker!Z49=1,1,"")</f>
        <v/>
      </c>
      <c r="AQ45" s="45" t="str">
        <f>IF(Rækker!Z49="X","X","")</f>
        <v/>
      </c>
      <c r="AR45" s="46" t="str">
        <f>IF(Rækker!Z49=2,2,"")</f>
        <v/>
      </c>
      <c r="AS45" s="44" t="str">
        <f>IF(Rækker!AB49=1,1,"")</f>
        <v/>
      </c>
      <c r="AT45" s="45" t="str">
        <f>IF(Rækker!AB49="X","X","")</f>
        <v/>
      </c>
      <c r="AU45" s="46" t="str">
        <f>IF(Rækker!AB49=2,2,"")</f>
        <v/>
      </c>
      <c r="AV45" s="44" t="str">
        <f>IF(Rækker!AD49=1,1,"")</f>
        <v/>
      </c>
      <c r="AW45" s="45" t="str">
        <f>IF(Rækker!AD49="X","X","")</f>
        <v/>
      </c>
      <c r="AX45" s="46" t="str">
        <f>IF(Rækker!AD49=2,2,"")</f>
        <v/>
      </c>
      <c r="AY45" s="44" t="str">
        <f>IF(Rækker!AF49=1,1,"")</f>
        <v/>
      </c>
      <c r="AZ45" s="45" t="str">
        <f>IF(Rækker!AF49="X","X","")</f>
        <v/>
      </c>
      <c r="BA45" s="46" t="str">
        <f>IF(Rækker!AF49=2,2,"")</f>
        <v/>
      </c>
    </row>
    <row r="46" spans="1:53" ht="16.350000000000001" customHeight="1" x14ac:dyDescent="0.15">
      <c r="A46" s="52"/>
      <c r="B46" s="53" t="str">
        <f>IF(F40&lt;&gt;"","4.","")</f>
        <v>4.</v>
      </c>
      <c r="C46" s="54" t="str">
        <f>IF(F40&lt;&gt;"",CONCATENATE(Kampe!B8," - ",Kampe!D8,"........................................................................................................."),"")</f>
        <v>Kristiansund - Start.........................................................................................................</v>
      </c>
      <c r="D46" s="36" t="s">
        <v>25</v>
      </c>
      <c r="E46" s="59">
        <f>IF(F40&lt;&gt;"",IF(E10&lt;&gt;"",E10,""),"")</f>
        <v>2</v>
      </c>
      <c r="F46" s="47">
        <f>IF(Rækker!B50=1,1,"")</f>
        <v>1</v>
      </c>
      <c r="G46" s="37" t="str">
        <f>IF(Rækker!B50="X","X","")</f>
        <v/>
      </c>
      <c r="H46" s="29" t="str">
        <f>IF(Rækker!B50=2,2,"")</f>
        <v/>
      </c>
      <c r="I46" s="28">
        <f>IF(Rækker!D50=1,1,"")</f>
        <v>1</v>
      </c>
      <c r="J46" s="37" t="str">
        <f>IF(Rækker!D50="X","X","")</f>
        <v/>
      </c>
      <c r="K46" s="29" t="str">
        <f>IF(Rækker!D50=2,2,"")</f>
        <v/>
      </c>
      <c r="L46" s="28">
        <f>IF(Rækker!F50=1,1,"")</f>
        <v>1</v>
      </c>
      <c r="M46" s="37" t="str">
        <f>IF(Rækker!F50="X","X","")</f>
        <v/>
      </c>
      <c r="N46" s="29" t="str">
        <f>IF(Rækker!F50=2,2,"")</f>
        <v/>
      </c>
      <c r="O46" s="28">
        <f>IF(Rækker!H50=1,1,"")</f>
        <v>1</v>
      </c>
      <c r="P46" s="37" t="str">
        <f>IF(Rækker!H50="X","X","")</f>
        <v/>
      </c>
      <c r="Q46" s="29" t="str">
        <f>IF(Rækker!H50=2,2,"")</f>
        <v/>
      </c>
      <c r="R46" s="28" t="str">
        <f>IF(Rækker!J50=1,1,"")</f>
        <v/>
      </c>
      <c r="S46" s="37" t="str">
        <f>IF(Rækker!J50="X","X","")</f>
        <v/>
      </c>
      <c r="T46" s="29" t="str">
        <f>IF(Rækker!J50=2,2,"")</f>
        <v/>
      </c>
      <c r="U46" s="28" t="str">
        <f>IF(Rækker!L50=1,1,"")</f>
        <v/>
      </c>
      <c r="V46" s="37" t="str">
        <f>IF(Rækker!L50="X","X","")</f>
        <v/>
      </c>
      <c r="W46" s="29" t="str">
        <f>IF(Rækker!L50=2,2,"")</f>
        <v/>
      </c>
      <c r="X46" s="28" t="str">
        <f>IF(Rækker!N50=1,1,"")</f>
        <v/>
      </c>
      <c r="Y46" s="37" t="str">
        <f>IF(Rækker!N50="X","X","")</f>
        <v/>
      </c>
      <c r="Z46" s="29" t="str">
        <f>IF(Rækker!N50=2,2,"")</f>
        <v/>
      </c>
      <c r="AA46" s="28" t="str">
        <f>IF(Rækker!P50=1,1,"")</f>
        <v/>
      </c>
      <c r="AB46" s="37" t="str">
        <f>IF(Rækker!P50="X","X","")</f>
        <v/>
      </c>
      <c r="AC46" s="29" t="str">
        <f>IF(Rækker!P50=2,2,"")</f>
        <v/>
      </c>
      <c r="AD46" s="28" t="str">
        <f>IF(Rækker!R50=1,1,"")</f>
        <v/>
      </c>
      <c r="AE46" s="37" t="str">
        <f>IF(Rækker!R50="X","X","")</f>
        <v/>
      </c>
      <c r="AF46" s="29" t="str">
        <f>IF(Rækker!R50=2,2,"")</f>
        <v/>
      </c>
      <c r="AG46" s="28" t="str">
        <f>IF(Rækker!T50=1,1,"")</f>
        <v/>
      </c>
      <c r="AH46" s="37" t="str">
        <f>IF(Rækker!T50="X","X","")</f>
        <v/>
      </c>
      <c r="AI46" s="29" t="str">
        <f>IF(Rækker!T50=2,2,"")</f>
        <v/>
      </c>
      <c r="AJ46" s="28" t="str">
        <f>IF(Rækker!V50=1,1,"")</f>
        <v/>
      </c>
      <c r="AK46" s="37" t="str">
        <f>IF(Rækker!V50="X","X","")</f>
        <v/>
      </c>
      <c r="AL46" s="29" t="str">
        <f>IF(Rækker!V50=2,2,"")</f>
        <v/>
      </c>
      <c r="AM46" s="28" t="str">
        <f>IF(Rækker!X50=1,1,"")</f>
        <v/>
      </c>
      <c r="AN46" s="37" t="str">
        <f>IF(Rækker!X50="X","X","")</f>
        <v/>
      </c>
      <c r="AO46" s="29" t="str">
        <f>IF(Rækker!X50=2,2,"")</f>
        <v/>
      </c>
      <c r="AP46" s="28" t="str">
        <f>IF(Rækker!Z50=1,1,"")</f>
        <v/>
      </c>
      <c r="AQ46" s="37" t="str">
        <f>IF(Rækker!Z50="X","X","")</f>
        <v/>
      </c>
      <c r="AR46" s="29" t="str">
        <f>IF(Rækker!Z50=2,2,"")</f>
        <v/>
      </c>
      <c r="AS46" s="28" t="str">
        <f>IF(Rækker!AB50=1,1,"")</f>
        <v/>
      </c>
      <c r="AT46" s="37" t="str">
        <f>IF(Rækker!AB50="X","X","")</f>
        <v/>
      </c>
      <c r="AU46" s="29" t="str">
        <f>IF(Rækker!AB50=2,2,"")</f>
        <v/>
      </c>
      <c r="AV46" s="28" t="str">
        <f>IF(Rækker!AD50=1,1,"")</f>
        <v/>
      </c>
      <c r="AW46" s="37" t="str">
        <f>IF(Rækker!AD50="X","X","")</f>
        <v/>
      </c>
      <c r="AX46" s="29" t="str">
        <f>IF(Rækker!AD50=2,2,"")</f>
        <v/>
      </c>
      <c r="AY46" s="28" t="str">
        <f>IF(Rækker!AF50=1,1,"")</f>
        <v/>
      </c>
      <c r="AZ46" s="37" t="str">
        <f>IF(Rækker!AF50="X","X","")</f>
        <v/>
      </c>
      <c r="BA46" s="29" t="str">
        <f>IF(Rækker!AF50=2,2,"")</f>
        <v/>
      </c>
    </row>
    <row r="47" spans="1:53" ht="16.350000000000001" customHeight="1" x14ac:dyDescent="0.15">
      <c r="A47" s="52"/>
      <c r="B47" s="53" t="str">
        <f>IF(F40&lt;&gt;"","5.","")</f>
        <v>5.</v>
      </c>
      <c r="C47" s="54" t="str">
        <f>IF(F40&lt;&gt;"",CONCATENATE(Kampe!B9," - ",Kampe!D9,"........................................................................................................."),"")</f>
        <v>Strømsgodset - Lyn.........................................................................................................</v>
      </c>
      <c r="D47" s="36" t="s">
        <v>25</v>
      </c>
      <c r="E47" s="38" t="str">
        <f>IF(F40&lt;&gt;"",IF(E11&lt;&gt;"",E11,""),"")</f>
        <v>x</v>
      </c>
      <c r="F47" s="39">
        <f>IF(Rækker!B51=1,1,"")</f>
        <v>1</v>
      </c>
      <c r="G47" s="40" t="str">
        <f>IF(Rækker!B51="X","X","")</f>
        <v/>
      </c>
      <c r="H47" s="41" t="str">
        <f>IF(Rækker!B51=2,2,"")</f>
        <v/>
      </c>
      <c r="I47" s="39">
        <f>IF(Rækker!D51=1,1,"")</f>
        <v>1</v>
      </c>
      <c r="J47" s="40" t="str">
        <f>IF(Rækker!D51="X","X","")</f>
        <v/>
      </c>
      <c r="K47" s="41" t="str">
        <f>IF(Rækker!D51=2,2,"")</f>
        <v/>
      </c>
      <c r="L47" s="39">
        <f>IF(Rækker!F51=1,1,"")</f>
        <v>1</v>
      </c>
      <c r="M47" s="40" t="str">
        <f>IF(Rækker!F51="X","X","")</f>
        <v/>
      </c>
      <c r="N47" s="41" t="str">
        <f>IF(Rækker!F51=2,2,"")</f>
        <v/>
      </c>
      <c r="O47" s="39">
        <f>IF(Rækker!H51=1,1,"")</f>
        <v>1</v>
      </c>
      <c r="P47" s="40" t="str">
        <f>IF(Rækker!H51="X","X","")</f>
        <v/>
      </c>
      <c r="Q47" s="41" t="str">
        <f>IF(Rækker!H51=2,2,"")</f>
        <v/>
      </c>
      <c r="R47" s="39" t="str">
        <f>IF(Rækker!J51=1,1,"")</f>
        <v/>
      </c>
      <c r="S47" s="40" t="str">
        <f>IF(Rækker!J51="X","X","")</f>
        <v/>
      </c>
      <c r="T47" s="41" t="str">
        <f>IF(Rækker!J51=2,2,"")</f>
        <v/>
      </c>
      <c r="U47" s="39" t="str">
        <f>IF(Rækker!L51=1,1,"")</f>
        <v/>
      </c>
      <c r="V47" s="40" t="str">
        <f>IF(Rækker!L51="X","X","")</f>
        <v/>
      </c>
      <c r="W47" s="41" t="str">
        <f>IF(Rækker!L51=2,2,"")</f>
        <v/>
      </c>
      <c r="X47" s="39" t="str">
        <f>IF(Rækker!N51=1,1,"")</f>
        <v/>
      </c>
      <c r="Y47" s="40" t="str">
        <f>IF(Rækker!N51="X","X","")</f>
        <v/>
      </c>
      <c r="Z47" s="41" t="str">
        <f>IF(Rækker!N51=2,2,"")</f>
        <v/>
      </c>
      <c r="AA47" s="39" t="str">
        <f>IF(Rækker!P51=1,1,"")</f>
        <v/>
      </c>
      <c r="AB47" s="40" t="str">
        <f>IF(Rækker!P51="X","X","")</f>
        <v/>
      </c>
      <c r="AC47" s="41" t="str">
        <f>IF(Rækker!P51=2,2,"")</f>
        <v/>
      </c>
      <c r="AD47" s="39" t="str">
        <f>IF(Rækker!R51=1,1,"")</f>
        <v/>
      </c>
      <c r="AE47" s="40" t="str">
        <f>IF(Rækker!R51="X","X","")</f>
        <v/>
      </c>
      <c r="AF47" s="41" t="str">
        <f>IF(Rækker!R51=2,2,"")</f>
        <v/>
      </c>
      <c r="AG47" s="39" t="str">
        <f>IF(Rækker!T51=1,1,"")</f>
        <v/>
      </c>
      <c r="AH47" s="40" t="str">
        <f>IF(Rækker!T51="X","X","")</f>
        <v/>
      </c>
      <c r="AI47" s="41" t="str">
        <f>IF(Rækker!T51=2,2,"")</f>
        <v/>
      </c>
      <c r="AJ47" s="39" t="str">
        <f>IF(Rækker!V51=1,1,"")</f>
        <v/>
      </c>
      <c r="AK47" s="40" t="str">
        <f>IF(Rækker!V51="X","X","")</f>
        <v/>
      </c>
      <c r="AL47" s="41" t="str">
        <f>IF(Rækker!V51=2,2,"")</f>
        <v/>
      </c>
      <c r="AM47" s="39" t="str">
        <f>IF(Rækker!X51=1,1,"")</f>
        <v/>
      </c>
      <c r="AN47" s="40" t="str">
        <f>IF(Rækker!X51="X","X","")</f>
        <v/>
      </c>
      <c r="AO47" s="41" t="str">
        <f>IF(Rækker!X51=2,2,"")</f>
        <v/>
      </c>
      <c r="AP47" s="39" t="str">
        <f>IF(Rækker!Z51=1,1,"")</f>
        <v/>
      </c>
      <c r="AQ47" s="40" t="str">
        <f>IF(Rækker!Z51="X","X","")</f>
        <v/>
      </c>
      <c r="AR47" s="41" t="str">
        <f>IF(Rækker!Z51=2,2,"")</f>
        <v/>
      </c>
      <c r="AS47" s="39" t="str">
        <f>IF(Rækker!AB51=1,1,"")</f>
        <v/>
      </c>
      <c r="AT47" s="40" t="str">
        <f>IF(Rækker!AB51="X","X","")</f>
        <v/>
      </c>
      <c r="AU47" s="41" t="str">
        <f>IF(Rækker!AB51=2,2,"")</f>
        <v/>
      </c>
      <c r="AV47" s="39" t="str">
        <f>IF(Rækker!AD51=1,1,"")</f>
        <v/>
      </c>
      <c r="AW47" s="40" t="str">
        <f>IF(Rækker!AD51="X","X","")</f>
        <v/>
      </c>
      <c r="AX47" s="41" t="str">
        <f>IF(Rækker!AD51=2,2,"")</f>
        <v/>
      </c>
      <c r="AY47" s="39" t="str">
        <f>IF(Rækker!AF51=1,1,"")</f>
        <v/>
      </c>
      <c r="AZ47" s="40" t="str">
        <f>IF(Rækker!AF51="X","X","")</f>
        <v/>
      </c>
      <c r="BA47" s="41" t="str">
        <f>IF(Rækker!AF51=2,2,"")</f>
        <v/>
      </c>
    </row>
    <row r="48" spans="1:53" ht="16.350000000000001" customHeight="1" thickBot="1" x14ac:dyDescent="0.2">
      <c r="A48" s="52"/>
      <c r="B48" s="56" t="str">
        <f>IF(F40&lt;&gt;"","6.","")</f>
        <v>6.</v>
      </c>
      <c r="C48" s="57" t="str">
        <f>IF(F40&lt;&gt;"",CONCATENATE(Kampe!B10," - ",Kampe!D10,"........................................................................................................."),"")</f>
        <v>Haugesund - Bryne.........................................................................................................</v>
      </c>
      <c r="D48" s="36" t="s">
        <v>25</v>
      </c>
      <c r="E48" s="58">
        <f>IF(F40&lt;&gt;"",IF(E12&lt;&gt;"",E12,""),"")</f>
        <v>2</v>
      </c>
      <c r="F48" s="44">
        <f>IF(Rækker!B52=1,1,"")</f>
        <v>1</v>
      </c>
      <c r="G48" s="45" t="str">
        <f>IF(Rækker!B52="X","X","")</f>
        <v/>
      </c>
      <c r="H48" s="46" t="str">
        <f>IF(Rækker!B52=2,2,"")</f>
        <v/>
      </c>
      <c r="I48" s="44">
        <f>IF(Rækker!D52=1,1,"")</f>
        <v>1</v>
      </c>
      <c r="J48" s="45" t="str">
        <f>IF(Rækker!D52="X","X","")</f>
        <v/>
      </c>
      <c r="K48" s="46" t="str">
        <f>IF(Rækker!D52=2,2,"")</f>
        <v/>
      </c>
      <c r="L48" s="44">
        <f>IF(Rækker!F52=1,1,"")</f>
        <v>1</v>
      </c>
      <c r="M48" s="45" t="str">
        <f>IF(Rækker!F52="X","X","")</f>
        <v/>
      </c>
      <c r="N48" s="46" t="str">
        <f>IF(Rækker!F52=2,2,"")</f>
        <v/>
      </c>
      <c r="O48" s="44">
        <f>IF(Rækker!H52=1,1,"")</f>
        <v>1</v>
      </c>
      <c r="P48" s="45" t="str">
        <f>IF(Rækker!H52="X","X","")</f>
        <v/>
      </c>
      <c r="Q48" s="46" t="str">
        <f>IF(Rækker!H52=2,2,"")</f>
        <v/>
      </c>
      <c r="R48" s="44" t="str">
        <f>IF(Rækker!J52=1,1,"")</f>
        <v/>
      </c>
      <c r="S48" s="45" t="str">
        <f>IF(Rækker!J52="X","X","")</f>
        <v/>
      </c>
      <c r="T48" s="46" t="str">
        <f>IF(Rækker!J52=2,2,"")</f>
        <v/>
      </c>
      <c r="U48" s="44" t="str">
        <f>IF(Rækker!L52=1,1,"")</f>
        <v/>
      </c>
      <c r="V48" s="45" t="str">
        <f>IF(Rækker!L52="X","X","")</f>
        <v/>
      </c>
      <c r="W48" s="46" t="str">
        <f>IF(Rækker!L52=2,2,"")</f>
        <v/>
      </c>
      <c r="X48" s="44" t="str">
        <f>IF(Rækker!N52=1,1,"")</f>
        <v/>
      </c>
      <c r="Y48" s="45" t="str">
        <f>IF(Rækker!N52="X","X","")</f>
        <v/>
      </c>
      <c r="Z48" s="46" t="str">
        <f>IF(Rækker!N52=2,2,"")</f>
        <v/>
      </c>
      <c r="AA48" s="44" t="str">
        <f>IF(Rækker!P52=1,1,"")</f>
        <v/>
      </c>
      <c r="AB48" s="45" t="str">
        <f>IF(Rækker!P52="X","X","")</f>
        <v/>
      </c>
      <c r="AC48" s="46" t="str">
        <f>IF(Rækker!P52=2,2,"")</f>
        <v/>
      </c>
      <c r="AD48" s="44" t="str">
        <f>IF(Rækker!R52=1,1,"")</f>
        <v/>
      </c>
      <c r="AE48" s="45" t="str">
        <f>IF(Rækker!R52="X","X","")</f>
        <v/>
      </c>
      <c r="AF48" s="46" t="str">
        <f>IF(Rækker!R52=2,2,"")</f>
        <v/>
      </c>
      <c r="AG48" s="44" t="str">
        <f>IF(Rækker!T52=1,1,"")</f>
        <v/>
      </c>
      <c r="AH48" s="45" t="str">
        <f>IF(Rækker!T52="X","X","")</f>
        <v/>
      </c>
      <c r="AI48" s="46" t="str">
        <f>IF(Rækker!T52=2,2,"")</f>
        <v/>
      </c>
      <c r="AJ48" s="44" t="str">
        <f>IF(Rækker!V52=1,1,"")</f>
        <v/>
      </c>
      <c r="AK48" s="45" t="str">
        <f>IF(Rækker!V52="X","X","")</f>
        <v/>
      </c>
      <c r="AL48" s="46" t="str">
        <f>IF(Rækker!V52=2,2,"")</f>
        <v/>
      </c>
      <c r="AM48" s="44" t="str">
        <f>IF(Rækker!X52=1,1,"")</f>
        <v/>
      </c>
      <c r="AN48" s="45" t="str">
        <f>IF(Rækker!X52="X","X","")</f>
        <v/>
      </c>
      <c r="AO48" s="46" t="str">
        <f>IF(Rækker!X52=2,2,"")</f>
        <v/>
      </c>
      <c r="AP48" s="44" t="str">
        <f>IF(Rækker!Z52=1,1,"")</f>
        <v/>
      </c>
      <c r="AQ48" s="45" t="str">
        <f>IF(Rækker!Z52="X","X","")</f>
        <v/>
      </c>
      <c r="AR48" s="46" t="str">
        <f>IF(Rækker!Z52=2,2,"")</f>
        <v/>
      </c>
      <c r="AS48" s="44" t="str">
        <f>IF(Rækker!AB52=1,1,"")</f>
        <v/>
      </c>
      <c r="AT48" s="45" t="str">
        <f>IF(Rækker!AB52="X","X","")</f>
        <v/>
      </c>
      <c r="AU48" s="46" t="str">
        <f>IF(Rækker!AB52=2,2,"")</f>
        <v/>
      </c>
      <c r="AV48" s="44" t="str">
        <f>IF(Rækker!AD52=1,1,"")</f>
        <v/>
      </c>
      <c r="AW48" s="45" t="str">
        <f>IF(Rækker!AD52="X","X","")</f>
        <v/>
      </c>
      <c r="AX48" s="46" t="str">
        <f>IF(Rækker!AD52=2,2,"")</f>
        <v/>
      </c>
      <c r="AY48" s="44" t="str">
        <f>IF(Rækker!AF52=1,1,"")</f>
        <v/>
      </c>
      <c r="AZ48" s="45" t="str">
        <f>IF(Rækker!AF52="X","X","")</f>
        <v/>
      </c>
      <c r="BA48" s="46" t="str">
        <f>IF(Rækker!AF52=2,2,"")</f>
        <v/>
      </c>
    </row>
    <row r="49" spans="1:53" ht="16.350000000000001" customHeight="1" x14ac:dyDescent="0.15">
      <c r="A49" s="52"/>
      <c r="B49" s="53" t="str">
        <f>IF(F40&lt;&gt;"","7.","")</f>
        <v>7.</v>
      </c>
      <c r="C49" s="54" t="str">
        <f>IF(F40&lt;&gt;"",CONCATENATE(Kampe!B11," - ",Kampe!D11,"........................................................................................................."),"")</f>
        <v>KuPS - Vaasan Palloseura.........................................................................................................</v>
      </c>
      <c r="D49" s="36" t="s">
        <v>25</v>
      </c>
      <c r="E49" s="59">
        <f>IF(F40&lt;&gt;"",IF(E13&lt;&gt;"",E13,""),"")</f>
        <v>1</v>
      </c>
      <c r="F49" s="47">
        <f>IF(Rækker!B53=1,1,"")</f>
        <v>1</v>
      </c>
      <c r="G49" s="37" t="str">
        <f>IF(Rækker!B53="X","X","")</f>
        <v/>
      </c>
      <c r="H49" s="29" t="str">
        <f>IF(Rækker!B53=2,2,"")</f>
        <v/>
      </c>
      <c r="I49" s="28">
        <f>IF(Rækker!D53=1,1,"")</f>
        <v>1</v>
      </c>
      <c r="J49" s="37" t="str">
        <f>IF(Rækker!D53="X","X","")</f>
        <v/>
      </c>
      <c r="K49" s="29" t="str">
        <f>IF(Rækker!D53=2,2,"")</f>
        <v/>
      </c>
      <c r="L49" s="28">
        <f>IF(Rækker!F53=1,1,"")</f>
        <v>1</v>
      </c>
      <c r="M49" s="37" t="str">
        <f>IF(Rækker!F53="X","X","")</f>
        <v/>
      </c>
      <c r="N49" s="29" t="str">
        <f>IF(Rækker!F53=2,2,"")</f>
        <v/>
      </c>
      <c r="O49" s="28">
        <f>IF(Rækker!H53=1,1,"")</f>
        <v>1</v>
      </c>
      <c r="P49" s="37" t="str">
        <f>IF(Rækker!H53="X","X","")</f>
        <v/>
      </c>
      <c r="Q49" s="29" t="str">
        <f>IF(Rækker!H53=2,2,"")</f>
        <v/>
      </c>
      <c r="R49" s="28" t="str">
        <f>IF(Rækker!J53=1,1,"")</f>
        <v/>
      </c>
      <c r="S49" s="37" t="str">
        <f>IF(Rækker!J53="X","X","")</f>
        <v/>
      </c>
      <c r="T49" s="29" t="str">
        <f>IF(Rækker!J53=2,2,"")</f>
        <v/>
      </c>
      <c r="U49" s="28" t="str">
        <f>IF(Rækker!L53=1,1,"")</f>
        <v/>
      </c>
      <c r="V49" s="37" t="str">
        <f>IF(Rækker!L53="X","X","")</f>
        <v/>
      </c>
      <c r="W49" s="29" t="str">
        <f>IF(Rækker!L53=2,2,"")</f>
        <v/>
      </c>
      <c r="X49" s="28" t="str">
        <f>IF(Rækker!N53=1,1,"")</f>
        <v/>
      </c>
      <c r="Y49" s="37" t="str">
        <f>IF(Rækker!N53="X","X","")</f>
        <v/>
      </c>
      <c r="Z49" s="29" t="str">
        <f>IF(Rækker!N53=2,2,"")</f>
        <v/>
      </c>
      <c r="AA49" s="28" t="str">
        <f>IF(Rækker!P53=1,1,"")</f>
        <v/>
      </c>
      <c r="AB49" s="37" t="str">
        <f>IF(Rækker!P53="X","X","")</f>
        <v/>
      </c>
      <c r="AC49" s="29" t="str">
        <f>IF(Rækker!P53=2,2,"")</f>
        <v/>
      </c>
      <c r="AD49" s="28" t="str">
        <f>IF(Rækker!R53=1,1,"")</f>
        <v/>
      </c>
      <c r="AE49" s="37" t="str">
        <f>IF(Rækker!R53="X","X","")</f>
        <v/>
      </c>
      <c r="AF49" s="29" t="str">
        <f>IF(Rækker!R53=2,2,"")</f>
        <v/>
      </c>
      <c r="AG49" s="28" t="str">
        <f>IF(Rækker!T53=1,1,"")</f>
        <v/>
      </c>
      <c r="AH49" s="37" t="str">
        <f>IF(Rækker!T53="X","X","")</f>
        <v/>
      </c>
      <c r="AI49" s="29" t="str">
        <f>IF(Rækker!T53=2,2,"")</f>
        <v/>
      </c>
      <c r="AJ49" s="28" t="str">
        <f>IF(Rækker!V53=1,1,"")</f>
        <v/>
      </c>
      <c r="AK49" s="37" t="str">
        <f>IF(Rækker!V53="X","X","")</f>
        <v/>
      </c>
      <c r="AL49" s="29" t="str">
        <f>IF(Rækker!V53=2,2,"")</f>
        <v/>
      </c>
      <c r="AM49" s="28" t="str">
        <f>IF(Rækker!X53=1,1,"")</f>
        <v/>
      </c>
      <c r="AN49" s="37" t="str">
        <f>IF(Rækker!X53="X","X","")</f>
        <v/>
      </c>
      <c r="AO49" s="29" t="str">
        <f>IF(Rækker!X53=2,2,"")</f>
        <v/>
      </c>
      <c r="AP49" s="28" t="str">
        <f>IF(Rækker!Z53=1,1,"")</f>
        <v/>
      </c>
      <c r="AQ49" s="37" t="str">
        <f>IF(Rækker!Z53="X","X","")</f>
        <v/>
      </c>
      <c r="AR49" s="29" t="str">
        <f>IF(Rækker!Z53=2,2,"")</f>
        <v/>
      </c>
      <c r="AS49" s="28" t="str">
        <f>IF(Rækker!AB53=1,1,"")</f>
        <v/>
      </c>
      <c r="AT49" s="37" t="str">
        <f>IF(Rækker!AB53="X","X","")</f>
        <v/>
      </c>
      <c r="AU49" s="29" t="str">
        <f>IF(Rækker!AB53=2,2,"")</f>
        <v/>
      </c>
      <c r="AV49" s="28" t="str">
        <f>IF(Rækker!AD53=1,1,"")</f>
        <v/>
      </c>
      <c r="AW49" s="37" t="str">
        <f>IF(Rækker!AD53="X","X","")</f>
        <v/>
      </c>
      <c r="AX49" s="29" t="str">
        <f>IF(Rækker!AD53=2,2,"")</f>
        <v/>
      </c>
      <c r="AY49" s="28" t="str">
        <f>IF(Rækker!AF53=1,1,"")</f>
        <v/>
      </c>
      <c r="AZ49" s="37" t="str">
        <f>IF(Rækker!AF53="X","X","")</f>
        <v/>
      </c>
      <c r="BA49" s="29" t="str">
        <f>IF(Rækker!AF53=2,2,"")</f>
        <v/>
      </c>
    </row>
    <row r="50" spans="1:53" ht="16.350000000000001" customHeight="1" x14ac:dyDescent="0.15">
      <c r="A50" s="52"/>
      <c r="B50" s="53" t="str">
        <f>IF(F40&lt;&gt;"","8.","")</f>
        <v>8.</v>
      </c>
      <c r="C50" s="54" t="str">
        <f>IF(F40&lt;&gt;"",CONCATENATE(Kampe!B12," - ",Kampe!D12,"........................................................................................................."),"")</f>
        <v>Lausanne - Grasshoppers.........................................................................................................</v>
      </c>
      <c r="D50" s="36" t="s">
        <v>25</v>
      </c>
      <c r="E50" s="38" t="str">
        <f>IF(F40&lt;&gt;"",IF(E14&lt;&gt;"",E14,""),"")</f>
        <v>x</v>
      </c>
      <c r="F50" s="39">
        <f>IF(Rækker!B54=1,1,"")</f>
        <v>1</v>
      </c>
      <c r="G50" s="40" t="str">
        <f>IF(Rækker!B54="X","X","")</f>
        <v/>
      </c>
      <c r="H50" s="41" t="str">
        <f>IF(Rækker!B54=2,2,"")</f>
        <v/>
      </c>
      <c r="I50" s="39">
        <f>IF(Rækker!D54=1,1,"")</f>
        <v>1</v>
      </c>
      <c r="J50" s="40" t="str">
        <f>IF(Rækker!D54="X","X","")</f>
        <v/>
      </c>
      <c r="K50" s="41" t="str">
        <f>IF(Rækker!D54=2,2,"")</f>
        <v/>
      </c>
      <c r="L50" s="39">
        <f>IF(Rækker!F54=1,1,"")</f>
        <v>1</v>
      </c>
      <c r="M50" s="40" t="str">
        <f>IF(Rækker!F54="X","X","")</f>
        <v/>
      </c>
      <c r="N50" s="41" t="str">
        <f>IF(Rækker!F54=2,2,"")</f>
        <v/>
      </c>
      <c r="O50" s="39" t="str">
        <f>IF(Rækker!H54=1,1,"")</f>
        <v/>
      </c>
      <c r="P50" s="40" t="str">
        <f>IF(Rækker!H54="X","X","")</f>
        <v>X</v>
      </c>
      <c r="Q50" s="41" t="str">
        <f>IF(Rækker!H54=2,2,"")</f>
        <v/>
      </c>
      <c r="R50" s="39" t="str">
        <f>IF(Rækker!J54=1,1,"")</f>
        <v/>
      </c>
      <c r="S50" s="40" t="str">
        <f>IF(Rækker!J54="X","X","")</f>
        <v/>
      </c>
      <c r="T50" s="41" t="str">
        <f>IF(Rækker!J54=2,2,"")</f>
        <v/>
      </c>
      <c r="U50" s="39" t="str">
        <f>IF(Rækker!L54=1,1,"")</f>
        <v/>
      </c>
      <c r="V50" s="40" t="str">
        <f>IF(Rækker!L54="X","X","")</f>
        <v/>
      </c>
      <c r="W50" s="41" t="str">
        <f>IF(Rækker!L54=2,2,"")</f>
        <v/>
      </c>
      <c r="X50" s="39" t="str">
        <f>IF(Rækker!N54=1,1,"")</f>
        <v/>
      </c>
      <c r="Y50" s="40" t="str">
        <f>IF(Rækker!N54="X","X","")</f>
        <v/>
      </c>
      <c r="Z50" s="41" t="str">
        <f>IF(Rækker!N54=2,2,"")</f>
        <v/>
      </c>
      <c r="AA50" s="39" t="str">
        <f>IF(Rækker!P54=1,1,"")</f>
        <v/>
      </c>
      <c r="AB50" s="40" t="str">
        <f>IF(Rækker!P54="X","X","")</f>
        <v/>
      </c>
      <c r="AC50" s="41" t="str">
        <f>IF(Rækker!P54=2,2,"")</f>
        <v/>
      </c>
      <c r="AD50" s="39" t="str">
        <f>IF(Rækker!R54=1,1,"")</f>
        <v/>
      </c>
      <c r="AE50" s="40" t="str">
        <f>IF(Rækker!R54="X","X","")</f>
        <v/>
      </c>
      <c r="AF50" s="41" t="str">
        <f>IF(Rækker!R54=2,2,"")</f>
        <v/>
      </c>
      <c r="AG50" s="39" t="str">
        <f>IF(Rækker!T54=1,1,"")</f>
        <v/>
      </c>
      <c r="AH50" s="40" t="str">
        <f>IF(Rækker!T54="X","X","")</f>
        <v/>
      </c>
      <c r="AI50" s="41" t="str">
        <f>IF(Rækker!T54=2,2,"")</f>
        <v/>
      </c>
      <c r="AJ50" s="39" t="str">
        <f>IF(Rækker!V54=1,1,"")</f>
        <v/>
      </c>
      <c r="AK50" s="40" t="str">
        <f>IF(Rækker!V54="X","X","")</f>
        <v/>
      </c>
      <c r="AL50" s="41" t="str">
        <f>IF(Rækker!V54=2,2,"")</f>
        <v/>
      </c>
      <c r="AM50" s="39" t="str">
        <f>IF(Rækker!X54=1,1,"")</f>
        <v/>
      </c>
      <c r="AN50" s="40" t="str">
        <f>IF(Rækker!X54="X","X","")</f>
        <v/>
      </c>
      <c r="AO50" s="41" t="str">
        <f>IF(Rækker!X54=2,2,"")</f>
        <v/>
      </c>
      <c r="AP50" s="39" t="str">
        <f>IF(Rækker!Z54=1,1,"")</f>
        <v/>
      </c>
      <c r="AQ50" s="40" t="str">
        <f>IF(Rækker!Z54="X","X","")</f>
        <v/>
      </c>
      <c r="AR50" s="41" t="str">
        <f>IF(Rækker!Z54=2,2,"")</f>
        <v/>
      </c>
      <c r="AS50" s="39" t="str">
        <f>IF(Rækker!AB54=1,1,"")</f>
        <v/>
      </c>
      <c r="AT50" s="40" t="str">
        <f>IF(Rækker!AB54="X","X","")</f>
        <v/>
      </c>
      <c r="AU50" s="41" t="str">
        <f>IF(Rækker!AB54=2,2,"")</f>
        <v/>
      </c>
      <c r="AV50" s="39" t="str">
        <f>IF(Rækker!AD54=1,1,"")</f>
        <v/>
      </c>
      <c r="AW50" s="40" t="str">
        <f>IF(Rækker!AD54="X","X","")</f>
        <v/>
      </c>
      <c r="AX50" s="41" t="str">
        <f>IF(Rækker!AD54=2,2,"")</f>
        <v/>
      </c>
      <c r="AY50" s="39" t="str">
        <f>IF(Rækker!AF54=1,1,"")</f>
        <v/>
      </c>
      <c r="AZ50" s="40" t="str">
        <f>IF(Rækker!AF54="X","X","")</f>
        <v/>
      </c>
      <c r="BA50" s="41" t="str">
        <f>IF(Rækker!AF54=2,2,"")</f>
        <v/>
      </c>
    </row>
    <row r="51" spans="1:53" ht="16.350000000000001" customHeight="1" thickBot="1" x14ac:dyDescent="0.2">
      <c r="A51" s="52"/>
      <c r="B51" s="56" t="str">
        <f>IF(F40&lt;&gt;"","9.","")</f>
        <v>9.</v>
      </c>
      <c r="C51" s="57" t="str">
        <f>IF(F40&lt;&gt;"",CONCATENATE(Kampe!B13," - ",Kampe!D13,"........................................................................................................."),"")</f>
        <v>Servette - FC Basel.........................................................................................................</v>
      </c>
      <c r="D51" s="36" t="s">
        <v>25</v>
      </c>
      <c r="E51" s="58">
        <f>IF(F40&lt;&gt;"",IF(E15&lt;&gt;"",E15,""),"")</f>
        <v>2</v>
      </c>
      <c r="F51" s="44" t="str">
        <f>IF(Rækker!B55=1,1,"")</f>
        <v/>
      </c>
      <c r="G51" s="45" t="str">
        <f>IF(Rækker!B55="X","X","")</f>
        <v/>
      </c>
      <c r="H51" s="46">
        <f>IF(Rækker!B55=2,2,"")</f>
        <v>2</v>
      </c>
      <c r="I51" s="44" t="str">
        <f>IF(Rækker!D55=1,1,"")</f>
        <v/>
      </c>
      <c r="J51" s="45" t="str">
        <f>IF(Rækker!D55="X","X","")</f>
        <v/>
      </c>
      <c r="K51" s="46">
        <f>IF(Rækker!D55=2,2,"")</f>
        <v>2</v>
      </c>
      <c r="L51" s="44" t="str">
        <f>IF(Rækker!F55=1,1,"")</f>
        <v/>
      </c>
      <c r="M51" s="45" t="str">
        <f>IF(Rækker!F55="X","X","")</f>
        <v/>
      </c>
      <c r="N51" s="46">
        <f>IF(Rækker!F55=2,2,"")</f>
        <v>2</v>
      </c>
      <c r="O51" s="44" t="str">
        <f>IF(Rækker!H55=1,1,"")</f>
        <v/>
      </c>
      <c r="P51" s="45" t="str">
        <f>IF(Rækker!H55="X","X","")</f>
        <v/>
      </c>
      <c r="Q51" s="46">
        <f>IF(Rækker!H55=2,2,"")</f>
        <v>2</v>
      </c>
      <c r="R51" s="44" t="str">
        <f>IF(Rækker!J55=1,1,"")</f>
        <v/>
      </c>
      <c r="S51" s="45" t="str">
        <f>IF(Rækker!J55="X","X","")</f>
        <v/>
      </c>
      <c r="T51" s="46" t="str">
        <f>IF(Rækker!J55=2,2,"")</f>
        <v/>
      </c>
      <c r="U51" s="44" t="str">
        <f>IF(Rækker!L55=1,1,"")</f>
        <v/>
      </c>
      <c r="V51" s="45" t="str">
        <f>IF(Rækker!L55="X","X","")</f>
        <v/>
      </c>
      <c r="W51" s="46" t="str">
        <f>IF(Rækker!L55=2,2,"")</f>
        <v/>
      </c>
      <c r="X51" s="44" t="str">
        <f>IF(Rækker!N55=1,1,"")</f>
        <v/>
      </c>
      <c r="Y51" s="45" t="str">
        <f>IF(Rækker!N55="X","X","")</f>
        <v/>
      </c>
      <c r="Z51" s="46" t="str">
        <f>IF(Rækker!N55=2,2,"")</f>
        <v/>
      </c>
      <c r="AA51" s="44" t="str">
        <f>IF(Rækker!P55=1,1,"")</f>
        <v/>
      </c>
      <c r="AB51" s="45" t="str">
        <f>IF(Rækker!P55="X","X","")</f>
        <v/>
      </c>
      <c r="AC51" s="46" t="str">
        <f>IF(Rækker!P55=2,2,"")</f>
        <v/>
      </c>
      <c r="AD51" s="44" t="str">
        <f>IF(Rækker!R55=1,1,"")</f>
        <v/>
      </c>
      <c r="AE51" s="45" t="str">
        <f>IF(Rækker!R55="X","X","")</f>
        <v/>
      </c>
      <c r="AF51" s="46" t="str">
        <f>IF(Rækker!R55=2,2,"")</f>
        <v/>
      </c>
      <c r="AG51" s="44" t="str">
        <f>IF(Rækker!T55=1,1,"")</f>
        <v/>
      </c>
      <c r="AH51" s="45" t="str">
        <f>IF(Rækker!T55="X","X","")</f>
        <v/>
      </c>
      <c r="AI51" s="46" t="str">
        <f>IF(Rækker!T55=2,2,"")</f>
        <v/>
      </c>
      <c r="AJ51" s="44" t="str">
        <f>IF(Rækker!V55=1,1,"")</f>
        <v/>
      </c>
      <c r="AK51" s="45" t="str">
        <f>IF(Rækker!V55="X","X","")</f>
        <v/>
      </c>
      <c r="AL51" s="46" t="str">
        <f>IF(Rækker!V55=2,2,"")</f>
        <v/>
      </c>
      <c r="AM51" s="44" t="str">
        <f>IF(Rækker!X55=1,1,"")</f>
        <v/>
      </c>
      <c r="AN51" s="45" t="str">
        <f>IF(Rækker!X55="X","X","")</f>
        <v/>
      </c>
      <c r="AO51" s="46" t="str">
        <f>IF(Rækker!X55=2,2,"")</f>
        <v/>
      </c>
      <c r="AP51" s="44" t="str">
        <f>IF(Rækker!Z55=1,1,"")</f>
        <v/>
      </c>
      <c r="AQ51" s="45" t="str">
        <f>IF(Rækker!Z55="X","X","")</f>
        <v/>
      </c>
      <c r="AR51" s="46" t="str">
        <f>IF(Rækker!Z55=2,2,"")</f>
        <v/>
      </c>
      <c r="AS51" s="44" t="str">
        <f>IF(Rækker!AB55=1,1,"")</f>
        <v/>
      </c>
      <c r="AT51" s="45" t="str">
        <f>IF(Rækker!AB55="X","X","")</f>
        <v/>
      </c>
      <c r="AU51" s="46" t="str">
        <f>IF(Rækker!AB55=2,2,"")</f>
        <v/>
      </c>
      <c r="AV51" s="44" t="str">
        <f>IF(Rækker!AD55=1,1,"")</f>
        <v/>
      </c>
      <c r="AW51" s="45" t="str">
        <f>IF(Rækker!AD55="X","X","")</f>
        <v/>
      </c>
      <c r="AX51" s="46" t="str">
        <f>IF(Rækker!AD55=2,2,"")</f>
        <v/>
      </c>
      <c r="AY51" s="44" t="str">
        <f>IF(Rækker!AF55=1,1,"")</f>
        <v/>
      </c>
      <c r="AZ51" s="45" t="str">
        <f>IF(Rækker!AF55="X","X","")</f>
        <v/>
      </c>
      <c r="BA51" s="46" t="str">
        <f>IF(Rækker!AF55=2,2,"")</f>
        <v/>
      </c>
    </row>
    <row r="52" spans="1:53" ht="16.350000000000001" customHeight="1" x14ac:dyDescent="0.15">
      <c r="A52" s="52"/>
      <c r="B52" s="53" t="str">
        <f>IF(F40&lt;&gt;"","10.","")</f>
        <v>10.</v>
      </c>
      <c r="C52" s="54" t="str">
        <f>IF(F40&lt;&gt;"",CONCATENATE(Kampe!B14," - ",Kampe!D14,"........................................................................................................."),"")</f>
        <v>FC Luzern - Thun.........................................................................................................</v>
      </c>
      <c r="D52" s="36" t="s">
        <v>25</v>
      </c>
      <c r="E52" s="59">
        <f>IF(F40&lt;&gt;"",IF(E16&lt;&gt;"",E16,""),"")</f>
        <v>2</v>
      </c>
      <c r="F52" s="47">
        <f>IF(Rækker!B56=1,1,"")</f>
        <v>1</v>
      </c>
      <c r="G52" s="37" t="str">
        <f>IF(Rækker!B56="X","X","")</f>
        <v/>
      </c>
      <c r="H52" s="29" t="str">
        <f>IF(Rækker!B56=2,2,"")</f>
        <v/>
      </c>
      <c r="I52" s="28">
        <f>IF(Rækker!D56=1,1,"")</f>
        <v>1</v>
      </c>
      <c r="J52" s="37" t="str">
        <f>IF(Rækker!D56="X","X","")</f>
        <v/>
      </c>
      <c r="K52" s="29" t="str">
        <f>IF(Rækker!D56=2,2,"")</f>
        <v/>
      </c>
      <c r="L52" s="28" t="str">
        <f>IF(Rækker!F56=1,1,"")</f>
        <v/>
      </c>
      <c r="M52" s="37" t="str">
        <f>IF(Rækker!F56="X","X","")</f>
        <v/>
      </c>
      <c r="N52" s="29">
        <f>IF(Rækker!F56=2,2,"")</f>
        <v>2</v>
      </c>
      <c r="O52" s="28" t="str">
        <f>IF(Rækker!H56=1,1,"")</f>
        <v/>
      </c>
      <c r="P52" s="37" t="str">
        <f>IF(Rækker!H56="X","X","")</f>
        <v>X</v>
      </c>
      <c r="Q52" s="29" t="str">
        <f>IF(Rækker!H56=2,2,"")</f>
        <v/>
      </c>
      <c r="R52" s="28" t="str">
        <f>IF(Rækker!J56=1,1,"")</f>
        <v/>
      </c>
      <c r="S52" s="37" t="str">
        <f>IF(Rækker!J56="X","X","")</f>
        <v/>
      </c>
      <c r="T52" s="29" t="str">
        <f>IF(Rækker!J56=2,2,"")</f>
        <v/>
      </c>
      <c r="U52" s="28" t="str">
        <f>IF(Rækker!L56=1,1,"")</f>
        <v/>
      </c>
      <c r="V52" s="37" t="str">
        <f>IF(Rækker!L56="X","X","")</f>
        <v/>
      </c>
      <c r="W52" s="29" t="str">
        <f>IF(Rækker!L56=2,2,"")</f>
        <v/>
      </c>
      <c r="X52" s="28" t="str">
        <f>IF(Rækker!N56=1,1,"")</f>
        <v/>
      </c>
      <c r="Y52" s="37" t="str">
        <f>IF(Rækker!N56="X","X","")</f>
        <v/>
      </c>
      <c r="Z52" s="29" t="str">
        <f>IF(Rækker!N56=2,2,"")</f>
        <v/>
      </c>
      <c r="AA52" s="28" t="str">
        <f>IF(Rækker!P56=1,1,"")</f>
        <v/>
      </c>
      <c r="AB52" s="37" t="str">
        <f>IF(Rækker!P56="X","X","")</f>
        <v/>
      </c>
      <c r="AC52" s="29" t="str">
        <f>IF(Rækker!P56=2,2,"")</f>
        <v/>
      </c>
      <c r="AD52" s="28" t="str">
        <f>IF(Rækker!R56=1,1,"")</f>
        <v/>
      </c>
      <c r="AE52" s="37" t="str">
        <f>IF(Rækker!R56="X","X","")</f>
        <v/>
      </c>
      <c r="AF52" s="29" t="str">
        <f>IF(Rækker!R56=2,2,"")</f>
        <v/>
      </c>
      <c r="AG52" s="28" t="str">
        <f>IF(Rækker!T56=1,1,"")</f>
        <v/>
      </c>
      <c r="AH52" s="37" t="str">
        <f>IF(Rækker!T56="X","X","")</f>
        <v/>
      </c>
      <c r="AI52" s="29" t="str">
        <f>IF(Rækker!T56=2,2,"")</f>
        <v/>
      </c>
      <c r="AJ52" s="28" t="str">
        <f>IF(Rækker!V56=1,1,"")</f>
        <v/>
      </c>
      <c r="AK52" s="37" t="str">
        <f>IF(Rækker!V56="X","X","")</f>
        <v/>
      </c>
      <c r="AL52" s="29" t="str">
        <f>IF(Rækker!V56=2,2,"")</f>
        <v/>
      </c>
      <c r="AM52" s="28" t="str">
        <f>IF(Rækker!X56=1,1,"")</f>
        <v/>
      </c>
      <c r="AN52" s="37" t="str">
        <f>IF(Rækker!X56="X","X","")</f>
        <v/>
      </c>
      <c r="AO52" s="29" t="str">
        <f>IF(Rækker!X56=2,2,"")</f>
        <v/>
      </c>
      <c r="AP52" s="28" t="str">
        <f>IF(Rækker!Z56=1,1,"")</f>
        <v/>
      </c>
      <c r="AQ52" s="37" t="str">
        <f>IF(Rækker!Z56="X","X","")</f>
        <v/>
      </c>
      <c r="AR52" s="29" t="str">
        <f>IF(Rækker!Z56=2,2,"")</f>
        <v/>
      </c>
      <c r="AS52" s="28" t="str">
        <f>IF(Rækker!AB56=1,1,"")</f>
        <v/>
      </c>
      <c r="AT52" s="37" t="str">
        <f>IF(Rækker!AB56="X","X","")</f>
        <v/>
      </c>
      <c r="AU52" s="29" t="str">
        <f>IF(Rækker!AB56=2,2,"")</f>
        <v/>
      </c>
      <c r="AV52" s="28" t="str">
        <f>IF(Rækker!AD56=1,1,"")</f>
        <v/>
      </c>
      <c r="AW52" s="37" t="str">
        <f>IF(Rækker!AD56="X","X","")</f>
        <v/>
      </c>
      <c r="AX52" s="29" t="str">
        <f>IF(Rækker!AD56=2,2,"")</f>
        <v/>
      </c>
      <c r="AY52" s="28" t="str">
        <f>IF(Rækker!AF56=1,1,"")</f>
        <v/>
      </c>
      <c r="AZ52" s="37" t="str">
        <f>IF(Rækker!AF56="X","X","")</f>
        <v/>
      </c>
      <c r="BA52" s="29" t="str">
        <f>IF(Rækker!AF56=2,2,"")</f>
        <v/>
      </c>
    </row>
    <row r="53" spans="1:53" ht="16.350000000000001" customHeight="1" x14ac:dyDescent="0.15">
      <c r="A53" s="52"/>
      <c r="B53" s="53" t="str">
        <f>IF(F40&lt;&gt;"","11.","")</f>
        <v>11.</v>
      </c>
      <c r="C53" s="54" t="str">
        <f>IF(F40&lt;&gt;"",CONCATENATE(Kampe!B15," - ",Kampe!D15,"........................................................................................................."),"")</f>
        <v>Lech Poznan - KS Cracovia.........................................................................................................</v>
      </c>
      <c r="D53" s="36" t="s">
        <v>25</v>
      </c>
      <c r="E53" s="38" t="str">
        <f>IF(F40&lt;&gt;"",IF(E17&lt;&gt;"",E17,""),"")</f>
        <v>x</v>
      </c>
      <c r="F53" s="39">
        <f>IF(Rækker!B57=1,1,"")</f>
        <v>1</v>
      </c>
      <c r="G53" s="40" t="str">
        <f>IF(Rækker!B57="X","X","")</f>
        <v/>
      </c>
      <c r="H53" s="41" t="str">
        <f>IF(Rækker!B57=2,2,"")</f>
        <v/>
      </c>
      <c r="I53" s="39">
        <f>IF(Rækker!D57=1,1,"")</f>
        <v>1</v>
      </c>
      <c r="J53" s="40" t="str">
        <f>IF(Rækker!D57="X","X","")</f>
        <v/>
      </c>
      <c r="K53" s="41" t="str">
        <f>IF(Rækker!D57=2,2,"")</f>
        <v/>
      </c>
      <c r="L53" s="39">
        <f>IF(Rækker!F57=1,1,"")</f>
        <v>1</v>
      </c>
      <c r="M53" s="40" t="str">
        <f>IF(Rækker!F57="X","X","")</f>
        <v/>
      </c>
      <c r="N53" s="41" t="str">
        <f>IF(Rækker!F57=2,2,"")</f>
        <v/>
      </c>
      <c r="O53" s="39">
        <f>IF(Rækker!H57=1,1,"")</f>
        <v>1</v>
      </c>
      <c r="P53" s="40" t="str">
        <f>IF(Rækker!H57="X","X","")</f>
        <v/>
      </c>
      <c r="Q53" s="41" t="str">
        <f>IF(Rækker!H57=2,2,"")</f>
        <v/>
      </c>
      <c r="R53" s="39" t="str">
        <f>IF(Rækker!J57=1,1,"")</f>
        <v/>
      </c>
      <c r="S53" s="40" t="str">
        <f>IF(Rækker!J57="X","X","")</f>
        <v/>
      </c>
      <c r="T53" s="41" t="str">
        <f>IF(Rækker!J57=2,2,"")</f>
        <v/>
      </c>
      <c r="U53" s="39" t="str">
        <f>IF(Rækker!L57=1,1,"")</f>
        <v/>
      </c>
      <c r="V53" s="40" t="str">
        <f>IF(Rækker!L57="X","X","")</f>
        <v/>
      </c>
      <c r="W53" s="41" t="str">
        <f>IF(Rækker!L57=2,2,"")</f>
        <v/>
      </c>
      <c r="X53" s="39" t="str">
        <f>IF(Rækker!N57=1,1,"")</f>
        <v/>
      </c>
      <c r="Y53" s="40" t="str">
        <f>IF(Rækker!N57="X","X","")</f>
        <v/>
      </c>
      <c r="Z53" s="41" t="str">
        <f>IF(Rækker!N57=2,2,"")</f>
        <v/>
      </c>
      <c r="AA53" s="39" t="str">
        <f>IF(Rækker!P57=1,1,"")</f>
        <v/>
      </c>
      <c r="AB53" s="40" t="str">
        <f>IF(Rækker!P57="X","X","")</f>
        <v/>
      </c>
      <c r="AC53" s="41" t="str">
        <f>IF(Rækker!P57=2,2,"")</f>
        <v/>
      </c>
      <c r="AD53" s="39" t="str">
        <f>IF(Rækker!R57=1,1,"")</f>
        <v/>
      </c>
      <c r="AE53" s="40" t="str">
        <f>IF(Rækker!R57="X","X","")</f>
        <v/>
      </c>
      <c r="AF53" s="41" t="str">
        <f>IF(Rækker!R57=2,2,"")</f>
        <v/>
      </c>
      <c r="AG53" s="39" t="str">
        <f>IF(Rækker!T57=1,1,"")</f>
        <v/>
      </c>
      <c r="AH53" s="40" t="str">
        <f>IF(Rækker!T57="X","X","")</f>
        <v/>
      </c>
      <c r="AI53" s="41" t="str">
        <f>IF(Rækker!T57=2,2,"")</f>
        <v/>
      </c>
      <c r="AJ53" s="39" t="str">
        <f>IF(Rækker!V57=1,1,"")</f>
        <v/>
      </c>
      <c r="AK53" s="40" t="str">
        <f>IF(Rækker!V57="X","X","")</f>
        <v/>
      </c>
      <c r="AL53" s="41" t="str">
        <f>IF(Rækker!V57=2,2,"")</f>
        <v/>
      </c>
      <c r="AM53" s="39" t="str">
        <f>IF(Rækker!X57=1,1,"")</f>
        <v/>
      </c>
      <c r="AN53" s="40" t="str">
        <f>IF(Rækker!X57="X","X","")</f>
        <v/>
      </c>
      <c r="AO53" s="41" t="str">
        <f>IF(Rækker!X57=2,2,"")</f>
        <v/>
      </c>
      <c r="AP53" s="39" t="str">
        <f>IF(Rækker!Z57=1,1,"")</f>
        <v/>
      </c>
      <c r="AQ53" s="40" t="str">
        <f>IF(Rækker!Z57="X","X","")</f>
        <v/>
      </c>
      <c r="AR53" s="41" t="str">
        <f>IF(Rækker!Z57=2,2,"")</f>
        <v/>
      </c>
      <c r="AS53" s="39" t="str">
        <f>IF(Rækker!AB57=1,1,"")</f>
        <v/>
      </c>
      <c r="AT53" s="40" t="str">
        <f>IF(Rækker!AB57="X","X","")</f>
        <v/>
      </c>
      <c r="AU53" s="41" t="str">
        <f>IF(Rækker!AB57=2,2,"")</f>
        <v/>
      </c>
      <c r="AV53" s="39" t="str">
        <f>IF(Rækker!AD57=1,1,"")</f>
        <v/>
      </c>
      <c r="AW53" s="40" t="str">
        <f>IF(Rækker!AD57="X","X","")</f>
        <v/>
      </c>
      <c r="AX53" s="41" t="str">
        <f>IF(Rækker!AD57=2,2,"")</f>
        <v/>
      </c>
      <c r="AY53" s="39" t="str">
        <f>IF(Rækker!AF57=1,1,"")</f>
        <v/>
      </c>
      <c r="AZ53" s="40" t="str">
        <f>IF(Rækker!AF57="X","X","")</f>
        <v/>
      </c>
      <c r="BA53" s="41" t="str">
        <f>IF(Rækker!AF57=2,2,"")</f>
        <v/>
      </c>
    </row>
    <row r="54" spans="1:53" ht="16.350000000000001" customHeight="1" x14ac:dyDescent="0.15">
      <c r="A54" s="52"/>
      <c r="B54" s="53" t="str">
        <f>IF(F40&lt;&gt;"","12.","")</f>
        <v>12.</v>
      </c>
      <c r="C54" s="54" t="str">
        <f>IF(F40&lt;&gt;"",CONCATENATE(Kampe!B16," - ",Kampe!D16,"........................................................................................................."),"")</f>
        <v>Galway - Waterford.........................................................................................................</v>
      </c>
      <c r="D54" s="36" t="s">
        <v>25</v>
      </c>
      <c r="E54" s="38" t="str">
        <f>IF(F40&lt;&gt;"",IF(E18&lt;&gt;"",E18,""),"")</f>
        <v>x</v>
      </c>
      <c r="F54" s="39">
        <f>IF(Rækker!B58=1,1,"")</f>
        <v>1</v>
      </c>
      <c r="G54" s="40" t="str">
        <f>IF(Rækker!B58="X","X","")</f>
        <v/>
      </c>
      <c r="H54" s="41" t="str">
        <f>IF(Rækker!B58=2,2,"")</f>
        <v/>
      </c>
      <c r="I54" s="39">
        <f>IF(Rækker!D58=1,1,"")</f>
        <v>1</v>
      </c>
      <c r="J54" s="40" t="str">
        <f>IF(Rækker!D58="X","X","")</f>
        <v/>
      </c>
      <c r="K54" s="41" t="str">
        <f>IF(Rækker!D58=2,2,"")</f>
        <v/>
      </c>
      <c r="L54" s="39">
        <f>IF(Rækker!F58=1,1,"")</f>
        <v>1</v>
      </c>
      <c r="M54" s="40" t="str">
        <f>IF(Rækker!F58="X","X","")</f>
        <v/>
      </c>
      <c r="N54" s="41" t="str">
        <f>IF(Rækker!F58=2,2,"")</f>
        <v/>
      </c>
      <c r="O54" s="39">
        <f>IF(Rækker!H58=1,1,"")</f>
        <v>1</v>
      </c>
      <c r="P54" s="40" t="str">
        <f>IF(Rækker!H58="X","X","")</f>
        <v/>
      </c>
      <c r="Q54" s="41" t="str">
        <f>IF(Rækker!H58=2,2,"")</f>
        <v/>
      </c>
      <c r="R54" s="39" t="str">
        <f>IF(Rækker!J58=1,1,"")</f>
        <v/>
      </c>
      <c r="S54" s="40" t="str">
        <f>IF(Rækker!J58="X","X","")</f>
        <v/>
      </c>
      <c r="T54" s="41" t="str">
        <f>IF(Rækker!J58=2,2,"")</f>
        <v/>
      </c>
      <c r="U54" s="39" t="str">
        <f>IF(Rækker!L58=1,1,"")</f>
        <v/>
      </c>
      <c r="V54" s="40" t="str">
        <f>IF(Rækker!L58="X","X","")</f>
        <v/>
      </c>
      <c r="W54" s="41" t="str">
        <f>IF(Rækker!L58=2,2,"")</f>
        <v/>
      </c>
      <c r="X54" s="39" t="str">
        <f>IF(Rækker!N58=1,1,"")</f>
        <v/>
      </c>
      <c r="Y54" s="40" t="str">
        <f>IF(Rækker!N58="X","X","")</f>
        <v/>
      </c>
      <c r="Z54" s="41" t="str">
        <f>IF(Rækker!N58=2,2,"")</f>
        <v/>
      </c>
      <c r="AA54" s="39" t="str">
        <f>IF(Rækker!P58=1,1,"")</f>
        <v/>
      </c>
      <c r="AB54" s="40" t="str">
        <f>IF(Rækker!P58="X","X","")</f>
        <v/>
      </c>
      <c r="AC54" s="41" t="str">
        <f>IF(Rækker!P58=2,2,"")</f>
        <v/>
      </c>
      <c r="AD54" s="39" t="str">
        <f>IF(Rækker!R58=1,1,"")</f>
        <v/>
      </c>
      <c r="AE54" s="40" t="str">
        <f>IF(Rækker!R58="X","X","")</f>
        <v/>
      </c>
      <c r="AF54" s="41" t="str">
        <f>IF(Rækker!R58=2,2,"")</f>
        <v/>
      </c>
      <c r="AG54" s="39" t="str">
        <f>IF(Rækker!T58=1,1,"")</f>
        <v/>
      </c>
      <c r="AH54" s="40" t="str">
        <f>IF(Rækker!T58="X","X","")</f>
        <v/>
      </c>
      <c r="AI54" s="41" t="str">
        <f>IF(Rækker!T58=2,2,"")</f>
        <v/>
      </c>
      <c r="AJ54" s="39" t="str">
        <f>IF(Rækker!V58=1,1,"")</f>
        <v/>
      </c>
      <c r="AK54" s="40" t="str">
        <f>IF(Rækker!V58="X","X","")</f>
        <v/>
      </c>
      <c r="AL54" s="41" t="str">
        <f>IF(Rækker!V58=2,2,"")</f>
        <v/>
      </c>
      <c r="AM54" s="39" t="str">
        <f>IF(Rækker!X58=1,1,"")</f>
        <v/>
      </c>
      <c r="AN54" s="40" t="str">
        <f>IF(Rækker!X58="X","X","")</f>
        <v/>
      </c>
      <c r="AO54" s="41" t="str">
        <f>IF(Rækker!X58=2,2,"")</f>
        <v/>
      </c>
      <c r="AP54" s="39" t="str">
        <f>IF(Rækker!Z58=1,1,"")</f>
        <v/>
      </c>
      <c r="AQ54" s="40" t="str">
        <f>IF(Rækker!Z58="X","X","")</f>
        <v/>
      </c>
      <c r="AR54" s="41" t="str">
        <f>IF(Rækker!Z58=2,2,"")</f>
        <v/>
      </c>
      <c r="AS54" s="39" t="str">
        <f>IF(Rækker!AB58=1,1,"")</f>
        <v/>
      </c>
      <c r="AT54" s="40" t="str">
        <f>IF(Rækker!AB58="X","X","")</f>
        <v/>
      </c>
      <c r="AU54" s="41" t="str">
        <f>IF(Rækker!AB58=2,2,"")</f>
        <v/>
      </c>
      <c r="AV54" s="39" t="str">
        <f>IF(Rækker!AD58=1,1,"")</f>
        <v/>
      </c>
      <c r="AW54" s="40" t="str">
        <f>IF(Rækker!AD58="X","X","")</f>
        <v/>
      </c>
      <c r="AX54" s="41" t="str">
        <f>IF(Rækker!AD58=2,2,"")</f>
        <v/>
      </c>
      <c r="AY54" s="39" t="str">
        <f>IF(Rækker!AF58=1,1,"")</f>
        <v/>
      </c>
      <c r="AZ54" s="40" t="str">
        <f>IF(Rækker!AF58="X","X","")</f>
        <v/>
      </c>
      <c r="BA54" s="41" t="str">
        <f>IF(Rækker!AF58=2,2,"")</f>
        <v/>
      </c>
    </row>
    <row r="55" spans="1:53" ht="16.350000000000001" customHeight="1" thickBot="1" x14ac:dyDescent="0.2">
      <c r="A55" s="52"/>
      <c r="B55" s="53" t="str">
        <f>IF(F40&lt;&gt;"","13.","")</f>
        <v>13.</v>
      </c>
      <c r="C55" s="54" t="str">
        <f>IF(F40&lt;&gt;"",CONCATENATE(Kampe!B17," - ",Kampe!D17,"........................................................................................................."),"")</f>
        <v>Sligo Rovers - Drogheda.........................................................................................................</v>
      </c>
      <c r="D55" s="36" t="s">
        <v>25</v>
      </c>
      <c r="E55" s="60" t="str">
        <f>IF(F40&lt;&gt;"",IF(E19&lt;&gt;"",E19,""),"")</f>
        <v>x</v>
      </c>
      <c r="F55" s="47" t="str">
        <f>IF(Rækker!B59=1,1,"")</f>
        <v/>
      </c>
      <c r="G55" s="37" t="str">
        <f>IF(Rækker!B59="X","X","")</f>
        <v/>
      </c>
      <c r="H55" s="29">
        <f>IF(Rækker!B59=2,2,"")</f>
        <v>2</v>
      </c>
      <c r="I55" s="28" t="str">
        <f>IF(Rækker!D59=1,1,"")</f>
        <v/>
      </c>
      <c r="J55" s="37" t="str">
        <f>IF(Rækker!D59="X","X","")</f>
        <v/>
      </c>
      <c r="K55" s="29">
        <f>IF(Rækker!D59=2,2,"")</f>
        <v>2</v>
      </c>
      <c r="L55" s="28">
        <f>IF(Rækker!F59=1,1,"")</f>
        <v>1</v>
      </c>
      <c r="M55" s="37" t="str">
        <f>IF(Rækker!F59="X","X","")</f>
        <v/>
      </c>
      <c r="N55" s="29" t="str">
        <f>IF(Rækker!F59=2,2,"")</f>
        <v/>
      </c>
      <c r="O55" s="28" t="str">
        <f>IF(Rækker!H59=1,1,"")</f>
        <v/>
      </c>
      <c r="P55" s="37" t="str">
        <f>IF(Rækker!H59="X","X","")</f>
        <v>X</v>
      </c>
      <c r="Q55" s="29" t="str">
        <f>IF(Rækker!H59=2,2,"")</f>
        <v/>
      </c>
      <c r="R55" s="28" t="str">
        <f>IF(Rækker!J59=1,1,"")</f>
        <v/>
      </c>
      <c r="S55" s="37" t="str">
        <f>IF(Rækker!J59="X","X","")</f>
        <v/>
      </c>
      <c r="T55" s="29" t="str">
        <f>IF(Rækker!J59=2,2,"")</f>
        <v/>
      </c>
      <c r="U55" s="28" t="str">
        <f>IF(Rækker!L59=1,1,"")</f>
        <v/>
      </c>
      <c r="V55" s="37" t="str">
        <f>IF(Rækker!L59="X","X","")</f>
        <v/>
      </c>
      <c r="W55" s="29" t="str">
        <f>IF(Rækker!L59=2,2,"")</f>
        <v/>
      </c>
      <c r="X55" s="28" t="str">
        <f>IF(Rækker!N59=1,1,"")</f>
        <v/>
      </c>
      <c r="Y55" s="37" t="str">
        <f>IF(Rækker!N59="X","X","")</f>
        <v/>
      </c>
      <c r="Z55" s="29" t="str">
        <f>IF(Rækker!N59=2,2,"")</f>
        <v/>
      </c>
      <c r="AA55" s="28" t="str">
        <f>IF(Rækker!P59=1,1,"")</f>
        <v/>
      </c>
      <c r="AB55" s="37" t="str">
        <f>IF(Rækker!P59="X","X","")</f>
        <v/>
      </c>
      <c r="AC55" s="29" t="str">
        <f>IF(Rækker!P59=2,2,"")</f>
        <v/>
      </c>
      <c r="AD55" s="28" t="str">
        <f>IF(Rækker!R59=1,1,"")</f>
        <v/>
      </c>
      <c r="AE55" s="37" t="str">
        <f>IF(Rækker!R59="X","X","")</f>
        <v/>
      </c>
      <c r="AF55" s="29" t="str">
        <f>IF(Rækker!R59=2,2,"")</f>
        <v/>
      </c>
      <c r="AG55" s="28" t="str">
        <f>IF(Rækker!T59=1,1,"")</f>
        <v/>
      </c>
      <c r="AH55" s="37" t="str">
        <f>IF(Rækker!T59="X","X","")</f>
        <v/>
      </c>
      <c r="AI55" s="29" t="str">
        <f>IF(Rækker!T59=2,2,"")</f>
        <v/>
      </c>
      <c r="AJ55" s="28" t="str">
        <f>IF(Rækker!V59=1,1,"")</f>
        <v/>
      </c>
      <c r="AK55" s="37" t="str">
        <f>IF(Rækker!V59="X","X","")</f>
        <v/>
      </c>
      <c r="AL55" s="29" t="str">
        <f>IF(Rækker!V59=2,2,"")</f>
        <v/>
      </c>
      <c r="AM55" s="28" t="str">
        <f>IF(Rækker!X59=1,1,"")</f>
        <v/>
      </c>
      <c r="AN55" s="37" t="str">
        <f>IF(Rækker!X59="X","X","")</f>
        <v/>
      </c>
      <c r="AO55" s="29" t="str">
        <f>IF(Rækker!X59=2,2,"")</f>
        <v/>
      </c>
      <c r="AP55" s="28" t="str">
        <f>IF(Rækker!Z59=1,1,"")</f>
        <v/>
      </c>
      <c r="AQ55" s="37" t="str">
        <f>IF(Rækker!Z59="X","X","")</f>
        <v/>
      </c>
      <c r="AR55" s="29" t="str">
        <f>IF(Rækker!Z59=2,2,"")</f>
        <v/>
      </c>
      <c r="AS55" s="28" t="str">
        <f>IF(Rækker!AB59=1,1,"")</f>
        <v/>
      </c>
      <c r="AT55" s="37" t="str">
        <f>IF(Rækker!AB59="X","X","")</f>
        <v/>
      </c>
      <c r="AU55" s="29" t="str">
        <f>IF(Rækker!AB59=2,2,"")</f>
        <v/>
      </c>
      <c r="AV55" s="28" t="str">
        <f>IF(Rækker!AD59=1,1,"")</f>
        <v/>
      </c>
      <c r="AW55" s="37" t="str">
        <f>IF(Rækker!AD59="X","X","")</f>
        <v/>
      </c>
      <c r="AX55" s="29" t="str">
        <f>IF(Rækker!AD59=2,2,"")</f>
        <v/>
      </c>
      <c r="AY55" s="28" t="str">
        <f>IF(Rækker!AF59=1,1,"")</f>
        <v/>
      </c>
      <c r="AZ55" s="37" t="str">
        <f>IF(Rækker!AF59="X","X","")</f>
        <v/>
      </c>
      <c r="BA55" s="29" t="str">
        <f>IF(Rækker!AF59=2,2,"")</f>
        <v/>
      </c>
    </row>
    <row r="56" spans="1:53" ht="16.350000000000001" customHeight="1" thickTop="1" thickBot="1" x14ac:dyDescent="0.2">
      <c r="A56" s="104" t="str">
        <f>IF(F40&lt;&gt;"","Resultat: ","")</f>
        <v xml:space="preserve">Resultat: </v>
      </c>
      <c r="B56" s="105"/>
      <c r="C56" s="105"/>
      <c r="D56" s="105"/>
      <c r="E56" s="61"/>
      <c r="F56" s="101">
        <f>IF(DB!B6=13,IF(F40&lt;&gt;"",IF(F41&lt;&gt;"",IF(OR(LEFT(F41,3)="Res",LEFT(F41,2)="MR"),DB!AE44,""),DB!AE44),""),"")</f>
        <v>5</v>
      </c>
      <c r="G56" s="102"/>
      <c r="H56" s="103"/>
      <c r="I56" s="101">
        <f>IF(DB!B6=13,IF(I40&lt;&gt;"",IF(I41&lt;&gt;"",IF(OR(LEFT(I41,3)="Res",LEFT(I41,2)="MR"),DB!AE45,""),DB!AE45),""),"")</f>
        <v>5</v>
      </c>
      <c r="J56" s="102"/>
      <c r="K56" s="103"/>
      <c r="L56" s="101">
        <f>IF(DB!B6=13,IF(L40&lt;&gt;"",IF(L41&lt;&gt;"",IF(OR(LEFT(L41,3)="Res",LEFT(L41,2)="MR"),DB!AE46,""),DB!AE46),""),"")</f>
        <v>4</v>
      </c>
      <c r="M56" s="102"/>
      <c r="N56" s="103"/>
      <c r="O56" s="101">
        <f>IF(DB!B6=13,IF(O40&lt;&gt;"",IF(O41&lt;&gt;"",IF(OR(LEFT(O41,3)="Res",LEFT(O41,2)="MR"),DB!AE47,""),DB!AE47),""),"")</f>
        <v>5</v>
      </c>
      <c r="P56" s="102"/>
      <c r="Q56" s="103"/>
      <c r="R56" s="101" t="str">
        <f>IF(DB!B6=13,IF(R40&lt;&gt;"",IF(R41&lt;&gt;"",IF(OR(LEFT(R41,3)="Res",LEFT(R41,2)="MR"),DB!AE48,""),DB!AE48),""),"")</f>
        <v/>
      </c>
      <c r="S56" s="102"/>
      <c r="T56" s="103"/>
      <c r="U56" s="101" t="str">
        <f>IF(DB!B6=13,IF(U40&lt;&gt;"",IF(U41&lt;&gt;"",IF(OR(LEFT(U41,3)="Res",LEFT(U41,2)="MR"),DB!AE49,""),DB!AE49),""),"")</f>
        <v/>
      </c>
      <c r="V56" s="102"/>
      <c r="W56" s="103"/>
      <c r="X56" s="101" t="str">
        <f>IF(DB!B6=13,IF(X40&lt;&gt;"",IF(X41&lt;&gt;"",IF(OR(LEFT(X41,3)="Res",LEFT(X41,2)="MR"),DB!AE50,""),DB!AE50),""),"")</f>
        <v/>
      </c>
      <c r="Y56" s="102"/>
      <c r="Z56" s="103"/>
      <c r="AA56" s="101" t="str">
        <f>IF(DB!B6=13,IF(AA40&lt;&gt;"",IF(AA41&lt;&gt;"",IF(OR(LEFT(AA41,3)="Res",LEFT(AA41,2)="MR"),DB!AE51,""),DB!AE51),""),"")</f>
        <v/>
      </c>
      <c r="AB56" s="102"/>
      <c r="AC56" s="103"/>
      <c r="AD56" s="101" t="str">
        <f>IF(DB!B6=13,IF(AD40&lt;&gt;"",IF(AD41&lt;&gt;"",IF(OR(LEFT(AD41,3)="Res",LEFT(AD41,2)="MR"),DB!AE52,""),DB!AE52),""),"")</f>
        <v/>
      </c>
      <c r="AE56" s="102"/>
      <c r="AF56" s="103"/>
      <c r="AG56" s="101" t="str">
        <f>IF(DB!B6=13,IF(AG40&lt;&gt;"",IF(AG41&lt;&gt;"",IF(OR(LEFT(AG41,3)="Res",LEFT(AG41,2)="MR"),DB!AE53,""),DB!AE53),""),"")</f>
        <v/>
      </c>
      <c r="AH56" s="102"/>
      <c r="AI56" s="103"/>
      <c r="AJ56" s="101" t="str">
        <f>IF(DB!B6=13,IF(AJ40&lt;&gt;"",IF(AJ41&lt;&gt;"",IF(OR(LEFT(AJ41,3)="Res",LEFT(AJ41,2)="MR"),DB!AE54,""),DB!AE54),""),"")</f>
        <v/>
      </c>
      <c r="AK56" s="102"/>
      <c r="AL56" s="103"/>
      <c r="AM56" s="101" t="str">
        <f>IF(DB!B6=13,IF(AM40&lt;&gt;"",IF(AM41&lt;&gt;"",IF(OR(LEFT(AM41,3)="Res",LEFT(AM41,2)="MR"),DB!AE55,""),DB!AE55),""),"")</f>
        <v/>
      </c>
      <c r="AN56" s="102"/>
      <c r="AO56" s="103"/>
      <c r="AP56" s="101" t="str">
        <f>IF(DB!B6=13,IF(AP40&lt;&gt;"",IF(AP41&lt;&gt;"",IF(OR(LEFT(AP41,3)="Res",LEFT(AP41,2)="MR"),DB!AE56,""),DB!AE56),""),"")</f>
        <v/>
      </c>
      <c r="AQ56" s="102"/>
      <c r="AR56" s="103"/>
      <c r="AS56" s="101" t="str">
        <f>IF(DB!B6=13,IF(AS40&lt;&gt;"",IF(AS41&lt;&gt;"",IF(OR(LEFT(AS41,3)="Res",LEFT(AS41,2)="MR"),DB!AE57,""),DB!AE57),""),"")</f>
        <v/>
      </c>
      <c r="AT56" s="102"/>
      <c r="AU56" s="103"/>
      <c r="AV56" s="101" t="str">
        <f>IF(DB!B6=13,IF(AV40&lt;&gt;"",IF(AV41&lt;&gt;"",IF(OR(LEFT(AV41,3)="Res",LEFT(AV41,2)="MR"),DB!AE58,""),DB!AE58),""),"")</f>
        <v/>
      </c>
      <c r="AW56" s="102"/>
      <c r="AX56" s="103"/>
      <c r="AY56" s="101" t="str">
        <f>IF(DB!B6=13,IF(AY40&lt;&gt;"",IF(AY41&lt;&gt;"",IF(OR(LEFT(AY41,3)="Res",LEFT(AY41,2)="MR"),DB!AE59,""),DB!AE59),""),"")</f>
        <v/>
      </c>
      <c r="AZ56" s="102"/>
      <c r="BA56" s="103"/>
    </row>
    <row r="57" spans="1:53" ht="16.350000000000001" customHeight="1" thickTop="1" thickBot="1" x14ac:dyDescent="0.2">
      <c r="A57" s="27"/>
      <c r="B57" s="27"/>
      <c r="C57" s="27"/>
      <c r="D57" s="64"/>
      <c r="E57" s="64"/>
      <c r="F57" s="19"/>
      <c r="G57" s="19"/>
      <c r="H57" s="65"/>
      <c r="I57" s="65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49"/>
    </row>
    <row r="58" spans="1:53" ht="75.75" customHeight="1" thickTop="1" x14ac:dyDescent="0.15">
      <c r="A58" s="109" t="str">
        <f>IF(F58&lt;&gt;"",DB!D5,"")</f>
        <v/>
      </c>
      <c r="B58" s="110"/>
      <c r="C58" s="110"/>
      <c r="D58" s="111"/>
      <c r="E58" s="97" t="str">
        <f>IF(F58&lt;&gt;"","De 13 rigtige","")</f>
        <v/>
      </c>
      <c r="F58" s="95" t="str">
        <f>Rækker!B63</f>
        <v/>
      </c>
      <c r="G58" s="96"/>
      <c r="H58" s="97"/>
      <c r="I58" s="95" t="str">
        <f>Rækker!D63</f>
        <v/>
      </c>
      <c r="J58" s="96"/>
      <c r="K58" s="97"/>
      <c r="L58" s="95" t="str">
        <f>Rækker!F63</f>
        <v/>
      </c>
      <c r="M58" s="96"/>
      <c r="N58" s="97"/>
      <c r="O58" s="95" t="str">
        <f>Rækker!H63</f>
        <v/>
      </c>
      <c r="P58" s="96"/>
      <c r="Q58" s="97"/>
      <c r="R58" s="95" t="str">
        <f>Rækker!J63</f>
        <v/>
      </c>
      <c r="S58" s="96"/>
      <c r="T58" s="97"/>
      <c r="U58" s="95" t="str">
        <f>Rækker!L63</f>
        <v/>
      </c>
      <c r="V58" s="96"/>
      <c r="W58" s="97"/>
      <c r="X58" s="95" t="str">
        <f>Rækker!N63</f>
        <v/>
      </c>
      <c r="Y58" s="96"/>
      <c r="Z58" s="97"/>
      <c r="AA58" s="95" t="str">
        <f>Rækker!P63</f>
        <v/>
      </c>
      <c r="AB58" s="96"/>
      <c r="AC58" s="97"/>
      <c r="AD58" s="95" t="str">
        <f>Rækker!R63</f>
        <v/>
      </c>
      <c r="AE58" s="96"/>
      <c r="AF58" s="97"/>
      <c r="AG58" s="95" t="str">
        <f>Rækker!T63</f>
        <v/>
      </c>
      <c r="AH58" s="96"/>
      <c r="AI58" s="97"/>
      <c r="AJ58" s="95" t="str">
        <f>Rækker!V63</f>
        <v/>
      </c>
      <c r="AK58" s="96"/>
      <c r="AL58" s="97"/>
      <c r="AM58" s="95" t="str">
        <f>Rækker!X63</f>
        <v/>
      </c>
      <c r="AN58" s="96"/>
      <c r="AO58" s="97"/>
      <c r="AP58" s="95" t="str">
        <f>Rækker!Z63</f>
        <v/>
      </c>
      <c r="AQ58" s="96"/>
      <c r="AR58" s="97"/>
      <c r="AS58" s="95" t="str">
        <f>Rækker!AB63</f>
        <v/>
      </c>
      <c r="AT58" s="96"/>
      <c r="AU58" s="97"/>
      <c r="AV58" s="95" t="str">
        <f>Rækker!AD63</f>
        <v/>
      </c>
      <c r="AW58" s="96"/>
      <c r="AX58" s="97"/>
      <c r="AY58" s="95" t="str">
        <f>Rækker!AF63</f>
        <v/>
      </c>
      <c r="AZ58" s="96"/>
      <c r="BA58" s="97"/>
    </row>
    <row r="59" spans="1:53" ht="16.350000000000001" customHeight="1" thickBot="1" x14ac:dyDescent="0.2">
      <c r="A59" s="112"/>
      <c r="B59" s="113"/>
      <c r="C59" s="113"/>
      <c r="D59" s="114"/>
      <c r="E59" s="115"/>
      <c r="F59" s="98" t="str">
        <f>DB!Q60</f>
        <v/>
      </c>
      <c r="G59" s="99"/>
      <c r="H59" s="100"/>
      <c r="I59" s="98" t="str">
        <f>DB!Q61</f>
        <v/>
      </c>
      <c r="J59" s="99"/>
      <c r="K59" s="100"/>
      <c r="L59" s="98" t="str">
        <f>DB!Q62</f>
        <v/>
      </c>
      <c r="M59" s="99"/>
      <c r="N59" s="100"/>
      <c r="O59" s="98" t="str">
        <f>DB!Q63</f>
        <v/>
      </c>
      <c r="P59" s="99"/>
      <c r="Q59" s="100"/>
      <c r="R59" s="98" t="str">
        <f>DB!Q64</f>
        <v/>
      </c>
      <c r="S59" s="99"/>
      <c r="T59" s="100"/>
      <c r="U59" s="98" t="str">
        <f>DB!Q65</f>
        <v/>
      </c>
      <c r="V59" s="99"/>
      <c r="W59" s="100"/>
      <c r="X59" s="98" t="str">
        <f>DB!Q66</f>
        <v/>
      </c>
      <c r="Y59" s="99"/>
      <c r="Z59" s="100"/>
      <c r="AA59" s="98" t="str">
        <f>DB!Q67</f>
        <v/>
      </c>
      <c r="AB59" s="99"/>
      <c r="AC59" s="100"/>
      <c r="AD59" s="98" t="str">
        <f>DB!Q68</f>
        <v/>
      </c>
      <c r="AE59" s="99"/>
      <c r="AF59" s="100"/>
      <c r="AG59" s="98" t="str">
        <f>DB!Q69</f>
        <v/>
      </c>
      <c r="AH59" s="99"/>
      <c r="AI59" s="100"/>
      <c r="AJ59" s="98" t="str">
        <f>DB!Q70</f>
        <v/>
      </c>
      <c r="AK59" s="99"/>
      <c r="AL59" s="100"/>
      <c r="AM59" s="98" t="str">
        <f>DB!Q71</f>
        <v/>
      </c>
      <c r="AN59" s="99"/>
      <c r="AO59" s="100"/>
      <c r="AP59" s="98" t="str">
        <f>DB!Q72</f>
        <v/>
      </c>
      <c r="AQ59" s="99"/>
      <c r="AR59" s="100"/>
      <c r="AS59" s="98" t="str">
        <f>DB!Q73</f>
        <v/>
      </c>
      <c r="AT59" s="99"/>
      <c r="AU59" s="100"/>
      <c r="AV59" s="98" t="str">
        <f>DB!Q74</f>
        <v/>
      </c>
      <c r="AW59" s="99"/>
      <c r="AX59" s="100"/>
      <c r="AY59" s="98" t="str">
        <f>DB!Q75</f>
        <v/>
      </c>
      <c r="AZ59" s="99"/>
      <c r="BA59" s="100"/>
    </row>
    <row r="60" spans="1:53" ht="16.350000000000001" customHeight="1" thickTop="1" thickBot="1" x14ac:dyDescent="0.2">
      <c r="A60" s="106"/>
      <c r="B60" s="107"/>
      <c r="C60" s="107"/>
      <c r="D60" s="108"/>
      <c r="E60" s="51" t="s">
        <v>26</v>
      </c>
      <c r="F60" s="31">
        <v>1</v>
      </c>
      <c r="G60" s="32" t="s">
        <v>0</v>
      </c>
      <c r="H60" s="30">
        <v>2</v>
      </c>
      <c r="I60" s="31">
        <v>1</v>
      </c>
      <c r="J60" s="32" t="s">
        <v>0</v>
      </c>
      <c r="K60" s="30">
        <v>2</v>
      </c>
      <c r="L60" s="31">
        <v>1</v>
      </c>
      <c r="M60" s="32" t="s">
        <v>0</v>
      </c>
      <c r="N60" s="30">
        <v>2</v>
      </c>
      <c r="O60" s="31">
        <v>1</v>
      </c>
      <c r="P60" s="32" t="s">
        <v>0</v>
      </c>
      <c r="Q60" s="30">
        <v>2</v>
      </c>
      <c r="R60" s="31">
        <v>1</v>
      </c>
      <c r="S60" s="32" t="s">
        <v>0</v>
      </c>
      <c r="T60" s="30">
        <v>2</v>
      </c>
      <c r="U60" s="31">
        <v>1</v>
      </c>
      <c r="V60" s="32" t="s">
        <v>0</v>
      </c>
      <c r="W60" s="30">
        <v>2</v>
      </c>
      <c r="X60" s="31">
        <v>1</v>
      </c>
      <c r="Y60" s="32" t="s">
        <v>0</v>
      </c>
      <c r="Z60" s="30">
        <v>2</v>
      </c>
      <c r="AA60" s="31">
        <v>1</v>
      </c>
      <c r="AB60" s="32" t="s">
        <v>0</v>
      </c>
      <c r="AC60" s="30">
        <v>2</v>
      </c>
      <c r="AD60" s="31">
        <v>1</v>
      </c>
      <c r="AE60" s="32" t="s">
        <v>0</v>
      </c>
      <c r="AF60" s="30">
        <v>2</v>
      </c>
      <c r="AG60" s="31">
        <v>1</v>
      </c>
      <c r="AH60" s="32" t="s">
        <v>0</v>
      </c>
      <c r="AI60" s="30">
        <v>2</v>
      </c>
      <c r="AJ60" s="31">
        <v>1</v>
      </c>
      <c r="AK60" s="32" t="s">
        <v>0</v>
      </c>
      <c r="AL60" s="30">
        <v>2</v>
      </c>
      <c r="AM60" s="31">
        <v>1</v>
      </c>
      <c r="AN60" s="32" t="s">
        <v>0</v>
      </c>
      <c r="AO60" s="30">
        <v>2</v>
      </c>
      <c r="AP60" s="31">
        <v>1</v>
      </c>
      <c r="AQ60" s="32" t="s">
        <v>0</v>
      </c>
      <c r="AR60" s="30">
        <v>2</v>
      </c>
      <c r="AS60" s="31">
        <v>1</v>
      </c>
      <c r="AT60" s="32" t="s">
        <v>0</v>
      </c>
      <c r="AU60" s="30">
        <v>2</v>
      </c>
      <c r="AV60" s="31">
        <v>1</v>
      </c>
      <c r="AW60" s="32" t="s">
        <v>0</v>
      </c>
      <c r="AX60" s="30">
        <v>2</v>
      </c>
      <c r="AY60" s="31">
        <v>1</v>
      </c>
      <c r="AZ60" s="32" t="s">
        <v>0</v>
      </c>
      <c r="BA60" s="30">
        <v>2</v>
      </c>
    </row>
    <row r="61" spans="1:53" ht="16.350000000000001" customHeight="1" thickTop="1" x14ac:dyDescent="0.15">
      <c r="A61" s="52"/>
      <c r="B61" s="53" t="str">
        <f>IF(F58&lt;&gt;"","1.","")</f>
        <v/>
      </c>
      <c r="C61" s="54" t="str">
        <f>IF(F58&lt;&gt;"",CONCATENATE(Kampe!B5," - ",Kampe!D5,"........................................................................................................."),"")</f>
        <v/>
      </c>
      <c r="D61" s="36" t="s">
        <v>25</v>
      </c>
      <c r="E61" s="55" t="str">
        <f>IF(F58&lt;&gt;"",IF(E7&lt;&gt;"",E7,""),"")</f>
        <v/>
      </c>
      <c r="F61" s="28" t="str">
        <f>IF(Rækker!B67=1,1,"")</f>
        <v/>
      </c>
      <c r="G61" s="37" t="str">
        <f>IF(Rækker!B67="X","X","")</f>
        <v/>
      </c>
      <c r="H61" s="29" t="str">
        <f>IF(Rækker!B67=2,2,"")</f>
        <v/>
      </c>
      <c r="I61" s="28" t="str">
        <f>IF(Rækker!D67=1,1,"")</f>
        <v/>
      </c>
      <c r="J61" s="37" t="str">
        <f>IF(Rækker!D67="X","X","")</f>
        <v/>
      </c>
      <c r="K61" s="29" t="str">
        <f>IF(Rækker!D67=2,2,"")</f>
        <v/>
      </c>
      <c r="L61" s="28" t="str">
        <f>IF(Rækker!F67=1,1,"")</f>
        <v/>
      </c>
      <c r="M61" s="37" t="str">
        <f>IF(Rækker!F67="X","X","")</f>
        <v/>
      </c>
      <c r="N61" s="29" t="str">
        <f>IF(Rækker!F67=2,2,"")</f>
        <v/>
      </c>
      <c r="O61" s="28" t="str">
        <f>IF(Rækker!H67=1,1,"")</f>
        <v/>
      </c>
      <c r="P61" s="37" t="str">
        <f>IF(Rækker!H67="X","X","")</f>
        <v/>
      </c>
      <c r="Q61" s="29" t="str">
        <f>IF(Rækker!H67=2,2,"")</f>
        <v/>
      </c>
      <c r="R61" s="28" t="str">
        <f>IF(Rækker!J67=1,1,"")</f>
        <v/>
      </c>
      <c r="S61" s="37" t="str">
        <f>IF(Rækker!J67="X","X","")</f>
        <v/>
      </c>
      <c r="T61" s="29" t="str">
        <f>IF(Rækker!J67=2,2,"")</f>
        <v/>
      </c>
      <c r="U61" s="28" t="str">
        <f>IF(Rækker!L67=1,1,"")</f>
        <v/>
      </c>
      <c r="V61" s="37" t="str">
        <f>IF(Rækker!L67="X","X","")</f>
        <v/>
      </c>
      <c r="W61" s="29" t="str">
        <f>IF(Rækker!L67=2,2,"")</f>
        <v/>
      </c>
      <c r="X61" s="28" t="str">
        <f>IF(Rækker!N67=1,1,"")</f>
        <v/>
      </c>
      <c r="Y61" s="37" t="str">
        <f>IF(Rækker!N67="X","X","")</f>
        <v/>
      </c>
      <c r="Z61" s="29" t="str">
        <f>IF(Rækker!N67=2,2,"")</f>
        <v/>
      </c>
      <c r="AA61" s="28" t="str">
        <f>IF(Rækker!P67=1,1,"")</f>
        <v/>
      </c>
      <c r="AB61" s="37" t="str">
        <f>IF(Rækker!P67="X","X","")</f>
        <v/>
      </c>
      <c r="AC61" s="29" t="str">
        <f>IF(Rækker!P67=2,2,"")</f>
        <v/>
      </c>
      <c r="AD61" s="28" t="str">
        <f>IF(Rækker!R67=1,1,"")</f>
        <v/>
      </c>
      <c r="AE61" s="37" t="str">
        <f>IF(Rækker!R67="X","X","")</f>
        <v/>
      </c>
      <c r="AF61" s="29" t="str">
        <f>IF(Rækker!R67=2,2,"")</f>
        <v/>
      </c>
      <c r="AG61" s="28" t="str">
        <f>IF(Rækker!T67=1,1,"")</f>
        <v/>
      </c>
      <c r="AH61" s="37" t="str">
        <f>IF(Rækker!T67="X","X","")</f>
        <v/>
      </c>
      <c r="AI61" s="29" t="str">
        <f>IF(Rækker!T67=2,2,"")</f>
        <v/>
      </c>
      <c r="AJ61" s="28" t="str">
        <f>IF(Rækker!V67=1,1,"")</f>
        <v/>
      </c>
      <c r="AK61" s="37" t="str">
        <f>IF(Rækker!V67="X","X","")</f>
        <v/>
      </c>
      <c r="AL61" s="29" t="str">
        <f>IF(Rækker!V67=2,2,"")</f>
        <v/>
      </c>
      <c r="AM61" s="28" t="str">
        <f>IF(Rækker!X67=1,1,"")</f>
        <v/>
      </c>
      <c r="AN61" s="37" t="str">
        <f>IF(Rækker!X67="X","X","")</f>
        <v/>
      </c>
      <c r="AO61" s="29" t="str">
        <f>IF(Rækker!X67=2,2,"")</f>
        <v/>
      </c>
      <c r="AP61" s="28" t="str">
        <f>IF(Rækker!Z67=1,1,"")</f>
        <v/>
      </c>
      <c r="AQ61" s="37" t="str">
        <f>IF(Rækker!Z67="X","X","")</f>
        <v/>
      </c>
      <c r="AR61" s="29" t="str">
        <f>IF(Rækker!Z67=2,2,"")</f>
        <v/>
      </c>
      <c r="AS61" s="28" t="str">
        <f>IF(Rækker!AB67=1,1,"")</f>
        <v/>
      </c>
      <c r="AT61" s="37" t="str">
        <f>IF(Rækker!AB67="X","X","")</f>
        <v/>
      </c>
      <c r="AU61" s="29" t="str">
        <f>IF(Rækker!AB67=2,2,"")</f>
        <v/>
      </c>
      <c r="AV61" s="28" t="str">
        <f>IF(Rækker!AD67=1,1,"")</f>
        <v/>
      </c>
      <c r="AW61" s="37" t="str">
        <f>IF(Rækker!AD67="X","X","")</f>
        <v/>
      </c>
      <c r="AX61" s="29" t="str">
        <f>IF(Rækker!AD67=2,2,"")</f>
        <v/>
      </c>
      <c r="AY61" s="28" t="str">
        <f>IF(Rækker!AF67=1,1,"")</f>
        <v/>
      </c>
      <c r="AZ61" s="37" t="str">
        <f>IF(Rækker!AF67="X","X","")</f>
        <v/>
      </c>
      <c r="BA61" s="29" t="str">
        <f>IF(Rækker!AF67=2,2,"")</f>
        <v/>
      </c>
    </row>
    <row r="62" spans="1:53" ht="16.350000000000001" customHeight="1" x14ac:dyDescent="0.15">
      <c r="A62" s="52"/>
      <c r="B62" s="53" t="str">
        <f>IF(F58&lt;&gt;"","2.","")</f>
        <v/>
      </c>
      <c r="C62" s="54" t="str">
        <f>IF(F58&lt;&gt;"",CONCATENATE(Kampe!B6," - ",Kampe!D6,"........................................................................................................."),"")</f>
        <v/>
      </c>
      <c r="D62" s="36" t="s">
        <v>25</v>
      </c>
      <c r="E62" s="38" t="str">
        <f>IF(F58&lt;&gt;"",IF(E8&lt;&gt;"",E8,""),"")</f>
        <v/>
      </c>
      <c r="F62" s="39" t="str">
        <f>IF(Rækker!B68=1,1,"")</f>
        <v/>
      </c>
      <c r="G62" s="40" t="str">
        <f>IF(Rækker!B68="X","X","")</f>
        <v/>
      </c>
      <c r="H62" s="41" t="str">
        <f>IF(Rækker!B68=2,2,"")</f>
        <v/>
      </c>
      <c r="I62" s="39" t="str">
        <f>IF(Rækker!D68=1,1,"")</f>
        <v/>
      </c>
      <c r="J62" s="40" t="str">
        <f>IF(Rækker!D68="X","X","")</f>
        <v/>
      </c>
      <c r="K62" s="41" t="str">
        <f>IF(Rækker!D68=2,2,"")</f>
        <v/>
      </c>
      <c r="L62" s="39" t="str">
        <f>IF(Rækker!F68=1,1,"")</f>
        <v/>
      </c>
      <c r="M62" s="40" t="str">
        <f>IF(Rækker!F68="X","X","")</f>
        <v/>
      </c>
      <c r="N62" s="41" t="str">
        <f>IF(Rækker!F68=2,2,"")</f>
        <v/>
      </c>
      <c r="O62" s="39" t="str">
        <f>IF(Rækker!H68=1,1,"")</f>
        <v/>
      </c>
      <c r="P62" s="40" t="str">
        <f>IF(Rækker!H68="X","X","")</f>
        <v/>
      </c>
      <c r="Q62" s="41" t="str">
        <f>IF(Rækker!H68=2,2,"")</f>
        <v/>
      </c>
      <c r="R62" s="39" t="str">
        <f>IF(Rækker!J68=1,1,"")</f>
        <v/>
      </c>
      <c r="S62" s="40" t="str">
        <f>IF(Rækker!J68="X","X","")</f>
        <v/>
      </c>
      <c r="T62" s="41" t="str">
        <f>IF(Rækker!J68=2,2,"")</f>
        <v/>
      </c>
      <c r="U62" s="39" t="str">
        <f>IF(Rækker!L68=1,1,"")</f>
        <v/>
      </c>
      <c r="V62" s="40" t="str">
        <f>IF(Rækker!L68="X","X","")</f>
        <v/>
      </c>
      <c r="W62" s="41" t="str">
        <f>IF(Rækker!L68=2,2,"")</f>
        <v/>
      </c>
      <c r="X62" s="39" t="str">
        <f>IF(Rækker!N68=1,1,"")</f>
        <v/>
      </c>
      <c r="Y62" s="40" t="str">
        <f>IF(Rækker!N68="X","X","")</f>
        <v/>
      </c>
      <c r="Z62" s="41" t="str">
        <f>IF(Rækker!N68=2,2,"")</f>
        <v/>
      </c>
      <c r="AA62" s="39" t="str">
        <f>IF(Rækker!P68=1,1,"")</f>
        <v/>
      </c>
      <c r="AB62" s="40" t="str">
        <f>IF(Rækker!P68="X","X","")</f>
        <v/>
      </c>
      <c r="AC62" s="41" t="str">
        <f>IF(Rækker!P68=2,2,"")</f>
        <v/>
      </c>
      <c r="AD62" s="39" t="str">
        <f>IF(Rækker!R68=1,1,"")</f>
        <v/>
      </c>
      <c r="AE62" s="40" t="str">
        <f>IF(Rækker!R68="X","X","")</f>
        <v/>
      </c>
      <c r="AF62" s="41" t="str">
        <f>IF(Rækker!R68=2,2,"")</f>
        <v/>
      </c>
      <c r="AG62" s="39" t="str">
        <f>IF(Rækker!T68=1,1,"")</f>
        <v/>
      </c>
      <c r="AH62" s="40" t="str">
        <f>IF(Rækker!T68="X","X","")</f>
        <v/>
      </c>
      <c r="AI62" s="41" t="str">
        <f>IF(Rækker!T68=2,2,"")</f>
        <v/>
      </c>
      <c r="AJ62" s="39" t="str">
        <f>IF(Rækker!V68=1,1,"")</f>
        <v/>
      </c>
      <c r="AK62" s="40" t="str">
        <f>IF(Rækker!V68="X","X","")</f>
        <v/>
      </c>
      <c r="AL62" s="41" t="str">
        <f>IF(Rækker!V68=2,2,"")</f>
        <v/>
      </c>
      <c r="AM62" s="39" t="str">
        <f>IF(Rækker!X68=1,1,"")</f>
        <v/>
      </c>
      <c r="AN62" s="40" t="str">
        <f>IF(Rækker!X68="X","X","")</f>
        <v/>
      </c>
      <c r="AO62" s="41" t="str">
        <f>IF(Rækker!X68=2,2,"")</f>
        <v/>
      </c>
      <c r="AP62" s="39" t="str">
        <f>IF(Rækker!Z68=1,1,"")</f>
        <v/>
      </c>
      <c r="AQ62" s="40" t="str">
        <f>IF(Rækker!Z68="X","X","")</f>
        <v/>
      </c>
      <c r="AR62" s="41" t="str">
        <f>IF(Rækker!Z68=2,2,"")</f>
        <v/>
      </c>
      <c r="AS62" s="39" t="str">
        <f>IF(Rækker!AB68=1,1,"")</f>
        <v/>
      </c>
      <c r="AT62" s="40" t="str">
        <f>IF(Rækker!AB68="X","X","")</f>
        <v/>
      </c>
      <c r="AU62" s="41" t="str">
        <f>IF(Rækker!AB68=2,2,"")</f>
        <v/>
      </c>
      <c r="AV62" s="39" t="str">
        <f>IF(Rækker!AD68=1,1,"")</f>
        <v/>
      </c>
      <c r="AW62" s="40" t="str">
        <f>IF(Rækker!AD68="X","X","")</f>
        <v/>
      </c>
      <c r="AX62" s="41" t="str">
        <f>IF(Rækker!AD68=2,2,"")</f>
        <v/>
      </c>
      <c r="AY62" s="39" t="str">
        <f>IF(Rækker!AF68=1,1,"")</f>
        <v/>
      </c>
      <c r="AZ62" s="40" t="str">
        <f>IF(Rækker!AF68="X","X","")</f>
        <v/>
      </c>
      <c r="BA62" s="41" t="str">
        <f>IF(Rækker!AF68=2,2,"")</f>
        <v/>
      </c>
    </row>
    <row r="63" spans="1:53" ht="16.350000000000001" customHeight="1" thickBot="1" x14ac:dyDescent="0.2">
      <c r="A63" s="52"/>
      <c r="B63" s="56" t="str">
        <f>IF(F58&lt;&gt;"","3.","")</f>
        <v/>
      </c>
      <c r="C63" s="57" t="str">
        <f>IF(F58&lt;&gt;"",CONCATENATE(Kampe!B7," - ",Kampe!D7,"........................................................................................................."),"")</f>
        <v/>
      </c>
      <c r="D63" s="36" t="s">
        <v>25</v>
      </c>
      <c r="E63" s="58" t="str">
        <f>IF(F58&lt;&gt;"",IF(E9&lt;&gt;"",E9,""),"")</f>
        <v/>
      </c>
      <c r="F63" s="44" t="str">
        <f>IF(Rækker!B69=1,1,"")</f>
        <v/>
      </c>
      <c r="G63" s="45" t="str">
        <f>IF(Rækker!B69="X","X","")</f>
        <v/>
      </c>
      <c r="H63" s="46" t="str">
        <f>IF(Rækker!B69=2,2,"")</f>
        <v/>
      </c>
      <c r="I63" s="44" t="str">
        <f>IF(Rækker!D69=1,1,"")</f>
        <v/>
      </c>
      <c r="J63" s="45" t="str">
        <f>IF(Rækker!D69="X","X","")</f>
        <v/>
      </c>
      <c r="K63" s="46" t="str">
        <f>IF(Rækker!D69=2,2,"")</f>
        <v/>
      </c>
      <c r="L63" s="44" t="str">
        <f>IF(Rækker!F69=1,1,"")</f>
        <v/>
      </c>
      <c r="M63" s="45" t="str">
        <f>IF(Rækker!F69="X","X","")</f>
        <v/>
      </c>
      <c r="N63" s="46" t="str">
        <f>IF(Rækker!F69=2,2,"")</f>
        <v/>
      </c>
      <c r="O63" s="44" t="str">
        <f>IF(Rækker!H69=1,1,"")</f>
        <v/>
      </c>
      <c r="P63" s="45" t="str">
        <f>IF(Rækker!H69="X","X","")</f>
        <v/>
      </c>
      <c r="Q63" s="46" t="str">
        <f>IF(Rækker!H69=2,2,"")</f>
        <v/>
      </c>
      <c r="R63" s="44" t="str">
        <f>IF(Rækker!J69=1,1,"")</f>
        <v/>
      </c>
      <c r="S63" s="45" t="str">
        <f>IF(Rækker!J69="X","X","")</f>
        <v/>
      </c>
      <c r="T63" s="46" t="str">
        <f>IF(Rækker!J69=2,2,"")</f>
        <v/>
      </c>
      <c r="U63" s="44" t="str">
        <f>IF(Rækker!L69=1,1,"")</f>
        <v/>
      </c>
      <c r="V63" s="45" t="str">
        <f>IF(Rækker!L69="X","X","")</f>
        <v/>
      </c>
      <c r="W63" s="46" t="str">
        <f>IF(Rækker!L69=2,2,"")</f>
        <v/>
      </c>
      <c r="X63" s="44" t="str">
        <f>IF(Rækker!N69=1,1,"")</f>
        <v/>
      </c>
      <c r="Y63" s="45" t="str">
        <f>IF(Rækker!N69="X","X","")</f>
        <v/>
      </c>
      <c r="Z63" s="46" t="str">
        <f>IF(Rækker!N69=2,2,"")</f>
        <v/>
      </c>
      <c r="AA63" s="44" t="str">
        <f>IF(Rækker!P69=1,1,"")</f>
        <v/>
      </c>
      <c r="AB63" s="45" t="str">
        <f>IF(Rækker!P69="X","X","")</f>
        <v/>
      </c>
      <c r="AC63" s="46" t="str">
        <f>IF(Rækker!P69=2,2,"")</f>
        <v/>
      </c>
      <c r="AD63" s="44" t="str">
        <f>IF(Rækker!R69=1,1,"")</f>
        <v/>
      </c>
      <c r="AE63" s="45" t="str">
        <f>IF(Rækker!R69="X","X","")</f>
        <v/>
      </c>
      <c r="AF63" s="46" t="str">
        <f>IF(Rækker!R69=2,2,"")</f>
        <v/>
      </c>
      <c r="AG63" s="44" t="str">
        <f>IF(Rækker!T69=1,1,"")</f>
        <v/>
      </c>
      <c r="AH63" s="45" t="str">
        <f>IF(Rækker!T69="X","X","")</f>
        <v/>
      </c>
      <c r="AI63" s="46" t="str">
        <f>IF(Rækker!T69=2,2,"")</f>
        <v/>
      </c>
      <c r="AJ63" s="44" t="str">
        <f>IF(Rækker!V69=1,1,"")</f>
        <v/>
      </c>
      <c r="AK63" s="45" t="str">
        <f>IF(Rækker!V69="X","X","")</f>
        <v/>
      </c>
      <c r="AL63" s="46" t="str">
        <f>IF(Rækker!V69=2,2,"")</f>
        <v/>
      </c>
      <c r="AM63" s="44" t="str">
        <f>IF(Rækker!X69=1,1,"")</f>
        <v/>
      </c>
      <c r="AN63" s="45" t="str">
        <f>IF(Rækker!X69="X","X","")</f>
        <v/>
      </c>
      <c r="AO63" s="46" t="str">
        <f>IF(Rækker!X69=2,2,"")</f>
        <v/>
      </c>
      <c r="AP63" s="44" t="str">
        <f>IF(Rækker!Z69=1,1,"")</f>
        <v/>
      </c>
      <c r="AQ63" s="45" t="str">
        <f>IF(Rækker!Z69="X","X","")</f>
        <v/>
      </c>
      <c r="AR63" s="46" t="str">
        <f>IF(Rækker!Z69=2,2,"")</f>
        <v/>
      </c>
      <c r="AS63" s="44" t="str">
        <f>IF(Rækker!AB69=1,1,"")</f>
        <v/>
      </c>
      <c r="AT63" s="45" t="str">
        <f>IF(Rækker!AB69="X","X","")</f>
        <v/>
      </c>
      <c r="AU63" s="46" t="str">
        <f>IF(Rækker!AB69=2,2,"")</f>
        <v/>
      </c>
      <c r="AV63" s="44" t="str">
        <f>IF(Rækker!AD69=1,1,"")</f>
        <v/>
      </c>
      <c r="AW63" s="45" t="str">
        <f>IF(Rækker!AD69="X","X","")</f>
        <v/>
      </c>
      <c r="AX63" s="46" t="str">
        <f>IF(Rækker!AD69=2,2,"")</f>
        <v/>
      </c>
      <c r="AY63" s="44" t="str">
        <f>IF(Rækker!AF69=1,1,"")</f>
        <v/>
      </c>
      <c r="AZ63" s="45" t="str">
        <f>IF(Rækker!AF69="X","X","")</f>
        <v/>
      </c>
      <c r="BA63" s="46" t="str">
        <f>IF(Rækker!AF69=2,2,"")</f>
        <v/>
      </c>
    </row>
    <row r="64" spans="1:53" ht="16.350000000000001" customHeight="1" x14ac:dyDescent="0.15">
      <c r="A64" s="52"/>
      <c r="B64" s="53" t="str">
        <f>IF(F58&lt;&gt;"","4.","")</f>
        <v/>
      </c>
      <c r="C64" s="54" t="str">
        <f>IF(F58&lt;&gt;"",CONCATENATE(Kampe!B8," - ",Kampe!D8,"........................................................................................................."),"")</f>
        <v/>
      </c>
      <c r="D64" s="36" t="s">
        <v>25</v>
      </c>
      <c r="E64" s="59" t="str">
        <f>IF(F58&lt;&gt;"",IF(E10&lt;&gt;"",E10,""),"")</f>
        <v/>
      </c>
      <c r="F64" s="47" t="str">
        <f>IF(Rækker!B70=1,1,"")</f>
        <v/>
      </c>
      <c r="G64" s="37" t="str">
        <f>IF(Rækker!B70="X","X","")</f>
        <v/>
      </c>
      <c r="H64" s="29" t="str">
        <f>IF(Rækker!B70=2,2,"")</f>
        <v/>
      </c>
      <c r="I64" s="28" t="str">
        <f>IF(Rækker!D70=1,1,"")</f>
        <v/>
      </c>
      <c r="J64" s="37" t="str">
        <f>IF(Rækker!D70="X","X","")</f>
        <v/>
      </c>
      <c r="K64" s="29" t="str">
        <f>IF(Rækker!D70=2,2,"")</f>
        <v/>
      </c>
      <c r="L64" s="28" t="str">
        <f>IF(Rækker!F70=1,1,"")</f>
        <v/>
      </c>
      <c r="M64" s="37" t="str">
        <f>IF(Rækker!F70="X","X","")</f>
        <v/>
      </c>
      <c r="N64" s="29" t="str">
        <f>IF(Rækker!F70=2,2,"")</f>
        <v/>
      </c>
      <c r="O64" s="28" t="str">
        <f>IF(Rækker!H70=1,1,"")</f>
        <v/>
      </c>
      <c r="P64" s="37" t="str">
        <f>IF(Rækker!H70="X","X","")</f>
        <v/>
      </c>
      <c r="Q64" s="29" t="str">
        <f>IF(Rækker!H70=2,2,"")</f>
        <v/>
      </c>
      <c r="R64" s="28" t="str">
        <f>IF(Rækker!J70=1,1,"")</f>
        <v/>
      </c>
      <c r="S64" s="37" t="str">
        <f>IF(Rækker!J70="X","X","")</f>
        <v/>
      </c>
      <c r="T64" s="29" t="str">
        <f>IF(Rækker!J70=2,2,"")</f>
        <v/>
      </c>
      <c r="U64" s="28" t="str">
        <f>IF(Rækker!L70=1,1,"")</f>
        <v/>
      </c>
      <c r="V64" s="37" t="str">
        <f>IF(Rækker!L70="X","X","")</f>
        <v/>
      </c>
      <c r="W64" s="29" t="str">
        <f>IF(Rækker!L70=2,2,"")</f>
        <v/>
      </c>
      <c r="X64" s="28" t="str">
        <f>IF(Rækker!N70=1,1,"")</f>
        <v/>
      </c>
      <c r="Y64" s="37" t="str">
        <f>IF(Rækker!N70="X","X","")</f>
        <v/>
      </c>
      <c r="Z64" s="29" t="str">
        <f>IF(Rækker!N70=2,2,"")</f>
        <v/>
      </c>
      <c r="AA64" s="28" t="str">
        <f>IF(Rækker!P70=1,1,"")</f>
        <v/>
      </c>
      <c r="AB64" s="37" t="str">
        <f>IF(Rækker!P70="X","X","")</f>
        <v/>
      </c>
      <c r="AC64" s="29" t="str">
        <f>IF(Rækker!P70=2,2,"")</f>
        <v/>
      </c>
      <c r="AD64" s="28" t="str">
        <f>IF(Rækker!R70=1,1,"")</f>
        <v/>
      </c>
      <c r="AE64" s="37" t="str">
        <f>IF(Rækker!R70="X","X","")</f>
        <v/>
      </c>
      <c r="AF64" s="29" t="str">
        <f>IF(Rækker!R70=2,2,"")</f>
        <v/>
      </c>
      <c r="AG64" s="28" t="str">
        <f>IF(Rækker!T70=1,1,"")</f>
        <v/>
      </c>
      <c r="AH64" s="37" t="str">
        <f>IF(Rækker!T70="X","X","")</f>
        <v/>
      </c>
      <c r="AI64" s="29" t="str">
        <f>IF(Rækker!T70=2,2,"")</f>
        <v/>
      </c>
      <c r="AJ64" s="28" t="str">
        <f>IF(Rækker!V70=1,1,"")</f>
        <v/>
      </c>
      <c r="AK64" s="37" t="str">
        <f>IF(Rækker!V70="X","X","")</f>
        <v/>
      </c>
      <c r="AL64" s="29" t="str">
        <f>IF(Rækker!V70=2,2,"")</f>
        <v/>
      </c>
      <c r="AM64" s="28" t="str">
        <f>IF(Rækker!X70=1,1,"")</f>
        <v/>
      </c>
      <c r="AN64" s="37" t="str">
        <f>IF(Rækker!X70="X","X","")</f>
        <v/>
      </c>
      <c r="AO64" s="29" t="str">
        <f>IF(Rækker!X70=2,2,"")</f>
        <v/>
      </c>
      <c r="AP64" s="28" t="str">
        <f>IF(Rækker!Z70=1,1,"")</f>
        <v/>
      </c>
      <c r="AQ64" s="37" t="str">
        <f>IF(Rækker!Z70="X","X","")</f>
        <v/>
      </c>
      <c r="AR64" s="29" t="str">
        <f>IF(Rækker!Z70=2,2,"")</f>
        <v/>
      </c>
      <c r="AS64" s="28" t="str">
        <f>IF(Rækker!AB70=1,1,"")</f>
        <v/>
      </c>
      <c r="AT64" s="37" t="str">
        <f>IF(Rækker!AB70="X","X","")</f>
        <v/>
      </c>
      <c r="AU64" s="29" t="str">
        <f>IF(Rækker!AB70=2,2,"")</f>
        <v/>
      </c>
      <c r="AV64" s="28" t="str">
        <f>IF(Rækker!AD70=1,1,"")</f>
        <v/>
      </c>
      <c r="AW64" s="37" t="str">
        <f>IF(Rækker!AD70="X","X","")</f>
        <v/>
      </c>
      <c r="AX64" s="29" t="str">
        <f>IF(Rækker!AD70=2,2,"")</f>
        <v/>
      </c>
      <c r="AY64" s="28" t="str">
        <f>IF(Rækker!AF70=1,1,"")</f>
        <v/>
      </c>
      <c r="AZ64" s="37" t="str">
        <f>IF(Rækker!AF70="X","X","")</f>
        <v/>
      </c>
      <c r="BA64" s="29" t="str">
        <f>IF(Rækker!AF70=2,2,"")</f>
        <v/>
      </c>
    </row>
    <row r="65" spans="1:53" ht="16.350000000000001" customHeight="1" x14ac:dyDescent="0.15">
      <c r="A65" s="52"/>
      <c r="B65" s="53" t="str">
        <f>IF(F58&lt;&gt;"","5.","")</f>
        <v/>
      </c>
      <c r="C65" s="54" t="str">
        <f>IF(F58&lt;&gt;"",CONCATENATE(Kampe!B9," - ",Kampe!D9,"........................................................................................................."),"")</f>
        <v/>
      </c>
      <c r="D65" s="36" t="s">
        <v>25</v>
      </c>
      <c r="E65" s="38" t="str">
        <f>IF(F58&lt;&gt;"",IF(E11&lt;&gt;"",E11,""),"")</f>
        <v/>
      </c>
      <c r="F65" s="39" t="str">
        <f>IF(Rækker!B71=1,1,"")</f>
        <v/>
      </c>
      <c r="G65" s="40" t="str">
        <f>IF(Rækker!B71="X","X","")</f>
        <v/>
      </c>
      <c r="H65" s="41" t="str">
        <f>IF(Rækker!B71=2,2,"")</f>
        <v/>
      </c>
      <c r="I65" s="39" t="str">
        <f>IF(Rækker!D71=1,1,"")</f>
        <v/>
      </c>
      <c r="J65" s="40" t="str">
        <f>IF(Rækker!D71="X","X","")</f>
        <v/>
      </c>
      <c r="K65" s="41" t="str">
        <f>IF(Rækker!D71=2,2,"")</f>
        <v/>
      </c>
      <c r="L65" s="39" t="str">
        <f>IF(Rækker!F71=1,1,"")</f>
        <v/>
      </c>
      <c r="M65" s="40" t="str">
        <f>IF(Rækker!F71="X","X","")</f>
        <v/>
      </c>
      <c r="N65" s="41" t="str">
        <f>IF(Rækker!F71=2,2,"")</f>
        <v/>
      </c>
      <c r="O65" s="39" t="str">
        <f>IF(Rækker!H71=1,1,"")</f>
        <v/>
      </c>
      <c r="P65" s="40" t="str">
        <f>IF(Rækker!H71="X","X","")</f>
        <v/>
      </c>
      <c r="Q65" s="41" t="str">
        <f>IF(Rækker!H71=2,2,"")</f>
        <v/>
      </c>
      <c r="R65" s="39" t="str">
        <f>IF(Rækker!J71=1,1,"")</f>
        <v/>
      </c>
      <c r="S65" s="40" t="str">
        <f>IF(Rækker!J71="X","X","")</f>
        <v/>
      </c>
      <c r="T65" s="41" t="str">
        <f>IF(Rækker!J71=2,2,"")</f>
        <v/>
      </c>
      <c r="U65" s="39" t="str">
        <f>IF(Rækker!L71=1,1,"")</f>
        <v/>
      </c>
      <c r="V65" s="40" t="str">
        <f>IF(Rækker!L71="X","X","")</f>
        <v/>
      </c>
      <c r="W65" s="41" t="str">
        <f>IF(Rækker!L71=2,2,"")</f>
        <v/>
      </c>
      <c r="X65" s="39" t="str">
        <f>IF(Rækker!N71=1,1,"")</f>
        <v/>
      </c>
      <c r="Y65" s="40" t="str">
        <f>IF(Rækker!N71="X","X","")</f>
        <v/>
      </c>
      <c r="Z65" s="41" t="str">
        <f>IF(Rækker!N71=2,2,"")</f>
        <v/>
      </c>
      <c r="AA65" s="39" t="str">
        <f>IF(Rækker!P71=1,1,"")</f>
        <v/>
      </c>
      <c r="AB65" s="40" t="str">
        <f>IF(Rækker!P71="X","X","")</f>
        <v/>
      </c>
      <c r="AC65" s="41" t="str">
        <f>IF(Rækker!P71=2,2,"")</f>
        <v/>
      </c>
      <c r="AD65" s="39" t="str">
        <f>IF(Rækker!R71=1,1,"")</f>
        <v/>
      </c>
      <c r="AE65" s="40" t="str">
        <f>IF(Rækker!R71="X","X","")</f>
        <v/>
      </c>
      <c r="AF65" s="41" t="str">
        <f>IF(Rækker!R71=2,2,"")</f>
        <v/>
      </c>
      <c r="AG65" s="39" t="str">
        <f>IF(Rækker!T71=1,1,"")</f>
        <v/>
      </c>
      <c r="AH65" s="40" t="str">
        <f>IF(Rækker!T71="X","X","")</f>
        <v/>
      </c>
      <c r="AI65" s="41" t="str">
        <f>IF(Rækker!T71=2,2,"")</f>
        <v/>
      </c>
      <c r="AJ65" s="39" t="str">
        <f>IF(Rækker!V71=1,1,"")</f>
        <v/>
      </c>
      <c r="AK65" s="40" t="str">
        <f>IF(Rækker!V71="X","X","")</f>
        <v/>
      </c>
      <c r="AL65" s="41" t="str">
        <f>IF(Rækker!V71=2,2,"")</f>
        <v/>
      </c>
      <c r="AM65" s="39" t="str">
        <f>IF(Rækker!X71=1,1,"")</f>
        <v/>
      </c>
      <c r="AN65" s="40" t="str">
        <f>IF(Rækker!X71="X","X","")</f>
        <v/>
      </c>
      <c r="AO65" s="41" t="str">
        <f>IF(Rækker!X71=2,2,"")</f>
        <v/>
      </c>
      <c r="AP65" s="39" t="str">
        <f>IF(Rækker!Z71=1,1,"")</f>
        <v/>
      </c>
      <c r="AQ65" s="40" t="str">
        <f>IF(Rækker!Z71="X","X","")</f>
        <v/>
      </c>
      <c r="AR65" s="41" t="str">
        <f>IF(Rækker!Z71=2,2,"")</f>
        <v/>
      </c>
      <c r="AS65" s="39" t="str">
        <f>IF(Rækker!AB71=1,1,"")</f>
        <v/>
      </c>
      <c r="AT65" s="40" t="str">
        <f>IF(Rækker!AB71="X","X","")</f>
        <v/>
      </c>
      <c r="AU65" s="41" t="str">
        <f>IF(Rækker!AB71=2,2,"")</f>
        <v/>
      </c>
      <c r="AV65" s="39" t="str">
        <f>IF(Rækker!AD71=1,1,"")</f>
        <v/>
      </c>
      <c r="AW65" s="40" t="str">
        <f>IF(Rækker!AD71="X","X","")</f>
        <v/>
      </c>
      <c r="AX65" s="41" t="str">
        <f>IF(Rækker!AD71=2,2,"")</f>
        <v/>
      </c>
      <c r="AY65" s="39" t="str">
        <f>IF(Rækker!AF71=1,1,"")</f>
        <v/>
      </c>
      <c r="AZ65" s="40" t="str">
        <f>IF(Rækker!AF71="X","X","")</f>
        <v/>
      </c>
      <c r="BA65" s="41" t="str">
        <f>IF(Rækker!AF71=2,2,"")</f>
        <v/>
      </c>
    </row>
    <row r="66" spans="1:53" ht="16.350000000000001" customHeight="1" thickBot="1" x14ac:dyDescent="0.2">
      <c r="A66" s="52"/>
      <c r="B66" s="56" t="str">
        <f>IF(F58&lt;&gt;"","6.","")</f>
        <v/>
      </c>
      <c r="C66" s="57" t="str">
        <f>IF(F58&lt;&gt;"",CONCATENATE(Kampe!B10," - ",Kampe!D10,"........................................................................................................."),"")</f>
        <v/>
      </c>
      <c r="D66" s="36" t="s">
        <v>25</v>
      </c>
      <c r="E66" s="58" t="str">
        <f>IF(F58&lt;&gt;"",IF(E12&lt;&gt;"",E12,""),"")</f>
        <v/>
      </c>
      <c r="F66" s="44" t="str">
        <f>IF(Rækker!B72=1,1,"")</f>
        <v/>
      </c>
      <c r="G66" s="45" t="str">
        <f>IF(Rækker!B72="X","X","")</f>
        <v/>
      </c>
      <c r="H66" s="46" t="str">
        <f>IF(Rækker!B72=2,2,"")</f>
        <v/>
      </c>
      <c r="I66" s="44" t="str">
        <f>IF(Rækker!D72=1,1,"")</f>
        <v/>
      </c>
      <c r="J66" s="45" t="str">
        <f>IF(Rækker!D72="X","X","")</f>
        <v/>
      </c>
      <c r="K66" s="46" t="str">
        <f>IF(Rækker!D72=2,2,"")</f>
        <v/>
      </c>
      <c r="L66" s="44" t="str">
        <f>IF(Rækker!F72=1,1,"")</f>
        <v/>
      </c>
      <c r="M66" s="45" t="str">
        <f>IF(Rækker!F72="X","X","")</f>
        <v/>
      </c>
      <c r="N66" s="46" t="str">
        <f>IF(Rækker!F72=2,2,"")</f>
        <v/>
      </c>
      <c r="O66" s="44" t="str">
        <f>IF(Rækker!H72=1,1,"")</f>
        <v/>
      </c>
      <c r="P66" s="45" t="str">
        <f>IF(Rækker!H72="X","X","")</f>
        <v/>
      </c>
      <c r="Q66" s="46" t="str">
        <f>IF(Rækker!H72=2,2,"")</f>
        <v/>
      </c>
      <c r="R66" s="44" t="str">
        <f>IF(Rækker!J72=1,1,"")</f>
        <v/>
      </c>
      <c r="S66" s="45" t="str">
        <f>IF(Rækker!J72="X","X","")</f>
        <v/>
      </c>
      <c r="T66" s="46" t="str">
        <f>IF(Rækker!J72=2,2,"")</f>
        <v/>
      </c>
      <c r="U66" s="44" t="str">
        <f>IF(Rækker!L72=1,1,"")</f>
        <v/>
      </c>
      <c r="V66" s="45" t="str">
        <f>IF(Rækker!L72="X","X","")</f>
        <v/>
      </c>
      <c r="W66" s="46" t="str">
        <f>IF(Rækker!L72=2,2,"")</f>
        <v/>
      </c>
      <c r="X66" s="44" t="str">
        <f>IF(Rækker!N72=1,1,"")</f>
        <v/>
      </c>
      <c r="Y66" s="45" t="str">
        <f>IF(Rækker!N72="X","X","")</f>
        <v/>
      </c>
      <c r="Z66" s="46" t="str">
        <f>IF(Rækker!N72=2,2,"")</f>
        <v/>
      </c>
      <c r="AA66" s="44" t="str">
        <f>IF(Rækker!P72=1,1,"")</f>
        <v/>
      </c>
      <c r="AB66" s="45" t="str">
        <f>IF(Rækker!P72="X","X","")</f>
        <v/>
      </c>
      <c r="AC66" s="46" t="str">
        <f>IF(Rækker!P72=2,2,"")</f>
        <v/>
      </c>
      <c r="AD66" s="44" t="str">
        <f>IF(Rækker!R72=1,1,"")</f>
        <v/>
      </c>
      <c r="AE66" s="45" t="str">
        <f>IF(Rækker!R72="X","X","")</f>
        <v/>
      </c>
      <c r="AF66" s="46" t="str">
        <f>IF(Rækker!R72=2,2,"")</f>
        <v/>
      </c>
      <c r="AG66" s="44" t="str">
        <f>IF(Rækker!T72=1,1,"")</f>
        <v/>
      </c>
      <c r="AH66" s="45" t="str">
        <f>IF(Rækker!T72="X","X","")</f>
        <v/>
      </c>
      <c r="AI66" s="46" t="str">
        <f>IF(Rækker!T72=2,2,"")</f>
        <v/>
      </c>
      <c r="AJ66" s="44" t="str">
        <f>IF(Rækker!V72=1,1,"")</f>
        <v/>
      </c>
      <c r="AK66" s="45" t="str">
        <f>IF(Rækker!V72="X","X","")</f>
        <v/>
      </c>
      <c r="AL66" s="46" t="str">
        <f>IF(Rækker!V72=2,2,"")</f>
        <v/>
      </c>
      <c r="AM66" s="44" t="str">
        <f>IF(Rækker!X72=1,1,"")</f>
        <v/>
      </c>
      <c r="AN66" s="45" t="str">
        <f>IF(Rækker!X72="X","X","")</f>
        <v/>
      </c>
      <c r="AO66" s="46" t="str">
        <f>IF(Rækker!X72=2,2,"")</f>
        <v/>
      </c>
      <c r="AP66" s="44" t="str">
        <f>IF(Rækker!Z72=1,1,"")</f>
        <v/>
      </c>
      <c r="AQ66" s="45" t="str">
        <f>IF(Rækker!Z72="X","X","")</f>
        <v/>
      </c>
      <c r="AR66" s="46" t="str">
        <f>IF(Rækker!Z72=2,2,"")</f>
        <v/>
      </c>
      <c r="AS66" s="44" t="str">
        <f>IF(Rækker!AB72=1,1,"")</f>
        <v/>
      </c>
      <c r="AT66" s="45" t="str">
        <f>IF(Rækker!AB72="X","X","")</f>
        <v/>
      </c>
      <c r="AU66" s="46" t="str">
        <f>IF(Rækker!AB72=2,2,"")</f>
        <v/>
      </c>
      <c r="AV66" s="44" t="str">
        <f>IF(Rækker!AD72=1,1,"")</f>
        <v/>
      </c>
      <c r="AW66" s="45" t="str">
        <f>IF(Rækker!AD72="X","X","")</f>
        <v/>
      </c>
      <c r="AX66" s="46" t="str">
        <f>IF(Rækker!AD72=2,2,"")</f>
        <v/>
      </c>
      <c r="AY66" s="44" t="str">
        <f>IF(Rækker!AF72=1,1,"")</f>
        <v/>
      </c>
      <c r="AZ66" s="45" t="str">
        <f>IF(Rækker!AF72="X","X","")</f>
        <v/>
      </c>
      <c r="BA66" s="46" t="str">
        <f>IF(Rækker!AF72=2,2,"")</f>
        <v/>
      </c>
    </row>
    <row r="67" spans="1:53" ht="16.350000000000001" customHeight="1" x14ac:dyDescent="0.15">
      <c r="A67" s="52"/>
      <c r="B67" s="53" t="str">
        <f>IF(F58&lt;&gt;"","7.","")</f>
        <v/>
      </c>
      <c r="C67" s="54" t="str">
        <f>IF(F58&lt;&gt;"",CONCATENATE(Kampe!B11," - ",Kampe!D11,"........................................................................................................."),"")</f>
        <v/>
      </c>
      <c r="D67" s="36" t="s">
        <v>25</v>
      </c>
      <c r="E67" s="59" t="str">
        <f>IF(F58&lt;&gt;"",IF(E13&lt;&gt;"",E13,""),"")</f>
        <v/>
      </c>
      <c r="F67" s="47" t="str">
        <f>IF(Rækker!B73=1,1,"")</f>
        <v/>
      </c>
      <c r="G67" s="37" t="str">
        <f>IF(Rækker!B73="X","X","")</f>
        <v/>
      </c>
      <c r="H67" s="29" t="str">
        <f>IF(Rækker!B73=2,2,"")</f>
        <v/>
      </c>
      <c r="I67" s="28" t="str">
        <f>IF(Rækker!D73=1,1,"")</f>
        <v/>
      </c>
      <c r="J67" s="37" t="str">
        <f>IF(Rækker!D73="X","X","")</f>
        <v/>
      </c>
      <c r="K67" s="29" t="str">
        <f>IF(Rækker!D73=2,2,"")</f>
        <v/>
      </c>
      <c r="L67" s="28" t="str">
        <f>IF(Rækker!F73=1,1,"")</f>
        <v/>
      </c>
      <c r="M67" s="37" t="str">
        <f>IF(Rækker!F73="X","X","")</f>
        <v/>
      </c>
      <c r="N67" s="29" t="str">
        <f>IF(Rækker!F73=2,2,"")</f>
        <v/>
      </c>
      <c r="O67" s="28" t="str">
        <f>IF(Rækker!H73=1,1,"")</f>
        <v/>
      </c>
      <c r="P67" s="37" t="str">
        <f>IF(Rækker!H73="X","X","")</f>
        <v/>
      </c>
      <c r="Q67" s="29" t="str">
        <f>IF(Rækker!H73=2,2,"")</f>
        <v/>
      </c>
      <c r="R67" s="28" t="str">
        <f>IF(Rækker!J73=1,1,"")</f>
        <v/>
      </c>
      <c r="S67" s="37" t="str">
        <f>IF(Rækker!J73="X","X","")</f>
        <v/>
      </c>
      <c r="T67" s="29" t="str">
        <f>IF(Rækker!J73=2,2,"")</f>
        <v/>
      </c>
      <c r="U67" s="28" t="str">
        <f>IF(Rækker!L73=1,1,"")</f>
        <v/>
      </c>
      <c r="V67" s="37" t="str">
        <f>IF(Rækker!L73="X","X","")</f>
        <v/>
      </c>
      <c r="W67" s="29" t="str">
        <f>IF(Rækker!L73=2,2,"")</f>
        <v/>
      </c>
      <c r="X67" s="28" t="str">
        <f>IF(Rækker!N73=1,1,"")</f>
        <v/>
      </c>
      <c r="Y67" s="37" t="str">
        <f>IF(Rækker!N73="X","X","")</f>
        <v/>
      </c>
      <c r="Z67" s="29" t="str">
        <f>IF(Rækker!N73=2,2,"")</f>
        <v/>
      </c>
      <c r="AA67" s="28" t="str">
        <f>IF(Rækker!P73=1,1,"")</f>
        <v/>
      </c>
      <c r="AB67" s="37" t="str">
        <f>IF(Rækker!P73="X","X","")</f>
        <v/>
      </c>
      <c r="AC67" s="29" t="str">
        <f>IF(Rækker!P73=2,2,"")</f>
        <v/>
      </c>
      <c r="AD67" s="28" t="str">
        <f>IF(Rækker!R73=1,1,"")</f>
        <v/>
      </c>
      <c r="AE67" s="37" t="str">
        <f>IF(Rækker!R73="X","X","")</f>
        <v/>
      </c>
      <c r="AF67" s="29" t="str">
        <f>IF(Rækker!R73=2,2,"")</f>
        <v/>
      </c>
      <c r="AG67" s="28" t="str">
        <f>IF(Rækker!T73=1,1,"")</f>
        <v/>
      </c>
      <c r="AH67" s="37" t="str">
        <f>IF(Rækker!T73="X","X","")</f>
        <v/>
      </c>
      <c r="AI67" s="29" t="str">
        <f>IF(Rækker!T73=2,2,"")</f>
        <v/>
      </c>
      <c r="AJ67" s="28" t="str">
        <f>IF(Rækker!V73=1,1,"")</f>
        <v/>
      </c>
      <c r="AK67" s="37" t="str">
        <f>IF(Rækker!V73="X","X","")</f>
        <v/>
      </c>
      <c r="AL67" s="29" t="str">
        <f>IF(Rækker!V73=2,2,"")</f>
        <v/>
      </c>
      <c r="AM67" s="28" t="str">
        <f>IF(Rækker!X73=1,1,"")</f>
        <v/>
      </c>
      <c r="AN67" s="37" t="str">
        <f>IF(Rækker!X73="X","X","")</f>
        <v/>
      </c>
      <c r="AO67" s="29" t="str">
        <f>IF(Rækker!X73=2,2,"")</f>
        <v/>
      </c>
      <c r="AP67" s="28" t="str">
        <f>IF(Rækker!Z73=1,1,"")</f>
        <v/>
      </c>
      <c r="AQ67" s="37" t="str">
        <f>IF(Rækker!Z73="X","X","")</f>
        <v/>
      </c>
      <c r="AR67" s="29" t="str">
        <f>IF(Rækker!Z73=2,2,"")</f>
        <v/>
      </c>
      <c r="AS67" s="28" t="str">
        <f>IF(Rækker!AB73=1,1,"")</f>
        <v/>
      </c>
      <c r="AT67" s="37" t="str">
        <f>IF(Rækker!AB73="X","X","")</f>
        <v/>
      </c>
      <c r="AU67" s="29" t="str">
        <f>IF(Rækker!AB73=2,2,"")</f>
        <v/>
      </c>
      <c r="AV67" s="28" t="str">
        <f>IF(Rækker!AD73=1,1,"")</f>
        <v/>
      </c>
      <c r="AW67" s="37" t="str">
        <f>IF(Rækker!AD73="X","X","")</f>
        <v/>
      </c>
      <c r="AX67" s="29" t="str">
        <f>IF(Rækker!AD73=2,2,"")</f>
        <v/>
      </c>
      <c r="AY67" s="28" t="str">
        <f>IF(Rækker!AF73=1,1,"")</f>
        <v/>
      </c>
      <c r="AZ67" s="37" t="str">
        <f>IF(Rækker!AF73="X","X","")</f>
        <v/>
      </c>
      <c r="BA67" s="29" t="str">
        <f>IF(Rækker!AF73=2,2,"")</f>
        <v/>
      </c>
    </row>
    <row r="68" spans="1:53" ht="16.350000000000001" customHeight="1" x14ac:dyDescent="0.15">
      <c r="A68" s="52"/>
      <c r="B68" s="53" t="str">
        <f>IF(F58&lt;&gt;"","8.","")</f>
        <v/>
      </c>
      <c r="C68" s="54" t="str">
        <f>IF(F58&lt;&gt;"",CONCATENATE(Kampe!B12," - ",Kampe!D12,"........................................................................................................."),"")</f>
        <v/>
      </c>
      <c r="D68" s="36" t="s">
        <v>25</v>
      </c>
      <c r="E68" s="38" t="str">
        <f>IF(F58&lt;&gt;"",IF(E14&lt;&gt;"",E14,""),"")</f>
        <v/>
      </c>
      <c r="F68" s="39" t="str">
        <f>IF(Rækker!B74=1,1,"")</f>
        <v/>
      </c>
      <c r="G68" s="40" t="str">
        <f>IF(Rækker!B74="X","X","")</f>
        <v/>
      </c>
      <c r="H68" s="41" t="str">
        <f>IF(Rækker!B74=2,2,"")</f>
        <v/>
      </c>
      <c r="I68" s="39" t="str">
        <f>IF(Rækker!D74=1,1,"")</f>
        <v/>
      </c>
      <c r="J68" s="40" t="str">
        <f>IF(Rækker!D74="X","X","")</f>
        <v/>
      </c>
      <c r="K68" s="41" t="str">
        <f>IF(Rækker!D74=2,2,"")</f>
        <v/>
      </c>
      <c r="L68" s="39" t="str">
        <f>IF(Rækker!F74=1,1,"")</f>
        <v/>
      </c>
      <c r="M68" s="40" t="str">
        <f>IF(Rækker!F74="X","X","")</f>
        <v/>
      </c>
      <c r="N68" s="41" t="str">
        <f>IF(Rækker!F74=2,2,"")</f>
        <v/>
      </c>
      <c r="O68" s="39" t="str">
        <f>IF(Rækker!H74=1,1,"")</f>
        <v/>
      </c>
      <c r="P68" s="40" t="str">
        <f>IF(Rækker!H74="X","X","")</f>
        <v/>
      </c>
      <c r="Q68" s="41" t="str">
        <f>IF(Rækker!H74=2,2,"")</f>
        <v/>
      </c>
      <c r="R68" s="39" t="str">
        <f>IF(Rækker!J74=1,1,"")</f>
        <v/>
      </c>
      <c r="S68" s="40" t="str">
        <f>IF(Rækker!J74="X","X","")</f>
        <v/>
      </c>
      <c r="T68" s="41" t="str">
        <f>IF(Rækker!J74=2,2,"")</f>
        <v/>
      </c>
      <c r="U68" s="39" t="str">
        <f>IF(Rækker!L74=1,1,"")</f>
        <v/>
      </c>
      <c r="V68" s="40" t="str">
        <f>IF(Rækker!L74="X","X","")</f>
        <v/>
      </c>
      <c r="W68" s="41" t="str">
        <f>IF(Rækker!L74=2,2,"")</f>
        <v/>
      </c>
      <c r="X68" s="39" t="str">
        <f>IF(Rækker!N74=1,1,"")</f>
        <v/>
      </c>
      <c r="Y68" s="40" t="str">
        <f>IF(Rækker!N74="X","X","")</f>
        <v/>
      </c>
      <c r="Z68" s="41" t="str">
        <f>IF(Rækker!N74=2,2,"")</f>
        <v/>
      </c>
      <c r="AA68" s="39" t="str">
        <f>IF(Rækker!P74=1,1,"")</f>
        <v/>
      </c>
      <c r="AB68" s="40" t="str">
        <f>IF(Rækker!P74="X","X","")</f>
        <v/>
      </c>
      <c r="AC68" s="41" t="str">
        <f>IF(Rækker!P74=2,2,"")</f>
        <v/>
      </c>
      <c r="AD68" s="39" t="str">
        <f>IF(Rækker!R74=1,1,"")</f>
        <v/>
      </c>
      <c r="AE68" s="40" t="str">
        <f>IF(Rækker!R74="X","X","")</f>
        <v/>
      </c>
      <c r="AF68" s="41" t="str">
        <f>IF(Rækker!R74=2,2,"")</f>
        <v/>
      </c>
      <c r="AG68" s="39" t="str">
        <f>IF(Rækker!T74=1,1,"")</f>
        <v/>
      </c>
      <c r="AH68" s="40" t="str">
        <f>IF(Rækker!T74="X","X","")</f>
        <v/>
      </c>
      <c r="AI68" s="41" t="str">
        <f>IF(Rækker!T74=2,2,"")</f>
        <v/>
      </c>
      <c r="AJ68" s="39" t="str">
        <f>IF(Rækker!V74=1,1,"")</f>
        <v/>
      </c>
      <c r="AK68" s="40" t="str">
        <f>IF(Rækker!V74="X","X","")</f>
        <v/>
      </c>
      <c r="AL68" s="41" t="str">
        <f>IF(Rækker!V74=2,2,"")</f>
        <v/>
      </c>
      <c r="AM68" s="39" t="str">
        <f>IF(Rækker!X74=1,1,"")</f>
        <v/>
      </c>
      <c r="AN68" s="40" t="str">
        <f>IF(Rækker!X74="X","X","")</f>
        <v/>
      </c>
      <c r="AO68" s="41" t="str">
        <f>IF(Rækker!X74=2,2,"")</f>
        <v/>
      </c>
      <c r="AP68" s="39" t="str">
        <f>IF(Rækker!Z74=1,1,"")</f>
        <v/>
      </c>
      <c r="AQ68" s="40" t="str">
        <f>IF(Rækker!Z74="X","X","")</f>
        <v/>
      </c>
      <c r="AR68" s="41" t="str">
        <f>IF(Rækker!Z74=2,2,"")</f>
        <v/>
      </c>
      <c r="AS68" s="39" t="str">
        <f>IF(Rækker!AB74=1,1,"")</f>
        <v/>
      </c>
      <c r="AT68" s="40" t="str">
        <f>IF(Rækker!AB74="X","X","")</f>
        <v/>
      </c>
      <c r="AU68" s="41" t="str">
        <f>IF(Rækker!AB74=2,2,"")</f>
        <v/>
      </c>
      <c r="AV68" s="39" t="str">
        <f>IF(Rækker!AD74=1,1,"")</f>
        <v/>
      </c>
      <c r="AW68" s="40" t="str">
        <f>IF(Rækker!AD74="X","X","")</f>
        <v/>
      </c>
      <c r="AX68" s="41" t="str">
        <f>IF(Rækker!AD74=2,2,"")</f>
        <v/>
      </c>
      <c r="AY68" s="39" t="str">
        <f>IF(Rækker!AF74=1,1,"")</f>
        <v/>
      </c>
      <c r="AZ68" s="40" t="str">
        <f>IF(Rækker!AF74="X","X","")</f>
        <v/>
      </c>
      <c r="BA68" s="41" t="str">
        <f>IF(Rækker!AF74=2,2,"")</f>
        <v/>
      </c>
    </row>
    <row r="69" spans="1:53" ht="16.350000000000001" customHeight="1" thickBot="1" x14ac:dyDescent="0.2">
      <c r="A69" s="52"/>
      <c r="B69" s="56" t="str">
        <f>IF(F58&lt;&gt;"","9.","")</f>
        <v/>
      </c>
      <c r="C69" s="57" t="str">
        <f>IF(F58&lt;&gt;"",CONCATENATE(Kampe!B13," - ",Kampe!D13,"........................................................................................................."),"")</f>
        <v/>
      </c>
      <c r="D69" s="36" t="s">
        <v>25</v>
      </c>
      <c r="E69" s="58" t="str">
        <f>IF(F58&lt;&gt;"",IF(E15&lt;&gt;"",E15,""),"")</f>
        <v/>
      </c>
      <c r="F69" s="44" t="str">
        <f>IF(Rækker!B75=1,1,"")</f>
        <v/>
      </c>
      <c r="G69" s="45" t="str">
        <f>IF(Rækker!B75="X","X","")</f>
        <v/>
      </c>
      <c r="H69" s="46" t="str">
        <f>IF(Rækker!B75=2,2,"")</f>
        <v/>
      </c>
      <c r="I69" s="44" t="str">
        <f>IF(Rækker!D75=1,1,"")</f>
        <v/>
      </c>
      <c r="J69" s="45" t="str">
        <f>IF(Rækker!D75="X","X","")</f>
        <v/>
      </c>
      <c r="K69" s="46" t="str">
        <f>IF(Rækker!D75=2,2,"")</f>
        <v/>
      </c>
      <c r="L69" s="44" t="str">
        <f>IF(Rækker!F75=1,1,"")</f>
        <v/>
      </c>
      <c r="M69" s="45" t="str">
        <f>IF(Rækker!F75="X","X","")</f>
        <v/>
      </c>
      <c r="N69" s="46" t="str">
        <f>IF(Rækker!F75=2,2,"")</f>
        <v/>
      </c>
      <c r="O69" s="44" t="str">
        <f>IF(Rækker!H75=1,1,"")</f>
        <v/>
      </c>
      <c r="P69" s="45" t="str">
        <f>IF(Rækker!H75="X","X","")</f>
        <v/>
      </c>
      <c r="Q69" s="46" t="str">
        <f>IF(Rækker!H75=2,2,"")</f>
        <v/>
      </c>
      <c r="R69" s="44" t="str">
        <f>IF(Rækker!J75=1,1,"")</f>
        <v/>
      </c>
      <c r="S69" s="45" t="str">
        <f>IF(Rækker!J75="X","X","")</f>
        <v/>
      </c>
      <c r="T69" s="46" t="str">
        <f>IF(Rækker!J75=2,2,"")</f>
        <v/>
      </c>
      <c r="U69" s="44" t="str">
        <f>IF(Rækker!L75=1,1,"")</f>
        <v/>
      </c>
      <c r="V69" s="45" t="str">
        <f>IF(Rækker!L75="X","X","")</f>
        <v/>
      </c>
      <c r="W69" s="46" t="str">
        <f>IF(Rækker!L75=2,2,"")</f>
        <v/>
      </c>
      <c r="X69" s="44" t="str">
        <f>IF(Rækker!N75=1,1,"")</f>
        <v/>
      </c>
      <c r="Y69" s="45" t="str">
        <f>IF(Rækker!N75="X","X","")</f>
        <v/>
      </c>
      <c r="Z69" s="46" t="str">
        <f>IF(Rækker!N75=2,2,"")</f>
        <v/>
      </c>
      <c r="AA69" s="44" t="str">
        <f>IF(Rækker!P75=1,1,"")</f>
        <v/>
      </c>
      <c r="AB69" s="45" t="str">
        <f>IF(Rækker!P75="X","X","")</f>
        <v/>
      </c>
      <c r="AC69" s="46" t="str">
        <f>IF(Rækker!P75=2,2,"")</f>
        <v/>
      </c>
      <c r="AD69" s="44" t="str">
        <f>IF(Rækker!R75=1,1,"")</f>
        <v/>
      </c>
      <c r="AE69" s="45" t="str">
        <f>IF(Rækker!R75="X","X","")</f>
        <v/>
      </c>
      <c r="AF69" s="46" t="str">
        <f>IF(Rækker!R75=2,2,"")</f>
        <v/>
      </c>
      <c r="AG69" s="44" t="str">
        <f>IF(Rækker!T75=1,1,"")</f>
        <v/>
      </c>
      <c r="AH69" s="45" t="str">
        <f>IF(Rækker!T75="X","X","")</f>
        <v/>
      </c>
      <c r="AI69" s="46" t="str">
        <f>IF(Rækker!T75=2,2,"")</f>
        <v/>
      </c>
      <c r="AJ69" s="44" t="str">
        <f>IF(Rækker!V75=1,1,"")</f>
        <v/>
      </c>
      <c r="AK69" s="45" t="str">
        <f>IF(Rækker!V75="X","X","")</f>
        <v/>
      </c>
      <c r="AL69" s="46" t="str">
        <f>IF(Rækker!V75=2,2,"")</f>
        <v/>
      </c>
      <c r="AM69" s="44" t="str">
        <f>IF(Rækker!X75=1,1,"")</f>
        <v/>
      </c>
      <c r="AN69" s="45" t="str">
        <f>IF(Rækker!X75="X","X","")</f>
        <v/>
      </c>
      <c r="AO69" s="46" t="str">
        <f>IF(Rækker!X75=2,2,"")</f>
        <v/>
      </c>
      <c r="AP69" s="44" t="str">
        <f>IF(Rækker!Z75=1,1,"")</f>
        <v/>
      </c>
      <c r="AQ69" s="45" t="str">
        <f>IF(Rækker!Z75="X","X","")</f>
        <v/>
      </c>
      <c r="AR69" s="46" t="str">
        <f>IF(Rækker!Z75=2,2,"")</f>
        <v/>
      </c>
      <c r="AS69" s="44" t="str">
        <f>IF(Rækker!AB75=1,1,"")</f>
        <v/>
      </c>
      <c r="AT69" s="45" t="str">
        <f>IF(Rækker!AB75="X","X","")</f>
        <v/>
      </c>
      <c r="AU69" s="46" t="str">
        <f>IF(Rækker!AB75=2,2,"")</f>
        <v/>
      </c>
      <c r="AV69" s="44" t="str">
        <f>IF(Rækker!AD75=1,1,"")</f>
        <v/>
      </c>
      <c r="AW69" s="45" t="str">
        <f>IF(Rækker!AD75="X","X","")</f>
        <v/>
      </c>
      <c r="AX69" s="46" t="str">
        <f>IF(Rækker!AD75=2,2,"")</f>
        <v/>
      </c>
      <c r="AY69" s="44" t="str">
        <f>IF(Rækker!AF75=1,1,"")</f>
        <v/>
      </c>
      <c r="AZ69" s="45" t="str">
        <f>IF(Rækker!AF75="X","X","")</f>
        <v/>
      </c>
      <c r="BA69" s="46" t="str">
        <f>IF(Rækker!AF75=2,2,"")</f>
        <v/>
      </c>
    </row>
    <row r="70" spans="1:53" ht="16.350000000000001" customHeight="1" x14ac:dyDescent="0.15">
      <c r="A70" s="52"/>
      <c r="B70" s="53" t="str">
        <f>IF(F58&lt;&gt;"","10.","")</f>
        <v/>
      </c>
      <c r="C70" s="54" t="str">
        <f>IF(F58&lt;&gt;"",CONCATENATE(Kampe!B14," - ",Kampe!D14,"........................................................................................................."),"")</f>
        <v/>
      </c>
      <c r="D70" s="36" t="s">
        <v>25</v>
      </c>
      <c r="E70" s="59" t="str">
        <f>IF(F58&lt;&gt;"",IF(E16&lt;&gt;"",E16,""),"")</f>
        <v/>
      </c>
      <c r="F70" s="47" t="str">
        <f>IF(Rækker!B76=1,1,"")</f>
        <v/>
      </c>
      <c r="G70" s="37" t="str">
        <f>IF(Rækker!B76="X","X","")</f>
        <v/>
      </c>
      <c r="H70" s="29" t="str">
        <f>IF(Rækker!B76=2,2,"")</f>
        <v/>
      </c>
      <c r="I70" s="28" t="str">
        <f>IF(Rækker!D76=1,1,"")</f>
        <v/>
      </c>
      <c r="J70" s="37" t="str">
        <f>IF(Rækker!D76="X","X","")</f>
        <v/>
      </c>
      <c r="K70" s="29" t="str">
        <f>IF(Rækker!D76=2,2,"")</f>
        <v/>
      </c>
      <c r="L70" s="28" t="str">
        <f>IF(Rækker!F76=1,1,"")</f>
        <v/>
      </c>
      <c r="M70" s="37" t="str">
        <f>IF(Rækker!F76="X","X","")</f>
        <v/>
      </c>
      <c r="N70" s="29" t="str">
        <f>IF(Rækker!F76=2,2,"")</f>
        <v/>
      </c>
      <c r="O70" s="28" t="str">
        <f>IF(Rækker!H76=1,1,"")</f>
        <v/>
      </c>
      <c r="P70" s="37" t="str">
        <f>IF(Rækker!H76="X","X","")</f>
        <v/>
      </c>
      <c r="Q70" s="29" t="str">
        <f>IF(Rækker!H76=2,2,"")</f>
        <v/>
      </c>
      <c r="R70" s="28" t="str">
        <f>IF(Rækker!J76=1,1,"")</f>
        <v/>
      </c>
      <c r="S70" s="37" t="str">
        <f>IF(Rækker!J76="X","X","")</f>
        <v/>
      </c>
      <c r="T70" s="29" t="str">
        <f>IF(Rækker!J76=2,2,"")</f>
        <v/>
      </c>
      <c r="U70" s="28" t="str">
        <f>IF(Rækker!L76=1,1,"")</f>
        <v/>
      </c>
      <c r="V70" s="37" t="str">
        <f>IF(Rækker!L76="X","X","")</f>
        <v/>
      </c>
      <c r="W70" s="29" t="str">
        <f>IF(Rækker!L76=2,2,"")</f>
        <v/>
      </c>
      <c r="X70" s="28" t="str">
        <f>IF(Rækker!N76=1,1,"")</f>
        <v/>
      </c>
      <c r="Y70" s="37" t="str">
        <f>IF(Rækker!N76="X","X","")</f>
        <v/>
      </c>
      <c r="Z70" s="29" t="str">
        <f>IF(Rækker!N76=2,2,"")</f>
        <v/>
      </c>
      <c r="AA70" s="28" t="str">
        <f>IF(Rækker!P76=1,1,"")</f>
        <v/>
      </c>
      <c r="AB70" s="37" t="str">
        <f>IF(Rækker!P76="X","X","")</f>
        <v/>
      </c>
      <c r="AC70" s="29" t="str">
        <f>IF(Rækker!P76=2,2,"")</f>
        <v/>
      </c>
      <c r="AD70" s="28" t="str">
        <f>IF(Rækker!R76=1,1,"")</f>
        <v/>
      </c>
      <c r="AE70" s="37" t="str">
        <f>IF(Rækker!R76="X","X","")</f>
        <v/>
      </c>
      <c r="AF70" s="29" t="str">
        <f>IF(Rækker!R76=2,2,"")</f>
        <v/>
      </c>
      <c r="AG70" s="28" t="str">
        <f>IF(Rækker!T76=1,1,"")</f>
        <v/>
      </c>
      <c r="AH70" s="37" t="str">
        <f>IF(Rækker!T76="X","X","")</f>
        <v/>
      </c>
      <c r="AI70" s="29" t="str">
        <f>IF(Rækker!T76=2,2,"")</f>
        <v/>
      </c>
      <c r="AJ70" s="28" t="str">
        <f>IF(Rækker!V76=1,1,"")</f>
        <v/>
      </c>
      <c r="AK70" s="37" t="str">
        <f>IF(Rækker!V76="X","X","")</f>
        <v/>
      </c>
      <c r="AL70" s="29" t="str">
        <f>IF(Rækker!V76=2,2,"")</f>
        <v/>
      </c>
      <c r="AM70" s="28" t="str">
        <f>IF(Rækker!X76=1,1,"")</f>
        <v/>
      </c>
      <c r="AN70" s="37" t="str">
        <f>IF(Rækker!X76="X","X","")</f>
        <v/>
      </c>
      <c r="AO70" s="29" t="str">
        <f>IF(Rækker!X76=2,2,"")</f>
        <v/>
      </c>
      <c r="AP70" s="28" t="str">
        <f>IF(Rækker!Z76=1,1,"")</f>
        <v/>
      </c>
      <c r="AQ70" s="37" t="str">
        <f>IF(Rækker!Z76="X","X","")</f>
        <v/>
      </c>
      <c r="AR70" s="29" t="str">
        <f>IF(Rækker!Z76=2,2,"")</f>
        <v/>
      </c>
      <c r="AS70" s="28" t="str">
        <f>IF(Rækker!AB76=1,1,"")</f>
        <v/>
      </c>
      <c r="AT70" s="37" t="str">
        <f>IF(Rækker!AB76="X","X","")</f>
        <v/>
      </c>
      <c r="AU70" s="29" t="str">
        <f>IF(Rækker!AB76=2,2,"")</f>
        <v/>
      </c>
      <c r="AV70" s="28" t="str">
        <f>IF(Rækker!AD76=1,1,"")</f>
        <v/>
      </c>
      <c r="AW70" s="37" t="str">
        <f>IF(Rækker!AD76="X","X","")</f>
        <v/>
      </c>
      <c r="AX70" s="29" t="str">
        <f>IF(Rækker!AD76=2,2,"")</f>
        <v/>
      </c>
      <c r="AY70" s="28" t="str">
        <f>IF(Rækker!AF76=1,1,"")</f>
        <v/>
      </c>
      <c r="AZ70" s="37" t="str">
        <f>IF(Rækker!AF76="X","X","")</f>
        <v/>
      </c>
      <c r="BA70" s="29" t="str">
        <f>IF(Rækker!AF76=2,2,"")</f>
        <v/>
      </c>
    </row>
    <row r="71" spans="1:53" ht="16.350000000000001" customHeight="1" x14ac:dyDescent="0.15">
      <c r="A71" s="52"/>
      <c r="B71" s="53" t="str">
        <f>IF(F58&lt;&gt;"","11.","")</f>
        <v/>
      </c>
      <c r="C71" s="54" t="str">
        <f>IF(F58&lt;&gt;"",CONCATENATE(Kampe!B15," - ",Kampe!D15,"........................................................................................................."),"")</f>
        <v/>
      </c>
      <c r="D71" s="36" t="s">
        <v>25</v>
      </c>
      <c r="E71" s="38" t="str">
        <f>IF(F58&lt;&gt;"",IF(E17&lt;&gt;"",E17,""),"")</f>
        <v/>
      </c>
      <c r="F71" s="39" t="str">
        <f>IF(Rækker!B77=1,1,"")</f>
        <v/>
      </c>
      <c r="G71" s="40" t="str">
        <f>IF(Rækker!B77="X","X","")</f>
        <v/>
      </c>
      <c r="H71" s="41" t="str">
        <f>IF(Rækker!B77=2,2,"")</f>
        <v/>
      </c>
      <c r="I71" s="39" t="str">
        <f>IF(Rækker!D77=1,1,"")</f>
        <v/>
      </c>
      <c r="J71" s="40" t="str">
        <f>IF(Rækker!D77="X","X","")</f>
        <v/>
      </c>
      <c r="K71" s="41" t="str">
        <f>IF(Rækker!D77=2,2,"")</f>
        <v/>
      </c>
      <c r="L71" s="39" t="str">
        <f>IF(Rækker!F77=1,1,"")</f>
        <v/>
      </c>
      <c r="M71" s="40" t="str">
        <f>IF(Rækker!F77="X","X","")</f>
        <v/>
      </c>
      <c r="N71" s="41" t="str">
        <f>IF(Rækker!F77=2,2,"")</f>
        <v/>
      </c>
      <c r="O71" s="39" t="str">
        <f>IF(Rækker!H77=1,1,"")</f>
        <v/>
      </c>
      <c r="P71" s="40" t="str">
        <f>IF(Rækker!H77="X","X","")</f>
        <v/>
      </c>
      <c r="Q71" s="41" t="str">
        <f>IF(Rækker!H77=2,2,"")</f>
        <v/>
      </c>
      <c r="R71" s="39" t="str">
        <f>IF(Rækker!J77=1,1,"")</f>
        <v/>
      </c>
      <c r="S71" s="40" t="str">
        <f>IF(Rækker!J77="X","X","")</f>
        <v/>
      </c>
      <c r="T71" s="41" t="str">
        <f>IF(Rækker!J77=2,2,"")</f>
        <v/>
      </c>
      <c r="U71" s="39" t="str">
        <f>IF(Rækker!L77=1,1,"")</f>
        <v/>
      </c>
      <c r="V71" s="40" t="str">
        <f>IF(Rækker!L77="X","X","")</f>
        <v/>
      </c>
      <c r="W71" s="41" t="str">
        <f>IF(Rækker!L77=2,2,"")</f>
        <v/>
      </c>
      <c r="X71" s="39" t="str">
        <f>IF(Rækker!N77=1,1,"")</f>
        <v/>
      </c>
      <c r="Y71" s="40" t="str">
        <f>IF(Rækker!N77="X","X","")</f>
        <v/>
      </c>
      <c r="Z71" s="41" t="str">
        <f>IF(Rækker!N77=2,2,"")</f>
        <v/>
      </c>
      <c r="AA71" s="39" t="str">
        <f>IF(Rækker!P77=1,1,"")</f>
        <v/>
      </c>
      <c r="AB71" s="40" t="str">
        <f>IF(Rækker!P77="X","X","")</f>
        <v/>
      </c>
      <c r="AC71" s="41" t="str">
        <f>IF(Rækker!P77=2,2,"")</f>
        <v/>
      </c>
      <c r="AD71" s="39" t="str">
        <f>IF(Rækker!R77=1,1,"")</f>
        <v/>
      </c>
      <c r="AE71" s="40" t="str">
        <f>IF(Rækker!R77="X","X","")</f>
        <v/>
      </c>
      <c r="AF71" s="41" t="str">
        <f>IF(Rækker!R77=2,2,"")</f>
        <v/>
      </c>
      <c r="AG71" s="39" t="str">
        <f>IF(Rækker!T77=1,1,"")</f>
        <v/>
      </c>
      <c r="AH71" s="40" t="str">
        <f>IF(Rækker!T77="X","X","")</f>
        <v/>
      </c>
      <c r="AI71" s="41" t="str">
        <f>IF(Rækker!T77=2,2,"")</f>
        <v/>
      </c>
      <c r="AJ71" s="39" t="str">
        <f>IF(Rækker!V77=1,1,"")</f>
        <v/>
      </c>
      <c r="AK71" s="40" t="str">
        <f>IF(Rækker!V77="X","X","")</f>
        <v/>
      </c>
      <c r="AL71" s="41" t="str">
        <f>IF(Rækker!V77=2,2,"")</f>
        <v/>
      </c>
      <c r="AM71" s="39" t="str">
        <f>IF(Rækker!X77=1,1,"")</f>
        <v/>
      </c>
      <c r="AN71" s="40" t="str">
        <f>IF(Rækker!X77="X","X","")</f>
        <v/>
      </c>
      <c r="AO71" s="41" t="str">
        <f>IF(Rækker!X77=2,2,"")</f>
        <v/>
      </c>
      <c r="AP71" s="39" t="str">
        <f>IF(Rækker!Z77=1,1,"")</f>
        <v/>
      </c>
      <c r="AQ71" s="40" t="str">
        <f>IF(Rækker!Z77="X","X","")</f>
        <v/>
      </c>
      <c r="AR71" s="41" t="str">
        <f>IF(Rækker!Z77=2,2,"")</f>
        <v/>
      </c>
      <c r="AS71" s="39" t="str">
        <f>IF(Rækker!AB77=1,1,"")</f>
        <v/>
      </c>
      <c r="AT71" s="40" t="str">
        <f>IF(Rækker!AB77="X","X","")</f>
        <v/>
      </c>
      <c r="AU71" s="41" t="str">
        <f>IF(Rækker!AB77=2,2,"")</f>
        <v/>
      </c>
      <c r="AV71" s="39" t="str">
        <f>IF(Rækker!AD77=1,1,"")</f>
        <v/>
      </c>
      <c r="AW71" s="40" t="str">
        <f>IF(Rækker!AD77="X","X","")</f>
        <v/>
      </c>
      <c r="AX71" s="41" t="str">
        <f>IF(Rækker!AD77=2,2,"")</f>
        <v/>
      </c>
      <c r="AY71" s="39" t="str">
        <f>IF(Rækker!AF77=1,1,"")</f>
        <v/>
      </c>
      <c r="AZ71" s="40" t="str">
        <f>IF(Rækker!AF77="X","X","")</f>
        <v/>
      </c>
      <c r="BA71" s="41" t="str">
        <f>IF(Rækker!AF77=2,2,"")</f>
        <v/>
      </c>
    </row>
    <row r="72" spans="1:53" ht="16.350000000000001" customHeight="1" x14ac:dyDescent="0.15">
      <c r="A72" s="52"/>
      <c r="B72" s="53" t="str">
        <f>IF(F58&lt;&gt;"","12.","")</f>
        <v/>
      </c>
      <c r="C72" s="54" t="str">
        <f>IF(F58&lt;&gt;"",CONCATENATE(Kampe!B16," - ",Kampe!D16,"........................................................................................................."),"")</f>
        <v/>
      </c>
      <c r="D72" s="36" t="s">
        <v>25</v>
      </c>
      <c r="E72" s="38" t="str">
        <f>IF(F58&lt;&gt;"",IF(E18&lt;&gt;"",E18,""),"")</f>
        <v/>
      </c>
      <c r="F72" s="39" t="str">
        <f>IF(Rækker!B78=1,1,"")</f>
        <v/>
      </c>
      <c r="G72" s="40" t="str">
        <f>IF(Rækker!B78="X","X","")</f>
        <v/>
      </c>
      <c r="H72" s="41" t="str">
        <f>IF(Rækker!B78=2,2,"")</f>
        <v/>
      </c>
      <c r="I72" s="39" t="str">
        <f>IF(Rækker!D78=1,1,"")</f>
        <v/>
      </c>
      <c r="J72" s="40" t="str">
        <f>IF(Rækker!D78="X","X","")</f>
        <v/>
      </c>
      <c r="K72" s="41" t="str">
        <f>IF(Rækker!D78=2,2,"")</f>
        <v/>
      </c>
      <c r="L72" s="39" t="str">
        <f>IF(Rækker!F78=1,1,"")</f>
        <v/>
      </c>
      <c r="M72" s="40" t="str">
        <f>IF(Rækker!F78="X","X","")</f>
        <v/>
      </c>
      <c r="N72" s="41" t="str">
        <f>IF(Rækker!F78=2,2,"")</f>
        <v/>
      </c>
      <c r="O72" s="39" t="str">
        <f>IF(Rækker!H78=1,1,"")</f>
        <v/>
      </c>
      <c r="P72" s="40" t="str">
        <f>IF(Rækker!H78="X","X","")</f>
        <v/>
      </c>
      <c r="Q72" s="41" t="str">
        <f>IF(Rækker!H78=2,2,"")</f>
        <v/>
      </c>
      <c r="R72" s="39" t="str">
        <f>IF(Rækker!J78=1,1,"")</f>
        <v/>
      </c>
      <c r="S72" s="40" t="str">
        <f>IF(Rækker!J78="X","X","")</f>
        <v/>
      </c>
      <c r="T72" s="41" t="str">
        <f>IF(Rækker!J78=2,2,"")</f>
        <v/>
      </c>
      <c r="U72" s="39" t="str">
        <f>IF(Rækker!L78=1,1,"")</f>
        <v/>
      </c>
      <c r="V72" s="40" t="str">
        <f>IF(Rækker!L78="X","X","")</f>
        <v/>
      </c>
      <c r="W72" s="41" t="str">
        <f>IF(Rækker!L78=2,2,"")</f>
        <v/>
      </c>
      <c r="X72" s="39" t="str">
        <f>IF(Rækker!N78=1,1,"")</f>
        <v/>
      </c>
      <c r="Y72" s="40" t="str">
        <f>IF(Rækker!N78="X","X","")</f>
        <v/>
      </c>
      <c r="Z72" s="41" t="str">
        <f>IF(Rækker!N78=2,2,"")</f>
        <v/>
      </c>
      <c r="AA72" s="39" t="str">
        <f>IF(Rækker!P78=1,1,"")</f>
        <v/>
      </c>
      <c r="AB72" s="40" t="str">
        <f>IF(Rækker!P78="X","X","")</f>
        <v/>
      </c>
      <c r="AC72" s="41" t="str">
        <f>IF(Rækker!P78=2,2,"")</f>
        <v/>
      </c>
      <c r="AD72" s="39" t="str">
        <f>IF(Rækker!R78=1,1,"")</f>
        <v/>
      </c>
      <c r="AE72" s="40" t="str">
        <f>IF(Rækker!R78="X","X","")</f>
        <v/>
      </c>
      <c r="AF72" s="41" t="str">
        <f>IF(Rækker!R78=2,2,"")</f>
        <v/>
      </c>
      <c r="AG72" s="39" t="str">
        <f>IF(Rækker!T78=1,1,"")</f>
        <v/>
      </c>
      <c r="AH72" s="40" t="str">
        <f>IF(Rækker!T78="X","X","")</f>
        <v/>
      </c>
      <c r="AI72" s="41" t="str">
        <f>IF(Rækker!T78=2,2,"")</f>
        <v/>
      </c>
      <c r="AJ72" s="39" t="str">
        <f>IF(Rækker!V78=1,1,"")</f>
        <v/>
      </c>
      <c r="AK72" s="40" t="str">
        <f>IF(Rækker!V78="X","X","")</f>
        <v/>
      </c>
      <c r="AL72" s="41" t="str">
        <f>IF(Rækker!V78=2,2,"")</f>
        <v/>
      </c>
      <c r="AM72" s="39" t="str">
        <f>IF(Rækker!X78=1,1,"")</f>
        <v/>
      </c>
      <c r="AN72" s="40" t="str">
        <f>IF(Rækker!X78="X","X","")</f>
        <v/>
      </c>
      <c r="AO72" s="41" t="str">
        <f>IF(Rækker!X78=2,2,"")</f>
        <v/>
      </c>
      <c r="AP72" s="39" t="str">
        <f>IF(Rækker!Z78=1,1,"")</f>
        <v/>
      </c>
      <c r="AQ72" s="40" t="str">
        <f>IF(Rækker!Z78="X","X","")</f>
        <v/>
      </c>
      <c r="AR72" s="41" t="str">
        <f>IF(Rækker!Z78=2,2,"")</f>
        <v/>
      </c>
      <c r="AS72" s="39" t="str">
        <f>IF(Rækker!AB78=1,1,"")</f>
        <v/>
      </c>
      <c r="AT72" s="40" t="str">
        <f>IF(Rækker!AB78="X","X","")</f>
        <v/>
      </c>
      <c r="AU72" s="41" t="str">
        <f>IF(Rækker!AB78=2,2,"")</f>
        <v/>
      </c>
      <c r="AV72" s="39" t="str">
        <f>IF(Rækker!AD78=1,1,"")</f>
        <v/>
      </c>
      <c r="AW72" s="40" t="str">
        <f>IF(Rækker!AD78="X","X","")</f>
        <v/>
      </c>
      <c r="AX72" s="41" t="str">
        <f>IF(Rækker!AD78=2,2,"")</f>
        <v/>
      </c>
      <c r="AY72" s="39" t="str">
        <f>IF(Rækker!AF78=1,1,"")</f>
        <v/>
      </c>
      <c r="AZ72" s="40" t="str">
        <f>IF(Rækker!AF78="X","X","")</f>
        <v/>
      </c>
      <c r="BA72" s="41" t="str">
        <f>IF(Rækker!AF78=2,2,"")</f>
        <v/>
      </c>
    </row>
    <row r="73" spans="1:53" ht="16.350000000000001" customHeight="1" thickBot="1" x14ac:dyDescent="0.2">
      <c r="A73" s="52"/>
      <c r="B73" s="53" t="str">
        <f>IF(F58&lt;&gt;"","13.","")</f>
        <v/>
      </c>
      <c r="C73" s="54" t="str">
        <f>IF(F58&lt;&gt;"",CONCATENATE(Kampe!B17," - ",Kampe!D17,"........................................................................................................."),"")</f>
        <v/>
      </c>
      <c r="D73" s="36" t="s">
        <v>25</v>
      </c>
      <c r="E73" s="60" t="str">
        <f>IF(F58&lt;&gt;"",IF(E19&lt;&gt;"",E19,""),"")</f>
        <v/>
      </c>
      <c r="F73" s="47" t="str">
        <f>IF(Rækker!B79=1,1,"")</f>
        <v/>
      </c>
      <c r="G73" s="37" t="str">
        <f>IF(Rækker!B79="X","X","")</f>
        <v/>
      </c>
      <c r="H73" s="29" t="str">
        <f>IF(Rækker!B79=2,2,"")</f>
        <v/>
      </c>
      <c r="I73" s="28" t="str">
        <f>IF(Rækker!D79=1,1,"")</f>
        <v/>
      </c>
      <c r="J73" s="37" t="str">
        <f>IF(Rækker!D79="X","X","")</f>
        <v/>
      </c>
      <c r="K73" s="29" t="str">
        <f>IF(Rækker!D79=2,2,"")</f>
        <v/>
      </c>
      <c r="L73" s="28" t="str">
        <f>IF(Rækker!F79=1,1,"")</f>
        <v/>
      </c>
      <c r="M73" s="37" t="str">
        <f>IF(Rækker!F79="X","X","")</f>
        <v/>
      </c>
      <c r="N73" s="29" t="str">
        <f>IF(Rækker!F79=2,2,"")</f>
        <v/>
      </c>
      <c r="O73" s="28" t="str">
        <f>IF(Rækker!H79=1,1,"")</f>
        <v/>
      </c>
      <c r="P73" s="37" t="str">
        <f>IF(Rækker!H79="X","X","")</f>
        <v/>
      </c>
      <c r="Q73" s="29" t="str">
        <f>IF(Rækker!H79=2,2,"")</f>
        <v/>
      </c>
      <c r="R73" s="28" t="str">
        <f>IF(Rækker!J79=1,1,"")</f>
        <v/>
      </c>
      <c r="S73" s="37" t="str">
        <f>IF(Rækker!J79="X","X","")</f>
        <v/>
      </c>
      <c r="T73" s="29" t="str">
        <f>IF(Rækker!J79=2,2,"")</f>
        <v/>
      </c>
      <c r="U73" s="28" t="str">
        <f>IF(Rækker!L79=1,1,"")</f>
        <v/>
      </c>
      <c r="V73" s="37" t="str">
        <f>IF(Rækker!L79="X","X","")</f>
        <v/>
      </c>
      <c r="W73" s="29" t="str">
        <f>IF(Rækker!L79=2,2,"")</f>
        <v/>
      </c>
      <c r="X73" s="28" t="str">
        <f>IF(Rækker!N79=1,1,"")</f>
        <v/>
      </c>
      <c r="Y73" s="37" t="str">
        <f>IF(Rækker!N79="X","X","")</f>
        <v/>
      </c>
      <c r="Z73" s="29" t="str">
        <f>IF(Rækker!N79=2,2,"")</f>
        <v/>
      </c>
      <c r="AA73" s="28" t="str">
        <f>IF(Rækker!P79=1,1,"")</f>
        <v/>
      </c>
      <c r="AB73" s="37" t="str">
        <f>IF(Rækker!P79="X","X","")</f>
        <v/>
      </c>
      <c r="AC73" s="29" t="str">
        <f>IF(Rækker!P79=2,2,"")</f>
        <v/>
      </c>
      <c r="AD73" s="28" t="str">
        <f>IF(Rækker!R79=1,1,"")</f>
        <v/>
      </c>
      <c r="AE73" s="37" t="str">
        <f>IF(Rækker!R79="X","X","")</f>
        <v/>
      </c>
      <c r="AF73" s="29" t="str">
        <f>IF(Rækker!R79=2,2,"")</f>
        <v/>
      </c>
      <c r="AG73" s="28" t="str">
        <f>IF(Rækker!T79=1,1,"")</f>
        <v/>
      </c>
      <c r="AH73" s="37" t="str">
        <f>IF(Rækker!T79="X","X","")</f>
        <v/>
      </c>
      <c r="AI73" s="29" t="str">
        <f>IF(Rækker!T79=2,2,"")</f>
        <v/>
      </c>
      <c r="AJ73" s="28" t="str">
        <f>IF(Rækker!V79=1,1,"")</f>
        <v/>
      </c>
      <c r="AK73" s="37" t="str">
        <f>IF(Rækker!V79="X","X","")</f>
        <v/>
      </c>
      <c r="AL73" s="29" t="str">
        <f>IF(Rækker!V79=2,2,"")</f>
        <v/>
      </c>
      <c r="AM73" s="28" t="str">
        <f>IF(Rækker!X79=1,1,"")</f>
        <v/>
      </c>
      <c r="AN73" s="37" t="str">
        <f>IF(Rækker!X79="X","X","")</f>
        <v/>
      </c>
      <c r="AO73" s="29" t="str">
        <f>IF(Rækker!X79=2,2,"")</f>
        <v/>
      </c>
      <c r="AP73" s="28" t="str">
        <f>IF(Rækker!Z79=1,1,"")</f>
        <v/>
      </c>
      <c r="AQ73" s="37" t="str">
        <f>IF(Rækker!Z79="X","X","")</f>
        <v/>
      </c>
      <c r="AR73" s="29" t="str">
        <f>IF(Rækker!Z79=2,2,"")</f>
        <v/>
      </c>
      <c r="AS73" s="28" t="str">
        <f>IF(Rækker!AB79=1,1,"")</f>
        <v/>
      </c>
      <c r="AT73" s="37" t="str">
        <f>IF(Rækker!AB79="X","X","")</f>
        <v/>
      </c>
      <c r="AU73" s="29" t="str">
        <f>IF(Rækker!AB79=2,2,"")</f>
        <v/>
      </c>
      <c r="AV73" s="28" t="str">
        <f>IF(Rækker!AD79=1,1,"")</f>
        <v/>
      </c>
      <c r="AW73" s="37" t="str">
        <f>IF(Rækker!AD79="X","X","")</f>
        <v/>
      </c>
      <c r="AX73" s="29" t="str">
        <f>IF(Rækker!AD79=2,2,"")</f>
        <v/>
      </c>
      <c r="AY73" s="28" t="str">
        <f>IF(Rækker!AF79=1,1,"")</f>
        <v/>
      </c>
      <c r="AZ73" s="37" t="str">
        <f>IF(Rækker!AF79="X","X","")</f>
        <v/>
      </c>
      <c r="BA73" s="29" t="str">
        <f>IF(Rækker!AF79=2,2,"")</f>
        <v/>
      </c>
    </row>
    <row r="74" spans="1:53" ht="16.350000000000001" customHeight="1" thickTop="1" thickBot="1" x14ac:dyDescent="0.2">
      <c r="A74" s="104" t="str">
        <f>IF(F58&lt;&gt;"","Resultat: ","")</f>
        <v/>
      </c>
      <c r="B74" s="105"/>
      <c r="C74" s="105"/>
      <c r="D74" s="105"/>
      <c r="E74" s="61"/>
      <c r="F74" s="101" t="str">
        <f>IF(DB!B6=13,IF(F58&lt;&gt;"",IF(F59&lt;&gt;"",IF(OR(LEFT(F59,3)="Res",LEFT(F59,2)="MR"),DB!AE60,""),DB!AE60),""),"")</f>
        <v/>
      </c>
      <c r="G74" s="102"/>
      <c r="H74" s="103"/>
      <c r="I74" s="101" t="str">
        <f>IF(DB!B6=13,IF(I58&lt;&gt;"",IF(I59&lt;&gt;"",IF(OR(LEFT(I59,3)="Res",LEFT(I59,2)="MR"),DB!AE61,""),DB!AE61),""),"")</f>
        <v/>
      </c>
      <c r="J74" s="102"/>
      <c r="K74" s="103"/>
      <c r="L74" s="101" t="str">
        <f>IF(DB!B6=13,IF(L58&lt;&gt;"",IF(L59&lt;&gt;"",IF(OR(LEFT(L59,3)="Res",LEFT(L59,2)="MR"),DB!AE62,""),DB!AE62),""),"")</f>
        <v/>
      </c>
      <c r="M74" s="102"/>
      <c r="N74" s="103"/>
      <c r="O74" s="101" t="str">
        <f>IF(DB!B6=13,IF(O58&lt;&gt;"",IF(O59&lt;&gt;"",IF(OR(LEFT(O59,3)="Res",LEFT(O59,2)="MR"),DB!AE63,""),DB!AE63),""),"")</f>
        <v/>
      </c>
      <c r="P74" s="102"/>
      <c r="Q74" s="103"/>
      <c r="R74" s="101" t="str">
        <f>IF(DB!B6=13,IF(R58&lt;&gt;"",IF(R59&lt;&gt;"",IF(OR(LEFT(R59,3)="Res",LEFT(R59,2)="MR"),DB!AE64,""),DB!AE64),""),"")</f>
        <v/>
      </c>
      <c r="S74" s="102"/>
      <c r="T74" s="103"/>
      <c r="U74" s="101" t="str">
        <f>IF(DB!B6=13,IF(U58&lt;&gt;"",IF(U59&lt;&gt;"",IF(OR(LEFT(U59,3)="Res",LEFT(U59,2)="MR"),DB!AE65,""),DB!AE65),""),"")</f>
        <v/>
      </c>
      <c r="V74" s="102"/>
      <c r="W74" s="103"/>
      <c r="X74" s="101" t="str">
        <f>IF(DB!B6=13,IF(X58&lt;&gt;"",IF(X59&lt;&gt;"",IF(OR(LEFT(X59,3)="Res",LEFT(X59,2)="MR"),DB!AE66,""),DB!AE66),""),"")</f>
        <v/>
      </c>
      <c r="Y74" s="102"/>
      <c r="Z74" s="103"/>
      <c r="AA74" s="101" t="str">
        <f>IF(DB!B6=13,IF(AA58&lt;&gt;"",IF(AA59&lt;&gt;"",IF(OR(LEFT(AA59,3)="Res",LEFT(AA59,2)="MR"),DB!AE67,""),DB!AE67),""),"")</f>
        <v/>
      </c>
      <c r="AB74" s="102"/>
      <c r="AC74" s="103"/>
      <c r="AD74" s="101" t="str">
        <f>IF(DB!B6=13,IF(AD58&lt;&gt;"",IF(AD59&lt;&gt;"",IF(OR(LEFT(AD59,3)="Res",LEFT(AD59,2)="MR"),DB!AE68,""),DB!AE68),""),"")</f>
        <v/>
      </c>
      <c r="AE74" s="102"/>
      <c r="AF74" s="103"/>
      <c r="AG74" s="101" t="str">
        <f>IF(DB!B6=13,IF(AG58&lt;&gt;"",IF(AG59&lt;&gt;"",IF(OR(LEFT(AG59,3)="Res",LEFT(AG59,2)="MR"),DB!AE69,""),DB!AE69),""),"")</f>
        <v/>
      </c>
      <c r="AH74" s="102"/>
      <c r="AI74" s="103"/>
      <c r="AJ74" s="101" t="str">
        <f>IF(DB!B6=13,IF(AJ58&lt;&gt;"",IF(AJ59&lt;&gt;"",IF(OR(LEFT(AJ59,3)="Res",LEFT(AJ59,2)="MR"),DB!AE70,""),DB!AE70),""),"")</f>
        <v/>
      </c>
      <c r="AK74" s="102"/>
      <c r="AL74" s="103"/>
      <c r="AM74" s="101" t="str">
        <f>IF(DB!B6=13,IF(AM58&lt;&gt;"",IF(AM59&lt;&gt;"",IF(OR(LEFT(AM59,3)="Res",LEFT(AM59,2)="MR"),DB!AE71,""),DB!AE71),""),"")</f>
        <v/>
      </c>
      <c r="AN74" s="102"/>
      <c r="AO74" s="103"/>
      <c r="AP74" s="101" t="str">
        <f>IF(DB!B6=13,IF(AP58&lt;&gt;"",IF(AP59&lt;&gt;"",IF(OR(LEFT(AP59,3)="Res",LEFT(AP59,2)="MR"),DB!AE72,""),DB!AE72),""),"")</f>
        <v/>
      </c>
      <c r="AQ74" s="102"/>
      <c r="AR74" s="103"/>
      <c r="AS74" s="101" t="str">
        <f>IF(DB!B6=13,IF(AS58&lt;&gt;"",IF(AS59&lt;&gt;"",IF(OR(LEFT(AS59,3)="Res",LEFT(AS59,2)="MR"),DB!AE73,""),DB!AE73),""),"")</f>
        <v/>
      </c>
      <c r="AT74" s="102"/>
      <c r="AU74" s="103"/>
      <c r="AV74" s="101" t="str">
        <f>IF(DB!B6=13,IF(AV58&lt;&gt;"",IF(AV59&lt;&gt;"",IF(OR(LEFT(AV59,3)="Res",LEFT(AV59,2)="MR"),DB!AE74,""),DB!AE74),""),"")</f>
        <v/>
      </c>
      <c r="AW74" s="102"/>
      <c r="AX74" s="103"/>
      <c r="AY74" s="101" t="str">
        <f>IF(DB!B6=13,IF(AY58&lt;&gt;"",IF(AY59&lt;&gt;"",IF(OR(LEFT(AY59,3)="Res",LEFT(AY59,2)="MR"),DB!AE75,""),DB!AE75),""),"")</f>
        <v/>
      </c>
      <c r="AZ74" s="102"/>
      <c r="BA74" s="103"/>
    </row>
    <row r="75" spans="1:53" ht="16.350000000000001" customHeight="1" thickTop="1" x14ac:dyDescent="0.15">
      <c r="A75" s="118" t="s">
        <v>5</v>
      </c>
      <c r="B75" s="119"/>
      <c r="C75" s="119"/>
      <c r="D75" s="119"/>
      <c r="E75" s="119"/>
      <c r="F75" s="116" t="str">
        <f>DB!H1</f>
        <v>Grand Prix-række afgives til Bjarne Villadsen</v>
      </c>
      <c r="G75" s="117"/>
      <c r="H75" s="117"/>
      <c r="I75" s="117"/>
      <c r="J75" s="117"/>
      <c r="K75" s="117"/>
      <c r="L75" s="117"/>
      <c r="M75" s="117"/>
      <c r="N75" s="117"/>
      <c r="O75" s="117"/>
      <c r="P75" s="117"/>
      <c r="Q75" s="117"/>
      <c r="R75" s="117"/>
      <c r="S75" s="117"/>
      <c r="T75" s="117"/>
      <c r="U75" s="117"/>
      <c r="V75" s="117"/>
      <c r="W75" s="117"/>
      <c r="X75" s="117"/>
      <c r="Y75" s="117"/>
      <c r="Z75" s="117"/>
      <c r="AA75" s="117"/>
      <c r="AB75" s="117"/>
      <c r="AC75" s="117"/>
      <c r="AD75" s="117"/>
      <c r="AE75" s="117"/>
      <c r="AF75" s="117"/>
      <c r="AG75" s="117"/>
      <c r="AH75" s="117"/>
      <c r="AI75" s="117"/>
      <c r="AJ75" s="117"/>
      <c r="AK75" s="117"/>
      <c r="AL75" s="117"/>
      <c r="AM75" s="117"/>
      <c r="AN75" s="117"/>
      <c r="AO75" s="117"/>
      <c r="AP75" s="117"/>
      <c r="AQ75" s="117"/>
      <c r="AR75" s="117"/>
      <c r="AS75" s="117"/>
      <c r="AT75" s="117"/>
      <c r="AU75" s="117"/>
      <c r="AV75" s="117"/>
      <c r="AW75" s="117"/>
      <c r="AX75" s="117"/>
      <c r="AY75" s="117"/>
      <c r="AZ75" s="117"/>
      <c r="BA75" s="117"/>
    </row>
    <row r="76" spans="1:53" ht="16.350000000000001" customHeight="1" x14ac:dyDescent="0.15">
      <c r="A76" s="120" t="s">
        <v>27</v>
      </c>
      <c r="B76" s="120"/>
      <c r="C76" s="120"/>
      <c r="D76" s="120"/>
      <c r="E76" s="120"/>
      <c r="F76" s="94" t="str">
        <f>DB!H2</f>
        <v>Senest Onsdag kl. 23.00 i næste kampuge</v>
      </c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94"/>
      <c r="AK76" s="94"/>
      <c r="AL76" s="94"/>
      <c r="AM76" s="94"/>
      <c r="AN76" s="94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</row>
    <row r="77" spans="1:53" ht="16.350000000000001" customHeight="1" x14ac:dyDescent="0.15">
      <c r="A77" s="120" t="s">
        <v>4</v>
      </c>
      <c r="B77" s="120"/>
      <c r="C77" s="120"/>
      <c r="D77" s="120"/>
      <c r="E77" s="120"/>
      <c r="F77" s="94" t="str">
        <f>DB!H3</f>
        <v>på tlf.: 20 46 98 75 eller på email: lundstipsforening@gmail</v>
      </c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  <c r="AH77" s="94"/>
      <c r="AI77" s="94"/>
      <c r="AJ77" s="94"/>
      <c r="AK77" s="94"/>
      <c r="AL77" s="94"/>
      <c r="AM77" s="94"/>
      <c r="AN77" s="94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</row>
  </sheetData>
  <sheetProtection sheet="1" objects="1" scenarios="1"/>
  <mergeCells count="218">
    <mergeCell ref="AY23:BA23"/>
    <mergeCell ref="F38:H38"/>
    <mergeCell ref="A74:D74"/>
    <mergeCell ref="I74:K74"/>
    <mergeCell ref="L74:N74"/>
    <mergeCell ref="O74:Q74"/>
    <mergeCell ref="AJ74:AL74"/>
    <mergeCell ref="AM74:AO74"/>
    <mergeCell ref="A1:BA3"/>
    <mergeCell ref="A4:D5"/>
    <mergeCell ref="A22:D23"/>
    <mergeCell ref="AP41:AR41"/>
    <mergeCell ref="AS41:AU41"/>
    <mergeCell ref="AV41:AX41"/>
    <mergeCell ref="AY41:BA41"/>
    <mergeCell ref="AV40:AX40"/>
    <mergeCell ref="AY40:BA40"/>
    <mergeCell ref="AA41:AC41"/>
    <mergeCell ref="O40:Q40"/>
    <mergeCell ref="R40:T40"/>
    <mergeCell ref="AY38:BA38"/>
    <mergeCell ref="F40:H40"/>
    <mergeCell ref="I40:K40"/>
    <mergeCell ref="L40:N40"/>
    <mergeCell ref="AS38:AU38"/>
    <mergeCell ref="AV38:AX38"/>
    <mergeCell ref="A75:E75"/>
    <mergeCell ref="AJ41:AL41"/>
    <mergeCell ref="A76:E76"/>
    <mergeCell ref="A77:E77"/>
    <mergeCell ref="AA58:AC58"/>
    <mergeCell ref="AD58:AF58"/>
    <mergeCell ref="AG58:AI58"/>
    <mergeCell ref="AJ58:AL58"/>
    <mergeCell ref="O58:Q58"/>
    <mergeCell ref="R58:T58"/>
    <mergeCell ref="F58:H58"/>
    <mergeCell ref="I58:K58"/>
    <mergeCell ref="L58:N58"/>
    <mergeCell ref="F59:H59"/>
    <mergeCell ref="I59:K59"/>
    <mergeCell ref="L59:N59"/>
    <mergeCell ref="I41:K41"/>
    <mergeCell ref="L41:N41"/>
    <mergeCell ref="O41:Q41"/>
    <mergeCell ref="R41:T41"/>
    <mergeCell ref="A60:D60"/>
    <mergeCell ref="E58:E59"/>
    <mergeCell ref="A58:D59"/>
    <mergeCell ref="F76:AK76"/>
    <mergeCell ref="AS74:AU74"/>
    <mergeCell ref="F75:AK75"/>
    <mergeCell ref="AL75:BA75"/>
    <mergeCell ref="AV74:AX74"/>
    <mergeCell ref="AY74:BA74"/>
    <mergeCell ref="AD74:AF74"/>
    <mergeCell ref="AG74:AI74"/>
    <mergeCell ref="R74:T74"/>
    <mergeCell ref="U74:W74"/>
    <mergeCell ref="F74:H74"/>
    <mergeCell ref="AP74:AR74"/>
    <mergeCell ref="X74:Z74"/>
    <mergeCell ref="AA74:AC74"/>
    <mergeCell ref="AY59:BA59"/>
    <mergeCell ref="AY58:BA58"/>
    <mergeCell ref="O59:Q59"/>
    <mergeCell ref="R59:T59"/>
    <mergeCell ref="U59:W59"/>
    <mergeCell ref="X59:Z59"/>
    <mergeCell ref="AA59:AC59"/>
    <mergeCell ref="AD59:AF59"/>
    <mergeCell ref="AG59:AI59"/>
    <mergeCell ref="AM58:AO58"/>
    <mergeCell ref="AP58:AR58"/>
    <mergeCell ref="AS58:AU58"/>
    <mergeCell ref="AV58:AX58"/>
    <mergeCell ref="U58:W58"/>
    <mergeCell ref="X58:Z58"/>
    <mergeCell ref="I56:K56"/>
    <mergeCell ref="L56:N56"/>
    <mergeCell ref="O56:Q56"/>
    <mergeCell ref="R56:T56"/>
    <mergeCell ref="U56:W56"/>
    <mergeCell ref="AS56:AU56"/>
    <mergeCell ref="AV56:AX56"/>
    <mergeCell ref="AP59:AR59"/>
    <mergeCell ref="AS59:AU59"/>
    <mergeCell ref="AJ59:AL59"/>
    <mergeCell ref="AM59:AO59"/>
    <mergeCell ref="AV59:AX59"/>
    <mergeCell ref="AY56:BA56"/>
    <mergeCell ref="AD56:AF56"/>
    <mergeCell ref="AG56:AI56"/>
    <mergeCell ref="AJ56:AL56"/>
    <mergeCell ref="AM56:AO56"/>
    <mergeCell ref="AS40:AU40"/>
    <mergeCell ref="U41:W41"/>
    <mergeCell ref="X41:Z41"/>
    <mergeCell ref="X56:Z56"/>
    <mergeCell ref="AA56:AC56"/>
    <mergeCell ref="AD41:AF41"/>
    <mergeCell ref="AG41:AI41"/>
    <mergeCell ref="AG40:AI40"/>
    <mergeCell ref="AP40:AR40"/>
    <mergeCell ref="AM41:AO41"/>
    <mergeCell ref="U40:W40"/>
    <mergeCell ref="X40:Z40"/>
    <mergeCell ref="AA40:AC40"/>
    <mergeCell ref="AD40:AF40"/>
    <mergeCell ref="AJ40:AL40"/>
    <mergeCell ref="AM40:AO40"/>
    <mergeCell ref="AP56:AR56"/>
    <mergeCell ref="I38:K38"/>
    <mergeCell ref="L38:N38"/>
    <mergeCell ref="O38:Q38"/>
    <mergeCell ref="R38:T38"/>
    <mergeCell ref="U38:W38"/>
    <mergeCell ref="X38:Z38"/>
    <mergeCell ref="AM38:AO38"/>
    <mergeCell ref="AP38:AR38"/>
    <mergeCell ref="U23:W23"/>
    <mergeCell ref="X23:Z23"/>
    <mergeCell ref="AA23:AC23"/>
    <mergeCell ref="AD23:AF23"/>
    <mergeCell ref="AA38:AC38"/>
    <mergeCell ref="AD38:AF38"/>
    <mergeCell ref="AG38:AI38"/>
    <mergeCell ref="AJ38:AL38"/>
    <mergeCell ref="AS23:AU23"/>
    <mergeCell ref="AV23:AX23"/>
    <mergeCell ref="I23:K23"/>
    <mergeCell ref="L23:N23"/>
    <mergeCell ref="O23:Q23"/>
    <mergeCell ref="R23:T23"/>
    <mergeCell ref="AP22:AR22"/>
    <mergeCell ref="AS22:AU22"/>
    <mergeCell ref="AG23:AI23"/>
    <mergeCell ref="AJ23:AL23"/>
    <mergeCell ref="AM23:AO23"/>
    <mergeCell ref="AP23:AR23"/>
    <mergeCell ref="AV22:AX22"/>
    <mergeCell ref="AY22:BA22"/>
    <mergeCell ref="AD22:AF22"/>
    <mergeCell ref="AG22:AI22"/>
    <mergeCell ref="AJ22:AL22"/>
    <mergeCell ref="AM22:AO22"/>
    <mergeCell ref="AY4:BA4"/>
    <mergeCell ref="AY5:BA5"/>
    <mergeCell ref="AY20:BA20"/>
    <mergeCell ref="I22:K22"/>
    <mergeCell ref="L22:N22"/>
    <mergeCell ref="O22:Q22"/>
    <mergeCell ref="R22:T22"/>
    <mergeCell ref="U22:W22"/>
    <mergeCell ref="X22:Z22"/>
    <mergeCell ref="AA22:AC22"/>
    <mergeCell ref="AS4:AU4"/>
    <mergeCell ref="AS5:AU5"/>
    <mergeCell ref="AS20:AU20"/>
    <mergeCell ref="AV4:AX4"/>
    <mergeCell ref="AV5:AX5"/>
    <mergeCell ref="AV20:AX20"/>
    <mergeCell ref="AM4:AO4"/>
    <mergeCell ref="AM5:AO5"/>
    <mergeCell ref="AM20:AO20"/>
    <mergeCell ref="U5:W5"/>
    <mergeCell ref="U20:W20"/>
    <mergeCell ref="X4:Z4"/>
    <mergeCell ref="X5:Z5"/>
    <mergeCell ref="X20:Z20"/>
    <mergeCell ref="AP4:AR4"/>
    <mergeCell ref="AP5:AR5"/>
    <mergeCell ref="AP20:AR20"/>
    <mergeCell ref="AG4:AI4"/>
    <mergeCell ref="AG5:AI5"/>
    <mergeCell ref="AG20:AI20"/>
    <mergeCell ref="AJ4:AL4"/>
    <mergeCell ref="AJ5:AL5"/>
    <mergeCell ref="AJ20:AL20"/>
    <mergeCell ref="A38:D38"/>
    <mergeCell ref="A56:D56"/>
    <mergeCell ref="F5:H5"/>
    <mergeCell ref="F20:H20"/>
    <mergeCell ref="F22:H22"/>
    <mergeCell ref="F41:H41"/>
    <mergeCell ref="A24:D24"/>
    <mergeCell ref="A42:D42"/>
    <mergeCell ref="A6:D6"/>
    <mergeCell ref="A40:D41"/>
    <mergeCell ref="E4:E5"/>
    <mergeCell ref="E22:E23"/>
    <mergeCell ref="E40:E41"/>
    <mergeCell ref="A20:D20"/>
    <mergeCell ref="F56:H56"/>
    <mergeCell ref="F77:AK77"/>
    <mergeCell ref="AL77:BA77"/>
    <mergeCell ref="AL76:BA76"/>
    <mergeCell ref="F4:H4"/>
    <mergeCell ref="F23:H23"/>
    <mergeCell ref="I4:K4"/>
    <mergeCell ref="I5:K5"/>
    <mergeCell ref="I20:K20"/>
    <mergeCell ref="L4:N4"/>
    <mergeCell ref="O4:Q4"/>
    <mergeCell ref="O5:Q5"/>
    <mergeCell ref="O20:Q20"/>
    <mergeCell ref="R4:T4"/>
    <mergeCell ref="R5:T5"/>
    <mergeCell ref="R20:T20"/>
    <mergeCell ref="L5:N5"/>
    <mergeCell ref="L20:N20"/>
    <mergeCell ref="AA4:AC4"/>
    <mergeCell ref="AA5:AC5"/>
    <mergeCell ref="AA20:AC20"/>
    <mergeCell ref="AD4:AF4"/>
    <mergeCell ref="AD5:AF5"/>
    <mergeCell ref="AD20:AF20"/>
    <mergeCell ref="U4:W4"/>
  </mergeCells>
  <phoneticPr fontId="0" type="noConversion"/>
  <printOptions horizontalCentered="1" verticalCentered="1"/>
  <pageMargins left="0" right="0" top="0" bottom="0" header="0" footer="0"/>
  <pageSetup paperSize="9" scale="55" orientation="portrait" horizontalDpi="4294967293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0DAC1-4F04-40DF-9A4C-AEB0B833EFCD}">
  <sheetPr>
    <pageSetUpPr fitToPage="1"/>
  </sheetPr>
  <dimension ref="A1:H39"/>
  <sheetViews>
    <sheetView showGridLines="0" zoomScale="91" workbookViewId="0">
      <selection sqref="A1:G2"/>
    </sheetView>
  </sheetViews>
  <sheetFormatPr defaultColWidth="9.16796875" defaultRowHeight="12.75" x14ac:dyDescent="0.15"/>
  <cols>
    <col min="1" max="1" width="3.7734375" style="70" bestFit="1" customWidth="1"/>
    <col min="2" max="2" width="18.33984375" style="70" bestFit="1" customWidth="1"/>
    <col min="3" max="3" width="1.6171875" style="70" customWidth="1"/>
    <col min="4" max="4" width="18.33984375" style="70" customWidth="1"/>
    <col min="5" max="5" width="3.234375" style="70" bestFit="1" customWidth="1"/>
    <col min="6" max="6" width="1.75" style="70" bestFit="1" customWidth="1"/>
    <col min="7" max="7" width="3.234375" style="70" bestFit="1" customWidth="1"/>
    <col min="8" max="8" width="18.33984375" style="70" customWidth="1"/>
    <col min="9" max="16384" width="9.16796875" style="70"/>
  </cols>
  <sheetData>
    <row r="1" spans="1:8" ht="13.5" customHeight="1" x14ac:dyDescent="0.15">
      <c r="A1" s="130" t="str">
        <f>CONCATENATE("Grand Prix ",DB!B1)</f>
        <v>Grand Prix 2026</v>
      </c>
      <c r="B1" s="130"/>
      <c r="C1" s="130"/>
      <c r="D1" s="130"/>
      <c r="E1" s="160"/>
      <c r="F1" s="160"/>
      <c r="G1" s="160"/>
      <c r="H1" s="130"/>
    </row>
    <row r="2" spans="1:8" ht="13.5" customHeight="1" thickBot="1" x14ac:dyDescent="0.2">
      <c r="A2" s="130"/>
      <c r="B2" s="130"/>
      <c r="C2" s="130"/>
      <c r="D2" s="130"/>
      <c r="E2" s="160"/>
      <c r="F2" s="160"/>
      <c r="G2" s="160"/>
      <c r="H2" s="155"/>
    </row>
    <row r="3" spans="1:8" ht="13.5" customHeight="1" thickTop="1" x14ac:dyDescent="0.15">
      <c r="A3" s="124" t="str">
        <f>CONCATENATE(DB!D3," - Resultater, Kamp ",DB!C5)</f>
        <v>Kvalifikation - Resultater, Kamp 1</v>
      </c>
      <c r="B3" s="125"/>
      <c r="C3" s="125"/>
      <c r="D3" s="125"/>
      <c r="E3" s="156"/>
      <c r="F3" s="156"/>
      <c r="G3" s="157"/>
      <c r="H3" s="153" t="s">
        <v>103</v>
      </c>
    </row>
    <row r="4" spans="1:8" ht="13.5" customHeight="1" thickBot="1" x14ac:dyDescent="0.2">
      <c r="A4" s="127"/>
      <c r="B4" s="128"/>
      <c r="C4" s="128"/>
      <c r="D4" s="128"/>
      <c r="E4" s="158"/>
      <c r="F4" s="158"/>
      <c r="G4" s="159"/>
      <c r="H4" s="154"/>
    </row>
    <row r="5" spans="1:8" ht="13.5" customHeight="1" thickTop="1" x14ac:dyDescent="0.15">
      <c r="A5" s="79" t="s">
        <v>8</v>
      </c>
      <c r="B5" s="80" t="str">
        <f>DB!B78</f>
        <v>United (1)</v>
      </c>
      <c r="C5" s="81" t="str">
        <f>IF(B5&lt;&gt;"","-","")</f>
        <v>-</v>
      </c>
      <c r="D5" s="82" t="str">
        <f>DB!E78</f>
        <v>Percy (16)</v>
      </c>
      <c r="E5" s="80">
        <f>DB!L78</f>
        <v>5</v>
      </c>
      <c r="F5" s="81" t="str">
        <f>IF(E5&lt;&gt;"","-","")</f>
        <v>-</v>
      </c>
      <c r="G5" s="74">
        <f>DB!S78</f>
        <v>4</v>
      </c>
      <c r="H5" s="85" t="str">
        <f>DB!V78</f>
        <v/>
      </c>
    </row>
    <row r="6" spans="1:8" ht="13.5" customHeight="1" x14ac:dyDescent="0.15">
      <c r="A6" s="71" t="s">
        <v>9</v>
      </c>
      <c r="B6" s="72" t="str">
        <f>DB!B79</f>
        <v>Robbo (2)</v>
      </c>
      <c r="C6" s="73" t="str">
        <f t="shared" ref="C6:C36" si="0">IF(B6&lt;&gt;"","-","")</f>
        <v>-</v>
      </c>
      <c r="D6" s="83" t="str">
        <f>DB!E79</f>
        <v>Arsenal (15)</v>
      </c>
      <c r="E6" s="72">
        <f>DB!L79</f>
        <v>5</v>
      </c>
      <c r="F6" s="73" t="str">
        <f t="shared" ref="F6:F36" si="1">IF(E6&lt;&gt;"","-","")</f>
        <v>-</v>
      </c>
      <c r="G6" s="75">
        <f>DB!S79</f>
        <v>2</v>
      </c>
      <c r="H6" s="86" t="str">
        <f>DB!V79</f>
        <v/>
      </c>
    </row>
    <row r="7" spans="1:8" ht="13.5" customHeight="1" x14ac:dyDescent="0.15">
      <c r="A7" s="71" t="s">
        <v>10</v>
      </c>
      <c r="B7" s="72" t="str">
        <f>DB!B80</f>
        <v>Flinca (3)</v>
      </c>
      <c r="C7" s="73" t="str">
        <f t="shared" si="0"/>
        <v>-</v>
      </c>
      <c r="D7" s="83" t="str">
        <f>DB!E80</f>
        <v>Futte (14)</v>
      </c>
      <c r="E7" s="72">
        <f>DB!L80</f>
        <v>5</v>
      </c>
      <c r="F7" s="73" t="str">
        <f t="shared" si="1"/>
        <v>-</v>
      </c>
      <c r="G7" s="75">
        <f>DB!S80</f>
        <v>5</v>
      </c>
      <c r="H7" s="86" t="str">
        <f>DB!V80</f>
        <v/>
      </c>
    </row>
    <row r="8" spans="1:8" ht="13.5" customHeight="1" x14ac:dyDescent="0.15">
      <c r="A8" s="71" t="s">
        <v>11</v>
      </c>
      <c r="B8" s="72" t="str">
        <f>DB!B81</f>
        <v>Idskov (4)</v>
      </c>
      <c r="C8" s="73" t="str">
        <f t="shared" si="0"/>
        <v>-</v>
      </c>
      <c r="D8" s="83" t="str">
        <f>DB!E81</f>
        <v>Far (13)</v>
      </c>
      <c r="E8" s="72">
        <f>DB!L81</f>
        <v>3</v>
      </c>
      <c r="F8" s="73" t="str">
        <f t="shared" si="1"/>
        <v>-</v>
      </c>
      <c r="G8" s="75">
        <f>DB!S81</f>
        <v>3</v>
      </c>
      <c r="H8" s="86" t="str">
        <f>DB!V81</f>
        <v/>
      </c>
    </row>
    <row r="9" spans="1:8" ht="13.5" customHeight="1" x14ac:dyDescent="0.15">
      <c r="A9" s="71" t="s">
        <v>12</v>
      </c>
      <c r="B9" s="72" t="str">
        <f>DB!B82</f>
        <v>Far (5)</v>
      </c>
      <c r="C9" s="73" t="str">
        <f t="shared" si="0"/>
        <v>-</v>
      </c>
      <c r="D9" s="83" t="str">
        <f>DB!E82</f>
        <v>Steam (12)</v>
      </c>
      <c r="E9" s="72">
        <f>DB!L82</f>
        <v>3</v>
      </c>
      <c r="F9" s="73" t="str">
        <f t="shared" si="1"/>
        <v>-</v>
      </c>
      <c r="G9" s="75">
        <f>DB!S82</f>
        <v>4</v>
      </c>
      <c r="H9" s="86" t="str">
        <f>DB!V82</f>
        <v/>
      </c>
    </row>
    <row r="10" spans="1:8" ht="13.5" customHeight="1" x14ac:dyDescent="0.15">
      <c r="A10" s="71" t="s">
        <v>13</v>
      </c>
      <c r="B10" s="72" t="str">
        <f>DB!B83</f>
        <v>Select (6)</v>
      </c>
      <c r="C10" s="73" t="str">
        <f t="shared" si="0"/>
        <v>-</v>
      </c>
      <c r="D10" s="83" t="str">
        <f>DB!E83</f>
        <v>Steam (11)</v>
      </c>
      <c r="E10" s="72">
        <f>DB!L83</f>
        <v>3</v>
      </c>
      <c r="F10" s="73" t="str">
        <f t="shared" si="1"/>
        <v>-</v>
      </c>
      <c r="G10" s="75">
        <f>DB!S83</f>
        <v>4</v>
      </c>
      <c r="H10" s="86" t="str">
        <f>DB!V83</f>
        <v/>
      </c>
    </row>
    <row r="11" spans="1:8" ht="13.5" customHeight="1" x14ac:dyDescent="0.15">
      <c r="A11" s="71" t="s">
        <v>14</v>
      </c>
      <c r="B11" s="72" t="str">
        <f>DB!B84</f>
        <v>Futte (7)</v>
      </c>
      <c r="C11" s="73" t="str">
        <f t="shared" si="0"/>
        <v>-</v>
      </c>
      <c r="D11" s="83" t="str">
        <f>DB!E84</f>
        <v>Lund (10)</v>
      </c>
      <c r="E11" s="72">
        <f>DB!L84</f>
        <v>5</v>
      </c>
      <c r="F11" s="73" t="str">
        <f t="shared" si="1"/>
        <v>-</v>
      </c>
      <c r="G11" s="75">
        <f>DB!S84</f>
        <v>4</v>
      </c>
      <c r="H11" s="86" t="str">
        <f>DB!V84</f>
        <v/>
      </c>
    </row>
    <row r="12" spans="1:8" ht="13.5" customHeight="1" x14ac:dyDescent="0.15">
      <c r="A12" s="71" t="s">
        <v>15</v>
      </c>
      <c r="B12" s="72" t="str">
        <f>DB!B85</f>
        <v>Steam (8)</v>
      </c>
      <c r="C12" s="73" t="str">
        <f t="shared" si="0"/>
        <v>-</v>
      </c>
      <c r="D12" s="83" t="str">
        <f>DB!E85</f>
        <v>Nuser (9)</v>
      </c>
      <c r="E12" s="72">
        <f>DB!L85</f>
        <v>4</v>
      </c>
      <c r="F12" s="73" t="str">
        <f t="shared" si="1"/>
        <v>-</v>
      </c>
      <c r="G12" s="75">
        <f>DB!S85</f>
        <v>6</v>
      </c>
      <c r="H12" s="86" t="str">
        <f>DB!V85</f>
        <v/>
      </c>
    </row>
    <row r="13" spans="1:8" ht="13.5" customHeight="1" x14ac:dyDescent="0.15">
      <c r="A13" s="71" t="s">
        <v>16</v>
      </c>
      <c r="B13" s="72" t="str">
        <f>DB!B86</f>
        <v>Hede (9)</v>
      </c>
      <c r="C13" s="73" t="str">
        <f t="shared" si="0"/>
        <v>-</v>
      </c>
      <c r="D13" s="83" t="str">
        <f>DB!E86</f>
        <v>Percy (8)</v>
      </c>
      <c r="E13" s="72">
        <f>DB!L86</f>
        <v>2</v>
      </c>
      <c r="F13" s="73" t="str">
        <f t="shared" si="1"/>
        <v>-</v>
      </c>
      <c r="G13" s="75">
        <f>DB!S86</f>
        <v>4</v>
      </c>
      <c r="H13" s="86" t="str">
        <f>DB!V86</f>
        <v/>
      </c>
    </row>
    <row r="14" spans="1:8" ht="13.5" customHeight="1" x14ac:dyDescent="0.15">
      <c r="A14" s="71" t="s">
        <v>17</v>
      </c>
      <c r="B14" s="72" t="str">
        <f>DB!B87</f>
        <v>Anderup (10)</v>
      </c>
      <c r="C14" s="73" t="str">
        <f t="shared" si="0"/>
        <v>-</v>
      </c>
      <c r="D14" s="83" t="str">
        <f>DB!E87</f>
        <v>brula (7)</v>
      </c>
      <c r="E14" s="72">
        <f>DB!L87</f>
        <v>4</v>
      </c>
      <c r="F14" s="73" t="str">
        <f t="shared" si="1"/>
        <v>-</v>
      </c>
      <c r="G14" s="75">
        <f>DB!S87</f>
        <v>3</v>
      </c>
      <c r="H14" s="86" t="str">
        <f>DB!V87</f>
        <v/>
      </c>
    </row>
    <row r="15" spans="1:8" ht="13.5" customHeight="1" x14ac:dyDescent="0.15">
      <c r="A15" s="71" t="s">
        <v>18</v>
      </c>
      <c r="B15" s="72" t="str">
        <f>DB!B88</f>
        <v>Far (11)</v>
      </c>
      <c r="C15" s="73" t="str">
        <f t="shared" si="0"/>
        <v>-</v>
      </c>
      <c r="D15" s="83" t="str">
        <f>DB!E88</f>
        <v>Harry (6)</v>
      </c>
      <c r="E15" s="72">
        <f>DB!L88</f>
        <v>3</v>
      </c>
      <c r="F15" s="73" t="str">
        <f t="shared" si="1"/>
        <v>-</v>
      </c>
      <c r="G15" s="75">
        <f>DB!S88</f>
        <v>3</v>
      </c>
      <c r="H15" s="86" t="str">
        <f>DB!V88</f>
        <v/>
      </c>
    </row>
    <row r="16" spans="1:8" ht="13.5" customHeight="1" x14ac:dyDescent="0.15">
      <c r="A16" s="71" t="s">
        <v>19</v>
      </c>
      <c r="B16" s="72" t="str">
        <f>DB!B89</f>
        <v>MFP (12)</v>
      </c>
      <c r="C16" s="73" t="str">
        <f t="shared" si="0"/>
        <v>-</v>
      </c>
      <c r="D16" s="83" t="str">
        <f>DB!E89</f>
        <v>Gunners (5)</v>
      </c>
      <c r="E16" s="72">
        <f>DB!L89</f>
        <v>2</v>
      </c>
      <c r="F16" s="73" t="str">
        <f t="shared" si="1"/>
        <v>-</v>
      </c>
      <c r="G16" s="75">
        <f>DB!S89</f>
        <v>2</v>
      </c>
      <c r="H16" s="86" t="str">
        <f>DB!V89</f>
        <v/>
      </c>
    </row>
    <row r="17" spans="1:8" ht="13.5" customHeight="1" x14ac:dyDescent="0.15">
      <c r="A17" s="71" t="s">
        <v>20</v>
      </c>
      <c r="B17" s="72" t="str">
        <f>DB!B90</f>
        <v>Flinca (13)</v>
      </c>
      <c r="C17" s="73" t="str">
        <f t="shared" si="0"/>
        <v>-</v>
      </c>
      <c r="D17" s="83" t="str">
        <f>DB!E90</f>
        <v>ÅZÆTZØW (4)</v>
      </c>
      <c r="E17" s="72">
        <f>DB!L90</f>
        <v>5</v>
      </c>
      <c r="F17" s="73" t="str">
        <f t="shared" si="1"/>
        <v>-</v>
      </c>
      <c r="G17" s="75">
        <f>DB!S90</f>
        <v>5</v>
      </c>
      <c r="H17" s="86" t="str">
        <f>DB!V90</f>
        <v/>
      </c>
    </row>
    <row r="18" spans="1:8" ht="13.5" customHeight="1" x14ac:dyDescent="0.15">
      <c r="A18" s="71" t="s">
        <v>71</v>
      </c>
      <c r="B18" s="72" t="str">
        <f>DB!B91</f>
        <v>MFP (14)</v>
      </c>
      <c r="C18" s="73" t="str">
        <f t="shared" si="0"/>
        <v>-</v>
      </c>
      <c r="D18" s="83" t="str">
        <f>DB!E91</f>
        <v>Lund (3)</v>
      </c>
      <c r="E18" s="72">
        <f>DB!L91</f>
        <v>2</v>
      </c>
      <c r="F18" s="73" t="str">
        <f t="shared" si="1"/>
        <v>-</v>
      </c>
      <c r="G18" s="75">
        <f>DB!S91</f>
        <v>4</v>
      </c>
      <c r="H18" s="86" t="str">
        <f>DB!V91</f>
        <v/>
      </c>
    </row>
    <row r="19" spans="1:8" ht="13.5" customHeight="1" x14ac:dyDescent="0.15">
      <c r="A19" s="71" t="s">
        <v>72</v>
      </c>
      <c r="B19" s="72" t="str">
        <f>DB!B92</f>
        <v>Select (15)</v>
      </c>
      <c r="C19" s="73" t="str">
        <f t="shared" si="0"/>
        <v>-</v>
      </c>
      <c r="D19" s="83" t="str">
        <f>DB!E92</f>
        <v>Cottee (2)</v>
      </c>
      <c r="E19" s="72">
        <f>DB!L92</f>
        <v>3</v>
      </c>
      <c r="F19" s="73" t="str">
        <f t="shared" si="1"/>
        <v>-</v>
      </c>
      <c r="G19" s="75">
        <f>DB!S92</f>
        <v>4</v>
      </c>
      <c r="H19" s="86" t="str">
        <f>DB!V92</f>
        <v/>
      </c>
    </row>
    <row r="20" spans="1:8" ht="13.5" customHeight="1" x14ac:dyDescent="0.15">
      <c r="A20" s="71" t="s">
        <v>73</v>
      </c>
      <c r="B20" s="72" t="str">
        <f>DB!B93</f>
        <v>Select (16)</v>
      </c>
      <c r="C20" s="73" t="str">
        <f t="shared" si="0"/>
        <v>-</v>
      </c>
      <c r="D20" s="83" t="str">
        <f>DB!E93</f>
        <v>Kinks (1)</v>
      </c>
      <c r="E20" s="72">
        <f>DB!L93</f>
        <v>3</v>
      </c>
      <c r="F20" s="73" t="str">
        <f t="shared" si="1"/>
        <v>-</v>
      </c>
      <c r="G20" s="75">
        <f>DB!S93</f>
        <v>4</v>
      </c>
      <c r="H20" s="86" t="str">
        <f>DB!V93</f>
        <v/>
      </c>
    </row>
    <row r="21" spans="1:8" ht="13.5" customHeight="1" x14ac:dyDescent="0.15">
      <c r="A21" s="71" t="s">
        <v>74</v>
      </c>
      <c r="B21" s="72" t="str">
        <f>DB!B94</f>
        <v>SPVK (1)</v>
      </c>
      <c r="C21" s="73" t="str">
        <f t="shared" si="0"/>
        <v>-</v>
      </c>
      <c r="D21" s="83" t="str">
        <f>DB!E94</f>
        <v>Flinca (16)</v>
      </c>
      <c r="E21" s="72">
        <f>DB!L94</f>
        <v>4</v>
      </c>
      <c r="F21" s="73" t="str">
        <f t="shared" si="1"/>
        <v>-</v>
      </c>
      <c r="G21" s="75">
        <f>DB!S94</f>
        <v>5</v>
      </c>
      <c r="H21" s="86" t="str">
        <f>DB!V94</f>
        <v/>
      </c>
    </row>
    <row r="22" spans="1:8" ht="13.5" customHeight="1" x14ac:dyDescent="0.15">
      <c r="A22" s="71" t="s">
        <v>75</v>
      </c>
      <c r="B22" s="72" t="str">
        <f>DB!B95</f>
        <v>Idskov (2)</v>
      </c>
      <c r="C22" s="73" t="str">
        <f t="shared" si="0"/>
        <v>-</v>
      </c>
      <c r="D22" s="83" t="str">
        <f>DB!E95</f>
        <v>Håvard (15)</v>
      </c>
      <c r="E22" s="72">
        <f>DB!L95</f>
        <v>3</v>
      </c>
      <c r="F22" s="73" t="str">
        <f t="shared" si="1"/>
        <v>-</v>
      </c>
      <c r="G22" s="75">
        <f>DB!S95</f>
        <v>3</v>
      </c>
      <c r="H22" s="86" t="str">
        <f>DB!V95</f>
        <v/>
      </c>
    </row>
    <row r="23" spans="1:8" ht="13.5" customHeight="1" x14ac:dyDescent="0.15">
      <c r="A23" s="71" t="s">
        <v>76</v>
      </c>
      <c r="B23" s="72" t="str">
        <f>DB!B96</f>
        <v>Select (3)</v>
      </c>
      <c r="C23" s="73" t="str">
        <f t="shared" si="0"/>
        <v>-</v>
      </c>
      <c r="D23" s="83" t="str">
        <f>DB!E96</f>
        <v>Murer (14)</v>
      </c>
      <c r="E23" s="72">
        <f>DB!L96</f>
        <v>3</v>
      </c>
      <c r="F23" s="73" t="str">
        <f t="shared" si="1"/>
        <v>-</v>
      </c>
      <c r="G23" s="75">
        <f>DB!S96</f>
        <v>6</v>
      </c>
      <c r="H23" s="86" t="str">
        <f>DB!V96</f>
        <v/>
      </c>
    </row>
    <row r="24" spans="1:8" ht="13.5" customHeight="1" x14ac:dyDescent="0.15">
      <c r="A24" s="71" t="s">
        <v>77</v>
      </c>
      <c r="B24" s="72" t="str">
        <f>DB!B97</f>
        <v>MFP (4)</v>
      </c>
      <c r="C24" s="73" t="str">
        <f t="shared" si="0"/>
        <v>-</v>
      </c>
      <c r="D24" s="83" t="str">
        <f>DB!E97</f>
        <v>Idskov (13)</v>
      </c>
      <c r="E24" s="72">
        <f>DB!L97</f>
        <v>2</v>
      </c>
      <c r="F24" s="73" t="str">
        <f t="shared" si="1"/>
        <v>-</v>
      </c>
      <c r="G24" s="75">
        <f>DB!S97</f>
        <v>3</v>
      </c>
      <c r="H24" s="86" t="str">
        <f>DB!V97</f>
        <v/>
      </c>
    </row>
    <row r="25" spans="1:8" ht="13.5" customHeight="1" x14ac:dyDescent="0.15">
      <c r="A25" s="71" t="s">
        <v>78</v>
      </c>
      <c r="B25" s="72" t="str">
        <f>DB!B98</f>
        <v>Himbo (5)</v>
      </c>
      <c r="C25" s="73" t="str">
        <f t="shared" si="0"/>
        <v>-</v>
      </c>
      <c r="D25" s="83" t="str">
        <f>DB!E98</f>
        <v>brula (12)</v>
      </c>
      <c r="E25" s="72">
        <f>DB!L98</f>
        <v>5</v>
      </c>
      <c r="F25" s="73" t="str">
        <f t="shared" si="1"/>
        <v>-</v>
      </c>
      <c r="G25" s="75">
        <f>DB!S98</f>
        <v>3</v>
      </c>
      <c r="H25" s="86" t="str">
        <f>DB!V98</f>
        <v/>
      </c>
    </row>
    <row r="26" spans="1:8" ht="13.5" customHeight="1" x14ac:dyDescent="0.15">
      <c r="A26" s="71" t="s">
        <v>79</v>
      </c>
      <c r="B26" s="72" t="str">
        <f>DB!B99</f>
        <v>MFP (6)</v>
      </c>
      <c r="C26" s="73" t="str">
        <f t="shared" si="0"/>
        <v>-</v>
      </c>
      <c r="D26" s="83" t="str">
        <f>DB!E99</f>
        <v>Himbo (11)</v>
      </c>
      <c r="E26" s="72">
        <f>DB!L99</f>
        <v>2</v>
      </c>
      <c r="F26" s="73" t="str">
        <f t="shared" si="1"/>
        <v>-</v>
      </c>
      <c r="G26" s="75">
        <f>DB!S99</f>
        <v>5</v>
      </c>
      <c r="H26" s="86" t="str">
        <f>DB!V99</f>
        <v/>
      </c>
    </row>
    <row r="27" spans="1:8" ht="13.5" customHeight="1" x14ac:dyDescent="0.15">
      <c r="A27" s="71" t="s">
        <v>80</v>
      </c>
      <c r="B27" s="72" t="str">
        <f>DB!B100</f>
        <v>Watson (7)</v>
      </c>
      <c r="C27" s="73" t="str">
        <f t="shared" si="0"/>
        <v>-</v>
      </c>
      <c r="D27" s="83" t="str">
        <f>DB!E100</f>
        <v>Stoke (10)</v>
      </c>
      <c r="E27" s="72">
        <f>DB!L100</f>
        <v>4</v>
      </c>
      <c r="F27" s="73" t="str">
        <f t="shared" si="1"/>
        <v>-</v>
      </c>
      <c r="G27" s="75">
        <f>DB!S100</f>
        <v>5</v>
      </c>
      <c r="H27" s="86" t="str">
        <f>DB!V100</f>
        <v/>
      </c>
    </row>
    <row r="28" spans="1:8" ht="13.5" customHeight="1" x14ac:dyDescent="0.15">
      <c r="A28" s="71" t="s">
        <v>81</v>
      </c>
      <c r="B28" s="72" t="str">
        <f>DB!B101</f>
        <v>Flinca (8)</v>
      </c>
      <c r="C28" s="73" t="str">
        <f t="shared" si="0"/>
        <v>-</v>
      </c>
      <c r="D28" s="83" t="str">
        <f>DB!E101</f>
        <v>Robbo (9)</v>
      </c>
      <c r="E28" s="72">
        <f>DB!L101</f>
        <v>5</v>
      </c>
      <c r="F28" s="73" t="str">
        <f t="shared" si="1"/>
        <v>-</v>
      </c>
      <c r="G28" s="75">
        <f>DB!S101</f>
        <v>5</v>
      </c>
      <c r="H28" s="86" t="str">
        <f>DB!V101</f>
        <v/>
      </c>
    </row>
    <row r="29" spans="1:8" ht="13.5" customHeight="1" x14ac:dyDescent="0.15">
      <c r="A29" s="71" t="s">
        <v>82</v>
      </c>
      <c r="B29" s="72" t="str">
        <f>DB!B102</f>
        <v>Select (9)</v>
      </c>
      <c r="C29" s="73" t="str">
        <f t="shared" si="0"/>
        <v>-</v>
      </c>
      <c r="D29" s="83" t="str">
        <f>DB!E102</f>
        <v>Himbo (8)</v>
      </c>
      <c r="E29" s="72">
        <f>DB!L102</f>
        <v>3</v>
      </c>
      <c r="F29" s="73" t="str">
        <f t="shared" si="1"/>
        <v>-</v>
      </c>
      <c r="G29" s="75">
        <f>DB!S102</f>
        <v>5</v>
      </c>
      <c r="H29" s="86" t="str">
        <f>DB!V102</f>
        <v/>
      </c>
    </row>
    <row r="30" spans="1:8" ht="13.5" customHeight="1" x14ac:dyDescent="0.15">
      <c r="A30" s="71" t="s">
        <v>83</v>
      </c>
      <c r="B30" s="72" t="str">
        <f>DB!B103</f>
        <v>Benbo (10)</v>
      </c>
      <c r="C30" s="73" t="str">
        <f t="shared" si="0"/>
        <v>-</v>
      </c>
      <c r="D30" s="83" t="str">
        <f>DB!E103</f>
        <v>Lund (7)</v>
      </c>
      <c r="E30" s="72">
        <f>DB!L103</f>
        <v>3</v>
      </c>
      <c r="F30" s="73" t="str">
        <f t="shared" si="1"/>
        <v>-</v>
      </c>
      <c r="G30" s="75">
        <f>DB!S103</f>
        <v>4</v>
      </c>
      <c r="H30" s="86" t="str">
        <f>DB!V103</f>
        <v/>
      </c>
    </row>
    <row r="31" spans="1:8" ht="13.5" customHeight="1" x14ac:dyDescent="0.15">
      <c r="A31" s="71" t="s">
        <v>84</v>
      </c>
      <c r="B31" s="72" t="str">
        <f>DB!B104</f>
        <v>Select (11)</v>
      </c>
      <c r="C31" s="73" t="str">
        <f t="shared" si="0"/>
        <v>-</v>
      </c>
      <c r="D31" s="83" t="str">
        <f>DB!E104</f>
        <v>Idskov (6)</v>
      </c>
      <c r="E31" s="72">
        <f>DB!L104</f>
        <v>3</v>
      </c>
      <c r="F31" s="73" t="str">
        <f t="shared" si="1"/>
        <v>-</v>
      </c>
      <c r="G31" s="75">
        <f>DB!S104</f>
        <v>3</v>
      </c>
      <c r="H31" s="86" t="str">
        <f>DB!V104</f>
        <v/>
      </c>
    </row>
    <row r="32" spans="1:8" ht="13.5" customHeight="1" x14ac:dyDescent="0.15">
      <c r="A32" s="71" t="s">
        <v>85</v>
      </c>
      <c r="B32" s="72" t="str">
        <f>DB!B105</f>
        <v>SPVK (12)</v>
      </c>
      <c r="C32" s="73" t="str">
        <f t="shared" si="0"/>
        <v>-</v>
      </c>
      <c r="D32" s="83" t="str">
        <f>DB!E105</f>
        <v>Hede (5)</v>
      </c>
      <c r="E32" s="72">
        <f>DB!L105</f>
        <v>4</v>
      </c>
      <c r="F32" s="73" t="str">
        <f t="shared" si="1"/>
        <v>-</v>
      </c>
      <c r="G32" s="75">
        <f>DB!S105</f>
        <v>2</v>
      </c>
      <c r="H32" s="86" t="str">
        <f>DB!V105</f>
        <v/>
      </c>
    </row>
    <row r="33" spans="1:8" ht="13.5" customHeight="1" x14ac:dyDescent="0.15">
      <c r="A33" s="71" t="s">
        <v>86</v>
      </c>
      <c r="B33" s="72" t="str">
        <f>DB!B106</f>
        <v>LPHJ (13)</v>
      </c>
      <c r="C33" s="73" t="str">
        <f t="shared" si="0"/>
        <v>-</v>
      </c>
      <c r="D33" s="83" t="str">
        <f>DB!E106</f>
        <v>Far (4)</v>
      </c>
      <c r="E33" s="72">
        <f>DB!L106</f>
        <v>5</v>
      </c>
      <c r="F33" s="73" t="str">
        <f t="shared" si="1"/>
        <v>-</v>
      </c>
      <c r="G33" s="75">
        <f>DB!S106</f>
        <v>3</v>
      </c>
      <c r="H33" s="86" t="str">
        <f>DB!V106</f>
        <v/>
      </c>
    </row>
    <row r="34" spans="1:8" ht="13.5" customHeight="1" x14ac:dyDescent="0.15">
      <c r="A34" s="71" t="s">
        <v>87</v>
      </c>
      <c r="B34" s="72" t="str">
        <f>DB!B107</f>
        <v>Chelsea (14)</v>
      </c>
      <c r="C34" s="73" t="str">
        <f t="shared" si="0"/>
        <v>-</v>
      </c>
      <c r="D34" s="83" t="str">
        <f>DB!E107</f>
        <v>Halvor (3)</v>
      </c>
      <c r="E34" s="72">
        <f>DB!L107</f>
        <v>6</v>
      </c>
      <c r="F34" s="73" t="str">
        <f t="shared" si="1"/>
        <v>-</v>
      </c>
      <c r="G34" s="75">
        <f>DB!S107</f>
        <v>3</v>
      </c>
      <c r="H34" s="86" t="str">
        <f>DB!V107</f>
        <v/>
      </c>
    </row>
    <row r="35" spans="1:8" ht="13.5" customHeight="1" x14ac:dyDescent="0.15">
      <c r="A35" s="71" t="s">
        <v>88</v>
      </c>
      <c r="B35" s="72" t="str">
        <f>DB!B108</f>
        <v>Frydkær (15)</v>
      </c>
      <c r="C35" s="73" t="str">
        <f t="shared" si="0"/>
        <v>-</v>
      </c>
      <c r="D35" s="83" t="str">
        <f>DB!E108</f>
        <v>Degnen (2)</v>
      </c>
      <c r="E35" s="72">
        <f>DB!L108</f>
        <v>2</v>
      </c>
      <c r="F35" s="73" t="str">
        <f t="shared" si="1"/>
        <v>-</v>
      </c>
      <c r="G35" s="75">
        <f>DB!S108</f>
        <v>5</v>
      </c>
      <c r="H35" s="86" t="str">
        <f>DB!V108</f>
        <v/>
      </c>
    </row>
    <row r="36" spans="1:8" ht="13.5" customHeight="1" thickBot="1" x14ac:dyDescent="0.2">
      <c r="A36" s="76" t="s">
        <v>89</v>
      </c>
      <c r="B36" s="77" t="str">
        <f>DB!B109</f>
        <v>Himbo (16)</v>
      </c>
      <c r="C36" s="69" t="str">
        <f t="shared" si="0"/>
        <v>-</v>
      </c>
      <c r="D36" s="84" t="str">
        <f>DB!E109</f>
        <v>Select (1)</v>
      </c>
      <c r="E36" s="77">
        <f>DB!L109</f>
        <v>5</v>
      </c>
      <c r="F36" s="69" t="str">
        <f t="shared" si="1"/>
        <v>-</v>
      </c>
      <c r="G36" s="78">
        <f>DB!S109</f>
        <v>3</v>
      </c>
      <c r="H36" s="87" t="str">
        <f>DB!V109</f>
        <v/>
      </c>
    </row>
    <row r="37" spans="1:8" ht="13.5" customHeight="1" thickTop="1" thickBot="1" x14ac:dyDescent="0.2">
      <c r="A37" s="161" t="s">
        <v>3</v>
      </c>
      <c r="B37" s="162"/>
      <c r="C37" s="162"/>
      <c r="D37" s="162"/>
      <c r="E37" s="163">
        <f>DB!F1</f>
        <v>4</v>
      </c>
      <c r="F37" s="163"/>
      <c r="G37" s="164"/>
      <c r="H37" s="5"/>
    </row>
    <row r="38" spans="1:8" ht="13.5" customHeight="1" thickTop="1" x14ac:dyDescent="0.15">
      <c r="A38" s="133" t="str">
        <f>DB!H4</f>
        <v>Tallet i parentes angiver puljen, signaturen er gået videre fra.</v>
      </c>
      <c r="B38" s="151"/>
      <c r="C38" s="151"/>
      <c r="D38" s="151"/>
      <c r="E38" s="151"/>
      <c r="F38" s="151"/>
      <c r="G38" s="151"/>
      <c r="H38" s="94"/>
    </row>
    <row r="39" spans="1:8" ht="13.5" customHeight="1" x14ac:dyDescent="0.15">
      <c r="A39" s="152"/>
      <c r="B39" s="152"/>
      <c r="C39" s="152"/>
      <c r="D39" s="152"/>
      <c r="E39" s="152"/>
      <c r="F39" s="152"/>
      <c r="G39" s="152"/>
      <c r="H39" s="94"/>
    </row>
  </sheetData>
  <sheetProtection sheet="1" objects="1" scenarios="1"/>
  <mergeCells count="8">
    <mergeCell ref="A38:G39"/>
    <mergeCell ref="H38:H39"/>
    <mergeCell ref="H3:H4"/>
    <mergeCell ref="H1:H2"/>
    <mergeCell ref="A3:G4"/>
    <mergeCell ref="A1:G2"/>
    <mergeCell ref="A37:D37"/>
    <mergeCell ref="E37:G37"/>
  </mergeCells>
  <phoneticPr fontId="0" type="noConversion"/>
  <pageMargins left="0.78740157480314965" right="0" top="0" bottom="0" header="0" footer="0"/>
  <pageSetup paperSize="9" orientation="landscape" horizontalDpi="4294967293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D8E66-34F5-4DB4-A48D-8612253C1827}">
  <dimension ref="A1:BL150"/>
  <sheetViews>
    <sheetView workbookViewId="0"/>
  </sheetViews>
  <sheetFormatPr defaultColWidth="9.16796875" defaultRowHeight="12.75" x14ac:dyDescent="0.15"/>
  <cols>
    <col min="1" max="16384" width="9.16796875" style="21"/>
  </cols>
  <sheetData>
    <row r="1" spans="1:64" x14ac:dyDescent="0.15">
      <c r="A1" s="21" t="s">
        <v>22</v>
      </c>
      <c r="B1" s="21">
        <f>[1]DB!B1</f>
        <v>2026</v>
      </c>
      <c r="E1" s="21" t="s">
        <v>30</v>
      </c>
      <c r="F1" s="21">
        <f>IF(B6=13,IF(B4=B2,IF(SUM(H12:H75)=64,"",IF(SUM(AM12:AM75)=0,0,ROUND(SUM(AL12:AL75)/SUM(AM12:AM75),0))),""),"")</f>
        <v>4</v>
      </c>
      <c r="H1" s="68" t="str">
        <f>[2]DB!H1</f>
        <v>Grand Prix-række afgives til Bjarne Villadsen</v>
      </c>
    </row>
    <row r="2" spans="1:64" x14ac:dyDescent="0.15">
      <c r="A2" s="21" t="s">
        <v>28</v>
      </c>
      <c r="B2" s="21">
        <f>[1]DB!B3</f>
        <v>11</v>
      </c>
      <c r="C2" s="21" t="s">
        <v>28</v>
      </c>
      <c r="D2" s="68" t="s">
        <v>122</v>
      </c>
      <c r="H2" s="68" t="str">
        <f>[2]DB!H2</f>
        <v>Senest Onsdag kl. 23.00 i næste kampuge</v>
      </c>
    </row>
    <row r="3" spans="1:64" x14ac:dyDescent="0.15">
      <c r="A3" s="21" t="s">
        <v>29</v>
      </c>
      <c r="B3" s="21">
        <f>B2+1</f>
        <v>12</v>
      </c>
      <c r="C3" s="21" t="s">
        <v>29</v>
      </c>
      <c r="D3" s="68" t="s">
        <v>70</v>
      </c>
      <c r="H3" s="68" t="str">
        <f>[2]DB!H3</f>
        <v>på tlf.: 20 46 98 75 eller på email: lundstipsforening@gmail</v>
      </c>
    </row>
    <row r="4" spans="1:64" x14ac:dyDescent="0.15">
      <c r="A4" s="21" t="s">
        <v>31</v>
      </c>
      <c r="B4" s="21">
        <f>[1]DB!B5</f>
        <v>11</v>
      </c>
      <c r="C4" s="21" t="s">
        <v>123</v>
      </c>
      <c r="D4" s="68" t="str">
        <f>D3</f>
        <v>Kvalifikation</v>
      </c>
      <c r="H4" s="68" t="str">
        <f>IF(DB!B2&lt;&gt;B4,CONCATENATE("Ingen kampresultater: ",D2," ikke færdigspillet."),"Tallet i parentes angiver puljen, signaturen er gået videre fra.")</f>
        <v>Tallet i parentes angiver puljen, signaturen er gået videre fra.</v>
      </c>
    </row>
    <row r="5" spans="1:64" x14ac:dyDescent="0.15">
      <c r="A5" s="21" t="s">
        <v>32</v>
      </c>
      <c r="B5" s="21">
        <f>IF(B2=B4,IF(B6=13,B4+1,B4),B4)</f>
        <v>12</v>
      </c>
      <c r="C5" s="21">
        <v>1</v>
      </c>
      <c r="D5" s="68" t="str">
        <f>CONCATENATE(D3,", Kamp ",C5)</f>
        <v>Kvalifikation, Kamp 1</v>
      </c>
      <c r="H5" s="68"/>
    </row>
    <row r="6" spans="1:64" x14ac:dyDescent="0.15">
      <c r="A6" s="21" t="s">
        <v>33</v>
      </c>
      <c r="B6" s="21">
        <f>COUNTIF(R10:AD10,1)+COUNTIF(R10:AD10,"X")+COUNTIF(R10:AD10,2)</f>
        <v>13</v>
      </c>
      <c r="D6" s="68" t="str">
        <f>CONCATENATE("Kval - Kamp ",C5)</f>
        <v>Kval - Kamp 1</v>
      </c>
    </row>
    <row r="8" spans="1:64" x14ac:dyDescent="0.15">
      <c r="A8" s="21" t="str">
        <f>IF(Rækker!B3="",IF(COUNTIF(Rækker!B5:B19,"")&lt;14,"FEJL",""),IF(IF(OR(Rækker!B4="Disket",Rækker!B4="Udmeldt",Rækker!B4="Walkover"),1,0)=0,IF(IF(Rækker!B5&lt;&gt;"",IF(OR(Rækker!B5="Disket",Rækker!B5="Udmeldt",Rækker!B5="MR",Rækker!B5="Res"),1,2),0)=0,IF(COUNTIF(Rækker!B7:B19,"&lt;&gt;")&lt;13,"",IF(COUNTIF(Rækker!B7:B19,1)+COUNTIF(Rækker!B7:B19,"X")+COUNTIF(Rækker!B7:B19,2)=13,"OK","FEJL")),IF(IF(Rækker!B5&lt;&gt;"",IF(OR(Rækker!B5="Disket",Rækker!B5="Udmeldt",Rækker!B5="MR",Rækker!B5="Res"),1,2),0)=1,IF(COUNTIF(Rækker!B7:B19,"&lt;&gt;")=0,"OK","FEJL"),"FEJL")),IF(AND(IF(Rækker!B5&lt;&gt;"",IF(OR(Rækker!B5="Disket",Rækker!B5="Udmeldt",Rækker!B5="MR",Rækker!B5="Res"),1,2),0)=0,COUNTIF(Rækker!B7:B19,"&lt;&gt;")=0),"OK","FEJL")))</f>
        <v>OK</v>
      </c>
      <c r="B8" s="21" t="str">
        <f>IF(Rækker!D3="",IF(COUNTIF(Rækker!D5:D19,"")&lt;14,"FEJL",""),IF(IF(OR(Rækker!D4="Disket",Rækker!D4="Udmeldt",Rækker!D4="Walkover"),1,0)=0,IF(IF(Rækker!D5&lt;&gt;"",IF(OR(Rækker!D5="Disket",Rækker!D5="Udmeldt",Rækker!D5="MR",Rækker!D5="Res"),1,2),0)=0,IF(COUNTIF(Rækker!D7:D19,"&lt;&gt;")&lt;13,"",IF(COUNTIF(Rækker!D7:D19,1)+COUNTIF(Rækker!D7:D19,"X")+COUNTIF(Rækker!D7:D19,2)=13,"OK","FEJL")),IF(IF(Rækker!D5&lt;&gt;"",IF(OR(Rækker!D5="Disket",Rækker!D5="Udmeldt",Rækker!D5="MR",Rækker!D5="Res"),1,2),0)=1,IF(COUNTIF(Rækker!D7:D19,"&lt;&gt;")=0,"OK","FEJL"),"FEJL")),IF(AND(IF(Rækker!D5&lt;&gt;"",IF(OR(Rækker!D5="Disket",Rækker!D5="Udmeldt",Rækker!D5="MR",Rækker!D5="Res"),1,2),0)=0,COUNTIF(Rækker!D7:D19,"&lt;&gt;")=0),"OK","FEJL")))</f>
        <v>OK</v>
      </c>
      <c r="C8" s="21" t="str">
        <f>IF(Rækker!F3="",IF(COUNTIF(Rækker!F5:F19,"")&lt;14,"FEJL",""),IF(IF(OR(Rækker!F4="Disket",Rækker!F4="Udmeldt",Rækker!F4="Walkover"),1,0)=0,IF(IF(Rækker!F5&lt;&gt;"",IF(OR(Rækker!F5="Disket",Rækker!F5="Udmeldt",Rækker!F5="MR",Rækker!F5="Res"),1,2),0)=0,IF(COUNTIF(Rækker!F7:F19,"&lt;&gt;")&lt;13,"",IF(COUNTIF(Rækker!F7:F19,1)+COUNTIF(Rækker!F7:F19,"X")+COUNTIF(Rækker!F7:F19,2)=13,"OK","FEJL")),IF(IF(Rækker!F5&lt;&gt;"",IF(OR(Rækker!F5="Disket",Rækker!F5="Udmeldt",Rækker!F5="MR",Rækker!F5="Res"),1,2),0)=1,IF(COUNTIF(Rækker!F7:F19,"&lt;&gt;")=0,"OK","FEJL"),"FEJL")),IF(AND(IF(Rækker!F5&lt;&gt;"",IF(OR(Rækker!F5="Disket",Rækker!F5="Udmeldt",Rækker!F5="MR",Rækker!F5="Res"),1,2),0)=0,COUNTIF(Rækker!F7:F19,"&lt;&gt;")=0),"OK","FEJL")))</f>
        <v>OK</v>
      </c>
      <c r="D8" s="21" t="str">
        <f>IF(Rækker!H3="",IF(COUNTIF(Rækker!H5:H19,"")&lt;14,"FEJL",""),IF(IF(OR(Rækker!H4="Disket",Rækker!H4="Udmeldt",Rækker!H4="Walkover"),1,0)=0,IF(IF(Rækker!H5&lt;&gt;"",IF(OR(Rækker!H5="Disket",Rækker!H5="Udmeldt",Rækker!H5="MR",Rækker!H5="Res"),1,2),0)=0,IF(COUNTIF(Rækker!H7:H19,"&lt;&gt;")&lt;13,"",IF(COUNTIF(Rækker!H7:H19,1)+COUNTIF(Rækker!H7:H19,"X")+COUNTIF(Rækker!H7:H19,2)=13,"OK","FEJL")),IF(IF(Rækker!H5&lt;&gt;"",IF(OR(Rækker!H5="Disket",Rækker!H5="Udmeldt",Rækker!H5="MR",Rækker!H5="Res"),1,2),0)=1,IF(COUNTIF(Rækker!H7:H19,"&lt;&gt;")=0,"OK","FEJL"),"FEJL")),IF(AND(IF(Rækker!H5&lt;&gt;"",IF(OR(Rækker!H5="Disket",Rækker!H5="Udmeldt",Rækker!H5="MR",Rækker!H5="Res"),1,2),0)=0,COUNTIF(Rækker!H7:H19,"&lt;&gt;")=0),"OK","FEJL")))</f>
        <v>OK</v>
      </c>
      <c r="E8" s="21" t="str">
        <f>IF(Rækker!J3="",IF(COUNTIF(Rækker!J5:J19,"")&lt;14,"FEJL",""),IF(IF(OR(Rækker!J4="Disket",Rækker!J4="Udmeldt",Rækker!J4="Walkover"),1,0)=0,IF(IF(Rækker!J5&lt;&gt;"",IF(OR(Rækker!J5="Disket",Rækker!J5="Udmeldt",Rækker!J5="MR",Rækker!J5="Res"),1,2),0)=0,IF(COUNTIF(Rækker!J7:J19,"&lt;&gt;")&lt;13,"",IF(COUNTIF(Rækker!J7:J19,1)+COUNTIF(Rækker!J7:J19,"X")+COUNTIF(Rækker!J7:J19,2)=13,"OK","FEJL")),IF(IF(Rækker!J5&lt;&gt;"",IF(OR(Rækker!J5="Disket",Rækker!J5="Udmeldt",Rækker!J5="MR",Rækker!J5="Res"),1,2),0)=1,IF(COUNTIF(Rækker!J7:J19,"&lt;&gt;")=0,"OK","FEJL"),"FEJL")),IF(AND(IF(Rækker!J5&lt;&gt;"",IF(OR(Rækker!J5="Disket",Rækker!J5="Udmeldt",Rækker!J5="MR",Rækker!J5="Res"),1,2),0)=0,COUNTIF(Rækker!J7:J19,"&lt;&gt;")=0),"OK","FEJL")))</f>
        <v>OK</v>
      </c>
      <c r="F8" s="21" t="str">
        <f>IF(Rækker!L3="",IF(COUNTIF(Rækker!L5:L19,"")&lt;14,"FEJL",""),IF(IF(OR(Rækker!L4="Disket",Rækker!L4="Udmeldt",Rækker!L4="Walkover"),1,0)=0,IF(IF(Rækker!L5&lt;&gt;"",IF(OR(Rækker!L5="Disket",Rækker!L5="Udmeldt",Rækker!L5="MR",Rækker!L5="Res"),1,2),0)=0,IF(COUNTIF(Rækker!L7:L19,"&lt;&gt;")&lt;13,"",IF(COUNTIF(Rækker!L7:L19,1)+COUNTIF(Rækker!L7:L19,"X")+COUNTIF(Rækker!L7:L19,2)=13,"OK","FEJL")),IF(IF(Rækker!L5&lt;&gt;"",IF(OR(Rækker!L5="Disket",Rækker!L5="Udmeldt",Rækker!L5="MR",Rækker!L5="Res"),1,2),0)=1,IF(COUNTIF(Rækker!L7:L19,"&lt;&gt;")=0,"OK","FEJL"),"FEJL")),IF(AND(IF(Rækker!L5&lt;&gt;"",IF(OR(Rækker!L5="Disket",Rækker!L5="Udmeldt",Rækker!L5="MR",Rækker!L5="Res"),1,2),0)=0,COUNTIF(Rækker!L7:L19,"&lt;&gt;")=0),"OK","FEJL")))</f>
        <v>OK</v>
      </c>
      <c r="G8" s="21" t="str">
        <f>IF(Rækker!N3="",IF(COUNTIF(Rækker!N5:N19,"")&lt;14,"FEJL",""),IF(IF(OR(Rækker!N4="Disket",Rækker!N4="Udmeldt",Rækker!N4="Walkover"),1,0)=0,IF(IF(Rækker!N5&lt;&gt;"",IF(OR(Rækker!N5="Disket",Rækker!N5="Udmeldt",Rækker!N5="MR",Rækker!N5="Res"),1,2),0)=0,IF(COUNTIF(Rækker!N7:N19,"&lt;&gt;")&lt;13,"",IF(COUNTIF(Rækker!N7:N19,1)+COUNTIF(Rækker!N7:N19,"X")+COUNTIF(Rækker!N7:N19,2)=13,"OK","FEJL")),IF(IF(Rækker!N5&lt;&gt;"",IF(OR(Rækker!N5="Disket",Rækker!N5="Udmeldt",Rækker!N5="MR",Rækker!N5="Res"),1,2),0)=1,IF(COUNTIF(Rækker!N7:N19,"&lt;&gt;")=0,"OK","FEJL"),"FEJL")),IF(AND(IF(Rækker!N5&lt;&gt;"",IF(OR(Rækker!N5="Disket",Rækker!N5="Udmeldt",Rækker!N5="MR",Rækker!N5="Res"),1,2),0)=0,COUNTIF(Rækker!N7:N19,"&lt;&gt;")=0),"OK","FEJL")))</f>
        <v>OK</v>
      </c>
      <c r="H8" s="21" t="str">
        <f>IF(Rækker!P3="",IF(COUNTIF(Rækker!P5:P19,"")&lt;14,"FEJL",""),IF(IF(OR(Rækker!P4="Disket",Rækker!P4="Udmeldt",Rækker!P4="Walkover"),1,0)=0,IF(IF(Rækker!P5&lt;&gt;"",IF(OR(Rækker!P5="Disket",Rækker!P5="Udmeldt",Rækker!P5="MR",Rækker!P5="Res"),1,2),0)=0,IF(COUNTIF(Rækker!P7:P19,"&lt;&gt;")&lt;13,"",IF(COUNTIF(Rækker!P7:P19,1)+COUNTIF(Rækker!P7:P19,"X")+COUNTIF(Rækker!P7:P19,2)=13,"OK","FEJL")),IF(IF(Rækker!P5&lt;&gt;"",IF(OR(Rækker!P5="Disket",Rækker!P5="Udmeldt",Rækker!P5="MR",Rækker!P5="Res"),1,2),0)=1,IF(COUNTIF(Rækker!P7:P19,"&lt;&gt;")=0,"OK","FEJL"),"FEJL")),IF(AND(IF(Rækker!P5&lt;&gt;"",IF(OR(Rækker!P5="Disket",Rækker!P5="Udmeldt",Rækker!P5="MR",Rækker!P5="Res"),1,2),0)=0,COUNTIF(Rækker!P7:P19,"&lt;&gt;")=0),"OK","FEJL")))</f>
        <v>OK</v>
      </c>
      <c r="I8" s="21" t="str">
        <f>IF(Rækker!R3="",IF(COUNTIF(Rækker!R5:R19,"")&lt;14,"FEJL",""),IF(IF(OR(Rækker!R4="Disket",Rækker!R4="Udmeldt",Rækker!R4="Walkover"),1,0)=0,IF(IF(Rækker!R5&lt;&gt;"",IF(OR(Rækker!R5="Disket",Rækker!R5="Udmeldt",Rækker!R5="MR",Rækker!R5="Res"),1,2),0)=0,IF(COUNTIF(Rækker!R7:R19,"&lt;&gt;")&lt;13,"",IF(COUNTIF(Rækker!R7:R19,1)+COUNTIF(Rækker!R7:R19,"X")+COUNTIF(Rækker!R7:R19,2)=13,"OK","FEJL")),IF(IF(Rækker!R5&lt;&gt;"",IF(OR(Rækker!R5="Disket",Rækker!R5="Udmeldt",Rækker!R5="MR",Rækker!R5="Res"),1,2),0)=1,IF(COUNTIF(Rækker!R7:R19,"&lt;&gt;")=0,"OK","FEJL"),"FEJL")),IF(AND(IF(Rækker!R5&lt;&gt;"",IF(OR(Rækker!R5="Disket",Rækker!R5="Udmeldt",Rækker!R5="MR",Rækker!R5="Res"),1,2),0)=0,COUNTIF(Rækker!R7:R19,"&lt;&gt;")=0),"OK","FEJL")))</f>
        <v>OK</v>
      </c>
      <c r="J8" s="21" t="str">
        <f>IF(Rækker!T3="",IF(COUNTIF(Rækker!T5:T19,"")&lt;14,"FEJL",""),IF(IF(OR(Rækker!T4="Disket",Rækker!T4="Udmeldt",Rækker!T4="Walkover"),1,0)=0,IF(IF(Rækker!T5&lt;&gt;"",IF(OR(Rækker!T5="Disket",Rækker!T5="Udmeldt",Rækker!T5="MR",Rækker!T5="Res"),1,2),0)=0,IF(COUNTIF(Rækker!T7:T19,"&lt;&gt;")&lt;13,"",IF(COUNTIF(Rækker!T7:T19,1)+COUNTIF(Rækker!T7:T19,"X")+COUNTIF(Rækker!T7:T19,2)=13,"OK","FEJL")),IF(IF(Rækker!T5&lt;&gt;"",IF(OR(Rækker!T5="Disket",Rækker!T5="Udmeldt",Rækker!T5="MR",Rækker!T5="Res"),1,2),0)=1,IF(COUNTIF(Rækker!T7:T19,"&lt;&gt;")=0,"OK","FEJL"),"FEJL")),IF(AND(IF(Rækker!T5&lt;&gt;"",IF(OR(Rækker!T5="Disket",Rækker!T5="Udmeldt",Rækker!T5="MR",Rækker!T5="Res"),1,2),0)=0,COUNTIF(Rækker!T7:T19,"&lt;&gt;")=0),"OK","FEJL")))</f>
        <v>OK</v>
      </c>
      <c r="K8" s="21" t="str">
        <f>IF(Rækker!V3="",IF(COUNTIF(Rækker!V5:V19,"")&lt;14,"FEJL",""),IF(IF(OR(Rækker!V4="Disket",Rækker!V4="Udmeldt",Rækker!V4="Walkover"),1,0)=0,IF(IF(Rækker!V5&lt;&gt;"",IF(OR(Rækker!V5="Disket",Rækker!V5="Udmeldt",Rækker!V5="MR",Rækker!V5="Res"),1,2),0)=0,IF(COUNTIF(Rækker!V7:V19,"&lt;&gt;")&lt;13,"",IF(COUNTIF(Rækker!V7:V19,1)+COUNTIF(Rækker!V7:V19,"X")+COUNTIF(Rækker!V7:V19,2)=13,"OK","FEJL")),IF(IF(Rækker!V5&lt;&gt;"",IF(OR(Rækker!V5="Disket",Rækker!V5="Udmeldt",Rækker!V5="MR",Rækker!V5="Res"),1,2),0)=1,IF(COUNTIF(Rækker!V7:V19,"&lt;&gt;")=0,"OK","FEJL"),"FEJL")),IF(AND(IF(Rækker!V5&lt;&gt;"",IF(OR(Rækker!V5="Disket",Rækker!V5="Udmeldt",Rækker!V5="MR",Rækker!V5="Res"),1,2),0)=0,COUNTIF(Rækker!V7:V19,"&lt;&gt;")=0),"OK","FEJL")))</f>
        <v>OK</v>
      </c>
      <c r="L8" s="21" t="str">
        <f>IF(Rækker!X3="",IF(COUNTIF(Rækker!X5:X19,"")&lt;14,"FEJL",""),IF(IF(OR(Rækker!X4="Disket",Rækker!X4="Udmeldt",Rækker!X4="Walkover"),1,0)=0,IF(IF(Rækker!X5&lt;&gt;"",IF(OR(Rækker!X5="Disket",Rækker!X5="Udmeldt",Rækker!X5="MR",Rækker!X5="Res"),1,2),0)=0,IF(COUNTIF(Rækker!X7:X19,"&lt;&gt;")&lt;13,"",IF(COUNTIF(Rækker!X7:X19,1)+COUNTIF(Rækker!X7:X19,"X")+COUNTIF(Rækker!X7:X19,2)=13,"OK","FEJL")),IF(IF(Rækker!X5&lt;&gt;"",IF(OR(Rækker!X5="Disket",Rækker!X5="Udmeldt",Rækker!X5="MR",Rækker!X5="Res"),1,2),0)=1,IF(COUNTIF(Rækker!X7:X19,"&lt;&gt;")=0,"OK","FEJL"),"FEJL")),IF(AND(IF(Rækker!X5&lt;&gt;"",IF(OR(Rækker!X5="Disket",Rækker!X5="Udmeldt",Rækker!X5="MR",Rækker!X5="Res"),1,2),0)=0,COUNTIF(Rækker!X7:X19,"&lt;&gt;")=0),"OK","FEJL")))</f>
        <v>OK</v>
      </c>
      <c r="M8" s="21" t="str">
        <f>IF(Rækker!Z3="",IF(COUNTIF(Rækker!Z5:Z19,"")&lt;14,"FEJL",""),IF(IF(OR(Rækker!Z4="Disket",Rækker!Z4="Udmeldt",Rækker!Z4="Walkover"),1,0)=0,IF(IF(Rækker!Z5&lt;&gt;"",IF(OR(Rækker!Z5="Disket",Rækker!Z5="Udmeldt",Rækker!Z5="MR",Rækker!Z5="Res"),1,2),0)=0,IF(COUNTIF(Rækker!Z7:Z19,"&lt;&gt;")&lt;13,"",IF(COUNTIF(Rækker!Z7:Z19,1)+COUNTIF(Rækker!Z7:Z19,"X")+COUNTIF(Rækker!Z7:Z19,2)=13,"OK","FEJL")),IF(IF(Rækker!Z5&lt;&gt;"",IF(OR(Rækker!Z5="Disket",Rækker!Z5="Udmeldt",Rækker!Z5="MR",Rækker!Z5="Res"),1,2),0)=1,IF(COUNTIF(Rækker!Z7:Z19,"&lt;&gt;")=0,"OK","FEJL"),"FEJL")),IF(AND(IF(Rækker!Z5&lt;&gt;"",IF(OR(Rækker!Z5="Disket",Rækker!Z5="Udmeldt",Rækker!Z5="MR",Rækker!Z5="Res"),1,2),0)=0,COUNTIF(Rækker!Z7:Z19,"&lt;&gt;")=0),"OK","FEJL")))</f>
        <v>OK</v>
      </c>
      <c r="N8" s="21" t="str">
        <f>IF(Rækker!AB3="",IF(COUNTIF(Rækker!AB5:AB19,"")&lt;14,"FEJL",""),IF(IF(OR(Rækker!AB4="Disket",Rækker!AB4="Udmeldt",Rækker!AB4="Walkover"),1,0)=0,IF(IF(Rækker!AB5&lt;&gt;"",IF(OR(Rækker!AB5="Disket",Rækker!AB5="Udmeldt",Rækker!AB5="MR",Rækker!AB5="Res"),1,2),0)=0,IF(COUNTIF(Rækker!AB7:AB19,"&lt;&gt;")&lt;13,"",IF(COUNTIF(Rækker!AB7:AB19,1)+COUNTIF(Rækker!AB7:AB19,"X")+COUNTIF(Rækker!AB7:AB19,2)=13,"OK","FEJL")),IF(IF(Rækker!AB5&lt;&gt;"",IF(OR(Rækker!AB5="Disket",Rækker!AB5="Udmeldt",Rækker!AB5="MR",Rækker!AB5="Res"),1,2),0)=1,IF(COUNTIF(Rækker!AB7:AB19,"&lt;&gt;")=0,"OK","FEJL"),"FEJL")),IF(AND(IF(Rækker!AB5&lt;&gt;"",IF(OR(Rækker!AB5="Disket",Rækker!AB5="Udmeldt",Rækker!AB5="MR",Rækker!AB5="Res"),1,2),0)=0,COUNTIF(Rækker!AB7:AB19,"&lt;&gt;")=0),"OK","FEJL")))</f>
        <v>OK</v>
      </c>
      <c r="O8" s="21" t="str">
        <f>IF(Rækker!AD3="",IF(COUNTIF(Rækker!AD5:AD19,"")&lt;14,"FEJL",""),IF(IF(OR(Rækker!AD4="Disket",Rækker!AD4="Udmeldt",Rækker!AD4="Walkover"),1,0)=0,IF(IF(Rækker!AD5&lt;&gt;"",IF(OR(Rækker!AD5="Disket",Rækker!AD5="Udmeldt",Rækker!AD5="MR",Rækker!AD5="Res"),1,2),0)=0,IF(COUNTIF(Rækker!AD7:AD19,"&lt;&gt;")&lt;13,"",IF(COUNTIF(Rækker!AD7:AD19,1)+COUNTIF(Rækker!AD7:AD19,"X")+COUNTIF(Rækker!AD7:AD19,2)=13,"OK","FEJL")),IF(IF(Rækker!AD5&lt;&gt;"",IF(OR(Rækker!AD5="Disket",Rækker!AD5="Udmeldt",Rækker!AD5="MR",Rækker!AD5="Res"),1,2),0)=1,IF(COUNTIF(Rækker!AD7:AD19,"&lt;&gt;")=0,"OK","FEJL"),"FEJL")),IF(AND(IF(Rækker!AD5&lt;&gt;"",IF(OR(Rækker!AD5="Disket",Rækker!AD5="Udmeldt",Rækker!AD5="MR",Rækker!AD5="Res"),1,2),0)=0,COUNTIF(Rækker!AD7:AD19,"&lt;&gt;")=0),"OK","FEJL")))</f>
        <v>OK</v>
      </c>
      <c r="P8" s="21" t="str">
        <f>IF(Rækker!AF3="",IF(COUNTIF(Rækker!AF5:AF19,"")&lt;14,"FEJL",""),IF(IF(OR(Rækker!AF4="Disket",Rækker!AF4="Udmeldt",Rækker!AF4="Walkover"),1,0)=0,IF(IF(Rækker!AF5&lt;&gt;"",IF(OR(Rækker!AF5="Disket",Rækker!AF5="Udmeldt",Rækker!AF5="MR",Rækker!AF5="Res"),1,2),0)=0,IF(COUNTIF(Rækker!AF7:AF19,"&lt;&gt;")&lt;13,"",IF(COUNTIF(Rækker!AF7:AF19,1)+COUNTIF(Rækker!AF7:AF19,"X")+COUNTIF(Rækker!AF7:AF19,2)=13,"OK","FEJL")),IF(IF(Rækker!AF5&lt;&gt;"",IF(OR(Rækker!AF5="Disket",Rækker!AF5="Udmeldt",Rækker!AF5="MR",Rækker!AF5="Res"),1,2),0)=1,IF(COUNTIF(Rækker!AF7:AF19,"&lt;&gt;")=0,"OK","FEJL"),"FEJL")),IF(AND(IF(Rækker!AF5&lt;&gt;"",IF(OR(Rækker!AF5="Disket",Rækker!AF5="Udmeldt",Rækker!AF5="MR",Rækker!AF5="Res"),1,2),0)=0,COUNTIF(Rækker!AF7:AF19,"&lt;&gt;")=0),"OK","FEJL")))</f>
        <v>OK</v>
      </c>
      <c r="Q8" s="21" t="str">
        <f>IF(Rækker!B23="",IF(COUNTIF(Rækker!B25:B39,"")&lt;14,"FEJL",""),IF(IF(OR(Rækker!B24="Disket",Rækker!B24="Udmeldt",Rækker!B24="Walkover"),1,0)=0,IF(IF(Rækker!B25&lt;&gt;"",IF(OR(Rækker!B25="Disket",Rækker!B25="Udmeldt",Rækker!B25="MR",Rækker!B25="Res"),1,2),0)=0,IF(COUNTIF(Rækker!B27:B39,"&lt;&gt;")&lt;13,"",IF(COUNTIF(Rækker!B27:B39,1)+COUNTIF(Rækker!B27:B39,"X")+COUNTIF(Rækker!B27:B39,2)=13,"OK","FEJL")),IF(IF(Rækker!B25&lt;&gt;"",IF(OR(Rækker!B25="Disket",Rækker!B25="Udmeldt",Rækker!B25="MR",Rækker!B25="Res"),1,2),0)=1,IF(COUNTIF(Rækker!B27:B39,"&lt;&gt;")=0,"OK","FEJL"),"FEJL")),IF(AND(IF(Rækker!B25&lt;&gt;"",IF(OR(Rækker!B25="Disket",Rækker!B25="Udmeldt",Rækker!B25="MR",Rækker!B25="Res"),1,2),0)=0,COUNTIF(Rækker!B27:B39,"&lt;&gt;")=0),"OK","FEJL")))</f>
        <v>OK</v>
      </c>
      <c r="R8" s="21" t="str">
        <f>IF(Rækker!D23="",IF(COUNTIF(Rækker!D25:D39,"")&lt;14,"FEJL",""),IF(IF(OR(Rækker!D24="Disket",Rækker!D24="Udmeldt",Rækker!D24="Walkover"),1,0)=0,IF(IF(Rækker!D25&lt;&gt;"",IF(OR(Rækker!D25="Disket",Rækker!D25="Udmeldt",Rækker!D25="MR",Rækker!D25="Res"),1,2),0)=0,IF(COUNTIF(Rækker!D27:D39,"&lt;&gt;")&lt;13,"",IF(COUNTIF(Rækker!D27:D39,1)+COUNTIF(Rækker!D27:D39,"X")+COUNTIF(Rækker!D27:D39,2)=13,"OK","FEJL")),IF(IF(Rækker!D25&lt;&gt;"",IF(OR(Rækker!D25="Disket",Rækker!D25="Udmeldt",Rækker!D25="MR",Rækker!D25="Res"),1,2),0)=1,IF(COUNTIF(Rækker!D27:D39,"&lt;&gt;")=0,"OK","FEJL"),"FEJL")),IF(AND(IF(Rækker!D25&lt;&gt;"",IF(OR(Rækker!D25="Disket",Rækker!D25="Udmeldt",Rækker!D25="MR",Rækker!D25="Res"),1,2),0)=0,COUNTIF(Rækker!D27:D39,"&lt;&gt;")=0),"OK","FEJL")))</f>
        <v>OK</v>
      </c>
      <c r="S8" s="21" t="str">
        <f>IF(Rækker!F23="",IF(COUNTIF(Rækker!F25:F39,"")&lt;14,"FEJL",""),IF(IF(OR(Rækker!F24="Disket",Rækker!F24="Udmeldt",Rækker!F24="Walkover"),1,0)=0,IF(IF(Rækker!F25&lt;&gt;"",IF(OR(Rækker!F25="Disket",Rækker!F25="Udmeldt",Rækker!F25="MR",Rækker!F25="Res"),1,2),0)=0,IF(COUNTIF(Rækker!F27:F39,"&lt;&gt;")&lt;13,"",IF(COUNTIF(Rækker!F27:F39,1)+COUNTIF(Rækker!F27:F39,"X")+COUNTIF(Rækker!F27:F39,2)=13,"OK","FEJL")),IF(IF(Rækker!F25&lt;&gt;"",IF(OR(Rækker!F25="Disket",Rækker!F25="Udmeldt",Rækker!F25="MR",Rækker!F25="Res"),1,2),0)=1,IF(COUNTIF(Rækker!F27:F39,"&lt;&gt;")=0,"OK","FEJL"),"FEJL")),IF(AND(IF(Rækker!F25&lt;&gt;"",IF(OR(Rækker!F25="Disket",Rækker!F25="Udmeldt",Rækker!F25="MR",Rækker!F25="Res"),1,2),0)=0,COUNTIF(Rækker!F27:F39,"&lt;&gt;")=0),"OK","FEJL")))</f>
        <v>OK</v>
      </c>
      <c r="T8" s="21" t="str">
        <f>IF(Rækker!H23="",IF(COUNTIF(Rækker!H25:H39,"")&lt;14,"FEJL",""),IF(IF(OR(Rækker!H24="Disket",Rækker!H24="Udmeldt",Rækker!H24="Walkover"),1,0)=0,IF(IF(Rækker!H25&lt;&gt;"",IF(OR(Rækker!H25="Disket",Rækker!H25="Udmeldt",Rækker!H25="MR",Rækker!H25="Res"),1,2),0)=0,IF(COUNTIF(Rækker!H27:H39,"&lt;&gt;")&lt;13,"",IF(COUNTIF(Rækker!H27:H39,1)+COUNTIF(Rækker!H27:H39,"X")+COUNTIF(Rækker!H27:H39,2)=13,"OK","FEJL")),IF(IF(Rækker!H25&lt;&gt;"",IF(OR(Rækker!H25="Disket",Rækker!H25="Udmeldt",Rækker!H25="MR",Rækker!H25="Res"),1,2),0)=1,IF(COUNTIF(Rækker!H27:H39,"&lt;&gt;")=0,"OK","FEJL"),"FEJL")),IF(AND(IF(Rækker!H25&lt;&gt;"",IF(OR(Rækker!H25="Disket",Rækker!H25="Udmeldt",Rækker!H25="MR",Rækker!H25="Res"),1,2),0)=0,COUNTIF(Rækker!H27:H39,"&lt;&gt;")=0),"OK","FEJL")))</f>
        <v>OK</v>
      </c>
      <c r="U8" s="21" t="str">
        <f>IF(Rækker!J23="",IF(COUNTIF(Rækker!J25:J39,"")&lt;14,"FEJL",""),IF(IF(OR(Rækker!J24="Disket",Rækker!J24="Udmeldt",Rækker!J24="Walkover"),1,0)=0,IF(IF(Rækker!J25&lt;&gt;"",IF(OR(Rækker!J25="Disket",Rækker!J25="Udmeldt",Rækker!J25="MR",Rækker!J25="Res"),1,2),0)=0,IF(COUNTIF(Rækker!J27:J39,"&lt;&gt;")&lt;13,"",IF(COUNTIF(Rækker!J27:J39,1)+COUNTIF(Rækker!J27:J39,"X")+COUNTIF(Rækker!J27:J39,2)=13,"OK","FEJL")),IF(IF(Rækker!J25&lt;&gt;"",IF(OR(Rækker!J25="Disket",Rækker!J25="Udmeldt",Rækker!J25="MR",Rækker!J25="Res"),1,2),0)=1,IF(COUNTIF(Rækker!J27:J39,"&lt;&gt;")=0,"OK","FEJL"),"FEJL")),IF(AND(IF(Rækker!J25&lt;&gt;"",IF(OR(Rækker!J25="Disket",Rækker!J25="Udmeldt",Rækker!J25="MR",Rækker!J25="Res"),1,2),0)=0,COUNTIF(Rækker!J27:J39,"&lt;&gt;")=0),"OK","FEJL")))</f>
        <v>OK</v>
      </c>
      <c r="V8" s="21" t="str">
        <f>IF(Rækker!L23="",IF(COUNTIF(Rækker!L25:L39,"")&lt;14,"FEJL",""),IF(IF(OR(Rækker!L24="Disket",Rækker!L24="Udmeldt",Rækker!L24="Walkover"),1,0)=0,IF(IF(Rækker!L25&lt;&gt;"",IF(OR(Rækker!L25="Disket",Rækker!L25="Udmeldt",Rækker!L25="MR",Rækker!L25="Res"),1,2),0)=0,IF(COUNTIF(Rækker!L27:L39,"&lt;&gt;")&lt;13,"",IF(COUNTIF(Rækker!L27:L39,1)+COUNTIF(Rækker!L27:L39,"X")+COUNTIF(Rækker!L27:L39,2)=13,"OK","FEJL")),IF(IF(Rækker!L25&lt;&gt;"",IF(OR(Rækker!L25="Disket",Rækker!L25="Udmeldt",Rækker!L25="MR",Rækker!L25="Res"),1,2),0)=1,IF(COUNTIF(Rækker!L27:L39,"&lt;&gt;")=0,"OK","FEJL"),"FEJL")),IF(AND(IF(Rækker!L25&lt;&gt;"",IF(OR(Rækker!L25="Disket",Rækker!L25="Udmeldt",Rækker!L25="MR",Rækker!L25="Res"),1,2),0)=0,COUNTIF(Rækker!L27:L39,"&lt;&gt;")=0),"OK","FEJL")))</f>
        <v>OK</v>
      </c>
      <c r="W8" s="21" t="str">
        <f>IF(Rækker!N23="",IF(COUNTIF(Rækker!N25:N39,"")&lt;14,"FEJL",""),IF(IF(OR(Rækker!N24="Disket",Rækker!N24="Udmeldt",Rækker!N24="Walkover"),1,0)=0,IF(IF(Rækker!N25&lt;&gt;"",IF(OR(Rækker!N25="Disket",Rækker!N25="Udmeldt",Rækker!N25="MR",Rækker!N25="Res"),1,2),0)=0,IF(COUNTIF(Rækker!N27:N39,"&lt;&gt;")&lt;13,"",IF(COUNTIF(Rækker!N27:N39,1)+COUNTIF(Rækker!N27:N39,"X")+COUNTIF(Rækker!N27:N39,2)=13,"OK","FEJL")),IF(IF(Rækker!N25&lt;&gt;"",IF(OR(Rækker!N25="Disket",Rækker!N25="Udmeldt",Rækker!N25="MR",Rækker!N25="Res"),1,2),0)=1,IF(COUNTIF(Rækker!N27:N39,"&lt;&gt;")=0,"OK","FEJL"),"FEJL")),IF(AND(IF(Rækker!N25&lt;&gt;"",IF(OR(Rækker!N25="Disket",Rækker!N25="Udmeldt",Rækker!N25="MR",Rækker!N25="Res"),1,2),0)=0,COUNTIF(Rækker!N27:N39,"&lt;&gt;")=0),"OK","FEJL")))</f>
        <v>OK</v>
      </c>
      <c r="X8" s="21" t="str">
        <f>IF(Rækker!P23="",IF(COUNTIF(Rækker!P25:P39,"")&lt;14,"FEJL",""),IF(IF(OR(Rækker!P24="Disket",Rækker!P24="Udmeldt",Rækker!P24="Walkover"),1,0)=0,IF(IF(Rækker!P25&lt;&gt;"",IF(OR(Rækker!P25="Disket",Rækker!P25="Udmeldt",Rækker!P25="MR",Rækker!P25="Res"),1,2),0)=0,IF(COUNTIF(Rækker!P27:P39,"&lt;&gt;")&lt;13,"",IF(COUNTIF(Rækker!P27:P39,1)+COUNTIF(Rækker!P27:P39,"X")+COUNTIF(Rækker!P27:P39,2)=13,"OK","FEJL")),IF(IF(Rækker!P25&lt;&gt;"",IF(OR(Rækker!P25="Disket",Rækker!P25="Udmeldt",Rækker!P25="MR",Rækker!P25="Res"),1,2),0)=1,IF(COUNTIF(Rækker!P27:P39,"&lt;&gt;")=0,"OK","FEJL"),"FEJL")),IF(AND(IF(Rækker!P25&lt;&gt;"",IF(OR(Rækker!P25="Disket",Rækker!P25="Udmeldt",Rækker!P25="MR",Rækker!P25="Res"),1,2),0)=0,COUNTIF(Rækker!P27:P39,"&lt;&gt;")=0),"OK","FEJL")))</f>
        <v>OK</v>
      </c>
      <c r="Y8" s="21" t="str">
        <f>IF(Rækker!R23="",IF(COUNTIF(Rækker!R25:R39,"")&lt;14,"FEJL",""),IF(IF(OR(Rækker!R24="Disket",Rækker!R24="Udmeldt",Rækker!R24="Walkover"),1,0)=0,IF(IF(Rækker!R25&lt;&gt;"",IF(OR(Rækker!R25="Disket",Rækker!R25="Udmeldt",Rækker!R25="MR",Rækker!R25="Res"),1,2),0)=0,IF(COUNTIF(Rækker!R27:R39,"&lt;&gt;")&lt;13,"",IF(COUNTIF(Rækker!R27:R39,1)+COUNTIF(Rækker!R27:R39,"X")+COUNTIF(Rækker!R27:R39,2)=13,"OK","FEJL")),IF(IF(Rækker!R25&lt;&gt;"",IF(OR(Rækker!R25="Disket",Rækker!R25="Udmeldt",Rækker!R25="MR",Rækker!R25="Res"),1,2),0)=1,IF(COUNTIF(Rækker!R27:R39,"&lt;&gt;")=0,"OK","FEJL"),"FEJL")),IF(AND(IF(Rækker!R25&lt;&gt;"",IF(OR(Rækker!R25="Disket",Rækker!R25="Udmeldt",Rækker!R25="MR",Rækker!R25="Res"),1,2),0)=0,COUNTIF(Rækker!R27:R39,"&lt;&gt;")=0),"OK","FEJL")))</f>
        <v>OK</v>
      </c>
      <c r="Z8" s="21" t="str">
        <f>IF(Rækker!T23="",IF(COUNTIF(Rækker!T25:T39,"")&lt;14,"FEJL",""),IF(IF(OR(Rækker!T24="Disket",Rækker!T24="Udmeldt",Rækker!T24="Walkover"),1,0)=0,IF(IF(Rækker!T25&lt;&gt;"",IF(OR(Rækker!T25="Disket",Rækker!T25="Udmeldt",Rækker!T25="MR",Rækker!T25="Res"),1,2),0)=0,IF(COUNTIF(Rækker!T27:T39,"&lt;&gt;")&lt;13,"",IF(COUNTIF(Rækker!T27:T39,1)+COUNTIF(Rækker!T27:T39,"X")+COUNTIF(Rækker!T27:T39,2)=13,"OK","FEJL")),IF(IF(Rækker!T25&lt;&gt;"",IF(OR(Rækker!T25="Disket",Rækker!T25="Udmeldt",Rækker!T25="MR",Rækker!T25="Res"),1,2),0)=1,IF(COUNTIF(Rækker!T27:T39,"&lt;&gt;")=0,"OK","FEJL"),"FEJL")),IF(AND(IF(Rækker!T25&lt;&gt;"",IF(OR(Rækker!T25="Disket",Rækker!T25="Udmeldt",Rækker!T25="MR",Rækker!T25="Res"),1,2),0)=0,COUNTIF(Rækker!T27:T39,"&lt;&gt;")=0),"OK","FEJL")))</f>
        <v>OK</v>
      </c>
      <c r="AA8" s="21" t="str">
        <f>IF(Rækker!V23="",IF(COUNTIF(Rækker!V25:V39,"")&lt;14,"FEJL",""),IF(IF(OR(Rækker!V24="Disket",Rækker!V24="Udmeldt",Rækker!V24="Walkover"),1,0)=0,IF(IF(Rækker!V25&lt;&gt;"",IF(OR(Rækker!V25="Disket",Rækker!V25="Udmeldt",Rækker!V25="MR",Rækker!V25="Res"),1,2),0)=0,IF(COUNTIF(Rækker!V27:V39,"&lt;&gt;")&lt;13,"",IF(COUNTIF(Rækker!V27:V39,1)+COUNTIF(Rækker!V27:V39,"X")+COUNTIF(Rækker!V27:V39,2)=13,"OK","FEJL")),IF(IF(Rækker!V25&lt;&gt;"",IF(OR(Rækker!V25="Disket",Rækker!V25="Udmeldt",Rækker!V25="MR",Rækker!V25="Res"),1,2),0)=1,IF(COUNTIF(Rækker!V27:V39,"&lt;&gt;")=0,"OK","FEJL"),"FEJL")),IF(AND(IF(Rækker!V25&lt;&gt;"",IF(OR(Rækker!V25="Disket",Rækker!V25="Udmeldt",Rækker!V25="MR",Rækker!V25="Res"),1,2),0)=0,COUNTIF(Rækker!V27:V39,"&lt;&gt;")=0),"OK","FEJL")))</f>
        <v>OK</v>
      </c>
      <c r="AB8" s="21" t="str">
        <f>IF(Rækker!X23="",IF(COUNTIF(Rækker!X25:X39,"")&lt;14,"FEJL",""),IF(IF(OR(Rækker!X24="Disket",Rækker!X24="Udmeldt",Rækker!X24="Walkover"),1,0)=0,IF(IF(Rækker!X25&lt;&gt;"",IF(OR(Rækker!X25="Disket",Rækker!X25="Udmeldt",Rækker!X25="MR",Rækker!X25="Res"),1,2),0)=0,IF(COUNTIF(Rækker!X27:X39,"&lt;&gt;")&lt;13,"",IF(COUNTIF(Rækker!X27:X39,1)+COUNTIF(Rækker!X27:X39,"X")+COUNTIF(Rækker!X27:X39,2)=13,"OK","FEJL")),IF(IF(Rækker!X25&lt;&gt;"",IF(OR(Rækker!X25="Disket",Rækker!X25="Udmeldt",Rækker!X25="MR",Rækker!X25="Res"),1,2),0)=1,IF(COUNTIF(Rækker!X27:X39,"&lt;&gt;")=0,"OK","FEJL"),"FEJL")),IF(AND(IF(Rækker!X25&lt;&gt;"",IF(OR(Rækker!X25="Disket",Rækker!X25="Udmeldt",Rækker!X25="MR",Rækker!X25="Res"),1,2),0)=0,COUNTIF(Rækker!X27:X39,"&lt;&gt;")=0),"OK","FEJL")))</f>
        <v>OK</v>
      </c>
      <c r="AC8" s="21" t="str">
        <f>IF(Rækker!Z23="",IF(COUNTIF(Rækker!Z25:Z39,"")&lt;14,"FEJL",""),IF(IF(OR(Rækker!Z24="Disket",Rækker!Z24="Udmeldt",Rækker!Z24="Walkover"),1,0)=0,IF(IF(Rækker!Z25&lt;&gt;"",IF(OR(Rækker!Z25="Disket",Rækker!Z25="Udmeldt",Rækker!Z25="MR",Rækker!Z25="Res"),1,2),0)=0,IF(COUNTIF(Rækker!Z27:Z39,"&lt;&gt;")&lt;13,"",IF(COUNTIF(Rækker!Z27:Z39,1)+COUNTIF(Rækker!Z27:Z39,"X")+COUNTIF(Rækker!Z27:Z39,2)=13,"OK","FEJL")),IF(IF(Rækker!Z25&lt;&gt;"",IF(OR(Rækker!Z25="Disket",Rækker!Z25="Udmeldt",Rækker!Z25="MR",Rækker!Z25="Res"),1,2),0)=1,IF(COUNTIF(Rækker!Z27:Z39,"&lt;&gt;")=0,"OK","FEJL"),"FEJL")),IF(AND(IF(Rækker!Z25&lt;&gt;"",IF(OR(Rækker!Z25="Disket",Rækker!Z25="Udmeldt",Rækker!Z25="MR",Rækker!Z25="Res"),1,2),0)=0,COUNTIF(Rækker!Z27:Z39,"&lt;&gt;")=0),"OK","FEJL")))</f>
        <v>OK</v>
      </c>
      <c r="AD8" s="21" t="str">
        <f>IF(Rækker!AB23="",IF(COUNTIF(Rækker!AB25:AB39,"")&lt;14,"FEJL",""),IF(IF(OR(Rækker!AB24="Disket",Rækker!AB24="Udmeldt",Rækker!AB24="Walkover"),1,0)=0,IF(IF(Rækker!AB25&lt;&gt;"",IF(OR(Rækker!AB25="Disket",Rækker!AB25="Udmeldt",Rækker!AB25="MR",Rækker!AB25="Res"),1,2),0)=0,IF(COUNTIF(Rækker!AB27:AB39,"&lt;&gt;")&lt;13,"",IF(COUNTIF(Rækker!AB27:AB39,1)+COUNTIF(Rækker!AB27:AB39,"X")+COUNTIF(Rækker!AB27:AB39,2)=13,"OK","FEJL")),IF(IF(Rækker!AB25&lt;&gt;"",IF(OR(Rækker!AB25="Disket",Rækker!AB25="Udmeldt",Rækker!AB25="MR",Rækker!AB25="Res"),1,2),0)=1,IF(COUNTIF(Rækker!AB27:AB39,"&lt;&gt;")=0,"OK","FEJL"),"FEJL")),IF(AND(IF(Rækker!AB25&lt;&gt;"",IF(OR(Rækker!AB25="Disket",Rækker!AB25="Udmeldt",Rækker!AB25="MR",Rækker!AB25="Res"),1,2),0)=0,COUNTIF(Rækker!AB27:AB39,"&lt;&gt;")=0),"OK","FEJL")))</f>
        <v>OK</v>
      </c>
      <c r="AE8" s="21" t="str">
        <f>IF(Rækker!AD23="",IF(COUNTIF(Rækker!AD25:AD39,"")&lt;14,"FEJL",""),IF(IF(OR(Rækker!AD24="Disket",Rækker!AD24="Udmeldt",Rækker!AD24="Walkover"),1,0)=0,IF(IF(Rækker!AD25&lt;&gt;"",IF(OR(Rækker!AD25="Disket",Rækker!AD25="Udmeldt",Rækker!AD25="MR",Rækker!AD25="Res"),1,2),0)=0,IF(COUNTIF(Rækker!AD27:AD39,"&lt;&gt;")&lt;13,"",IF(COUNTIF(Rækker!AD27:AD39,1)+COUNTIF(Rækker!AD27:AD39,"X")+COUNTIF(Rækker!AD27:AD39,2)=13,"OK","FEJL")),IF(IF(Rækker!AD25&lt;&gt;"",IF(OR(Rækker!AD25="Disket",Rækker!AD25="Udmeldt",Rækker!AD25="MR",Rækker!AD25="Res"),1,2),0)=1,IF(COUNTIF(Rækker!AD27:AD39,"&lt;&gt;")=0,"OK","FEJL"),"FEJL")),IF(AND(IF(Rækker!AD25&lt;&gt;"",IF(OR(Rækker!AD25="Disket",Rækker!AD25="Udmeldt",Rækker!AD25="MR",Rækker!AD25="Res"),1,2),0)=0,COUNTIF(Rækker!AD27:AD39,"&lt;&gt;")=0),"OK","FEJL")))</f>
        <v>OK</v>
      </c>
      <c r="AF8" s="21" t="str">
        <f>IF(Rækker!AF23="",IF(COUNTIF(Rækker!AF25:AF39,"")&lt;14,"FEJL",""),IF(IF(OR(Rækker!AF24="Disket",Rækker!AF24="Udmeldt",Rækker!AF24="Walkover"),1,0)=0,IF(IF(Rækker!AF25&lt;&gt;"",IF(OR(Rækker!AF25="Disket",Rækker!AF25="Udmeldt",Rækker!AF25="MR",Rækker!AF25="Res"),1,2),0)=0,IF(COUNTIF(Rækker!AF27:AF39,"&lt;&gt;")&lt;13,"",IF(COUNTIF(Rækker!AF27:AF39,1)+COUNTIF(Rækker!AF27:AF39,"X")+COUNTIF(Rækker!AF27:AF39,2)=13,"OK","FEJL")),IF(IF(Rækker!AF25&lt;&gt;"",IF(OR(Rækker!AF25="Disket",Rækker!AF25="Udmeldt",Rækker!AF25="MR",Rækker!AF25="Res"),1,2),0)=1,IF(COUNTIF(Rækker!AF27:AF39,"&lt;&gt;")=0,"OK","FEJL"),"FEJL")),IF(AND(IF(Rækker!AF25&lt;&gt;"",IF(OR(Rækker!AF25="Disket",Rækker!AF25="Udmeldt",Rækker!AF25="MR",Rækker!AF25="Res"),1,2),0)=0,COUNTIF(Rækker!AF27:AF39,"&lt;&gt;")=0),"OK","FEJL")))</f>
        <v>OK</v>
      </c>
      <c r="AG8" s="21" t="str">
        <f>IF(Rækker!B43="",IF(COUNTIF(Rækker!B45:B59,"")&lt;14,"FEJL",""),IF(IF(OR(Rækker!B44="Disket",Rækker!B44="Udmeldt",Rækker!B44="Walkover"),1,0)=0,IF(IF(Rækker!B45&lt;&gt;"",IF(OR(Rækker!B45="Disket",Rækker!B45="Udmeldt",Rækker!B45="MR",Rækker!B45="Res"),1,2),0)=0,IF(COUNTIF(Rækker!B47:B59,"&lt;&gt;")&lt;13,"",IF(COUNTIF(Rækker!B47:B59,1)+COUNTIF(Rækker!B47:B59,"X")+COUNTIF(Rækker!B47:B59,2)=13,"OK","FEJL")),IF(IF(Rækker!B45&lt;&gt;"",IF(OR(Rækker!B45="Disket",Rækker!B45="Udmeldt",Rækker!B45="MR",Rækker!B45="Res"),1,2),0)=1,IF(COUNTIF(Rækker!B47:B59,"&lt;&gt;")=0,"OK","FEJL"),"FEJL")),IF(AND(IF(Rækker!B45&lt;&gt;"",IF(OR(Rækker!B45="Disket",Rækker!B45="Udmeldt",Rækker!B45="MR",Rækker!B45="Res"),1,2),0)=0,COUNTIF(Rækker!B47:B59,"&lt;&gt;")=0),"OK","FEJL")))</f>
        <v>OK</v>
      </c>
      <c r="AH8" s="21" t="str">
        <f>IF(Rækker!D43="",IF(COUNTIF(Rækker!D45:D59,"")&lt;14,"FEJL",""),IF(IF(OR(Rækker!D44="Disket",Rækker!D44="Udmeldt",Rækker!D44="Walkover"),1,0)=0,IF(IF(Rækker!D45&lt;&gt;"",IF(OR(Rækker!D45="Disket",Rækker!D45="Udmeldt",Rækker!D45="MR",Rækker!D45="Res"),1,2),0)=0,IF(COUNTIF(Rækker!D47:D59,"&lt;&gt;")&lt;13,"",IF(COUNTIF(Rækker!D47:D59,1)+COUNTIF(Rækker!D47:D59,"X")+COUNTIF(Rækker!D47:D59,2)=13,"OK","FEJL")),IF(IF(Rækker!D45&lt;&gt;"",IF(OR(Rækker!D45="Disket",Rækker!D45="Udmeldt",Rækker!D45="MR",Rækker!D45="Res"),1,2),0)=1,IF(COUNTIF(Rækker!D47:D59,"&lt;&gt;")=0,"OK","FEJL"),"FEJL")),IF(AND(IF(Rækker!D45&lt;&gt;"",IF(OR(Rækker!D45="Disket",Rækker!D45="Udmeldt",Rækker!D45="MR",Rækker!D45="Res"),1,2),0)=0,COUNTIF(Rækker!D47:D59,"&lt;&gt;")=0),"OK","FEJL")))</f>
        <v>OK</v>
      </c>
      <c r="AI8" s="21" t="str">
        <f>IF(Rækker!F43="",IF(COUNTIF(Rækker!F45:F59,"")&lt;14,"FEJL",""),IF(IF(OR(Rækker!F44="Disket",Rækker!F44="Udmeldt",Rækker!F44="Walkover"),1,0)=0,IF(IF(Rækker!F45&lt;&gt;"",IF(OR(Rækker!F45="Disket",Rækker!F45="Udmeldt",Rækker!F45="MR",Rækker!F45="Res"),1,2),0)=0,IF(COUNTIF(Rækker!F47:F59,"&lt;&gt;")&lt;13,"",IF(COUNTIF(Rækker!F47:F59,1)+COUNTIF(Rækker!F47:F59,"X")+COUNTIF(Rækker!F47:F59,2)=13,"OK","FEJL")),IF(IF(Rækker!F45&lt;&gt;"",IF(OR(Rækker!F45="Disket",Rækker!F45="Udmeldt",Rækker!F45="MR",Rækker!F45="Res"),1,2),0)=1,IF(COUNTIF(Rækker!F47:F59,"&lt;&gt;")=0,"OK","FEJL"),"FEJL")),IF(AND(IF(Rækker!F45&lt;&gt;"",IF(OR(Rækker!F45="Disket",Rækker!F45="Udmeldt",Rækker!F45="MR",Rækker!F45="Res"),1,2),0)=0,COUNTIF(Rækker!F47:F59,"&lt;&gt;")=0),"OK","FEJL")))</f>
        <v>OK</v>
      </c>
      <c r="AJ8" s="21" t="str">
        <f>IF(Rækker!H43="",IF(COUNTIF(Rækker!H45:H59,"")&lt;14,"FEJL",""),IF(IF(OR(Rækker!H44="Disket",Rækker!H44="Udmeldt",Rækker!H44="Walkover"),1,0)=0,IF(IF(Rækker!H45&lt;&gt;"",IF(OR(Rækker!H45="Disket",Rækker!H45="Udmeldt",Rækker!H45="MR",Rækker!H45="Res"),1,2),0)=0,IF(COUNTIF(Rækker!H47:H59,"&lt;&gt;")&lt;13,"",IF(COUNTIF(Rækker!H47:H59,1)+COUNTIF(Rækker!H47:H59,"X")+COUNTIF(Rækker!H47:H59,2)=13,"OK","FEJL")),IF(IF(Rækker!H45&lt;&gt;"",IF(OR(Rækker!H45="Disket",Rækker!H45="Udmeldt",Rækker!H45="MR",Rækker!H45="Res"),1,2),0)=1,IF(COUNTIF(Rækker!H47:H59,"&lt;&gt;")=0,"OK","FEJL"),"FEJL")),IF(AND(IF(Rækker!H45&lt;&gt;"",IF(OR(Rækker!H45="Disket",Rækker!H45="Udmeldt",Rækker!H45="MR",Rækker!H45="Res"),1,2),0)=0,COUNTIF(Rækker!H47:H59,"&lt;&gt;")=0),"OK","FEJL")))</f>
        <v>OK</v>
      </c>
      <c r="AK8" s="21" t="str">
        <f>IF(Rækker!J43="",IF(COUNTIF(Rækker!J45:J59,"")&lt;14,"FEJL",""),IF(IF(OR(Rækker!J44="Disket",Rækker!J44="Udmeldt",Rækker!J44="Walkover"),1,0)=0,IF(IF(Rækker!J45&lt;&gt;"",IF(OR(Rækker!J45="Disket",Rækker!J45="Udmeldt",Rækker!J45="MR",Rækker!J45="Res"),1,2),0)=0,IF(COUNTIF(Rækker!J47:J59,"&lt;&gt;")&lt;13,"",IF(COUNTIF(Rækker!J47:J59,1)+COUNTIF(Rækker!J47:J59,"X")+COUNTIF(Rækker!J47:J59,2)=13,"OK","FEJL")),IF(IF(Rækker!J45&lt;&gt;"",IF(OR(Rækker!J45="Disket",Rækker!J45="Udmeldt",Rækker!J45="MR",Rækker!J45="Res"),1,2),0)=1,IF(COUNTIF(Rækker!J47:J59,"&lt;&gt;")=0,"OK","FEJL"),"FEJL")),IF(AND(IF(Rækker!J45&lt;&gt;"",IF(OR(Rækker!J45="Disket",Rækker!J45="Udmeldt",Rækker!J45="MR",Rækker!J45="Res"),1,2),0)=0,COUNTIF(Rækker!J47:J59,"&lt;&gt;")=0),"OK","FEJL")))</f>
        <v/>
      </c>
      <c r="AL8" s="21" t="str">
        <f>IF(Rækker!L43="",IF(COUNTIF(Rækker!L45:L59,"")&lt;14,"FEJL",""),IF(IF(OR(Rækker!L44="Disket",Rækker!L44="Udmeldt",Rækker!L44="Walkover"),1,0)=0,IF(IF(Rækker!L45&lt;&gt;"",IF(OR(Rækker!L45="Disket",Rækker!L45="Udmeldt",Rækker!L45="MR",Rækker!L45="Res"),1,2),0)=0,IF(COUNTIF(Rækker!L47:L59,"&lt;&gt;")&lt;13,"",IF(COUNTIF(Rækker!L47:L59,1)+COUNTIF(Rækker!L47:L59,"X")+COUNTIF(Rækker!L47:L59,2)=13,"OK","FEJL")),IF(IF(Rækker!L45&lt;&gt;"",IF(OR(Rækker!L45="Disket",Rækker!L45="Udmeldt",Rækker!L45="MR",Rækker!L45="Res"),1,2),0)=1,IF(COUNTIF(Rækker!L47:L59,"&lt;&gt;")=0,"OK","FEJL"),"FEJL")),IF(AND(IF(Rækker!L45&lt;&gt;"",IF(OR(Rækker!L45="Disket",Rækker!L45="Udmeldt",Rækker!L45="MR",Rækker!L45="Res"),1,2),0)=0,COUNTIF(Rækker!L47:L59,"&lt;&gt;")=0),"OK","FEJL")))</f>
        <v/>
      </c>
      <c r="AM8" s="21" t="str">
        <f>IF(Rækker!N43="",IF(COUNTIF(Rækker!N45:N59,"")&lt;14,"FEJL",""),IF(IF(OR(Rækker!N44="Disket",Rækker!N44="Udmeldt",Rækker!N44="Walkover"),1,0)=0,IF(IF(Rækker!N45&lt;&gt;"",IF(OR(Rækker!N45="Disket",Rækker!N45="Udmeldt",Rækker!N45="MR",Rækker!N45="Res"),1,2),0)=0,IF(COUNTIF(Rækker!N47:N59,"&lt;&gt;")&lt;13,"",IF(COUNTIF(Rækker!N47:N59,1)+COUNTIF(Rækker!N47:N59,"X")+COUNTIF(Rækker!N47:N59,2)=13,"OK","FEJL")),IF(IF(Rækker!N45&lt;&gt;"",IF(OR(Rækker!N45="Disket",Rækker!N45="Udmeldt",Rækker!N45="MR",Rækker!N45="Res"),1,2),0)=1,IF(COUNTIF(Rækker!N47:N59,"&lt;&gt;")=0,"OK","FEJL"),"FEJL")),IF(AND(IF(Rækker!N45&lt;&gt;"",IF(OR(Rækker!N45="Disket",Rækker!N45="Udmeldt",Rækker!N45="MR",Rækker!N45="Res"),1,2),0)=0,COUNTIF(Rækker!N47:N59,"&lt;&gt;")=0),"OK","FEJL")))</f>
        <v/>
      </c>
      <c r="AN8" s="21" t="str">
        <f>IF(Rækker!P43="",IF(COUNTIF(Rækker!P45:P59,"")&lt;14,"FEJL",""),IF(IF(OR(Rækker!P44="Disket",Rækker!P44="Udmeldt",Rækker!P44="Walkover"),1,0)=0,IF(IF(Rækker!P45&lt;&gt;"",IF(OR(Rækker!P45="Disket",Rækker!P45="Udmeldt",Rækker!P45="MR",Rækker!P45="Res"),1,2),0)=0,IF(COUNTIF(Rækker!P47:P59,"&lt;&gt;")&lt;13,"",IF(COUNTIF(Rækker!P47:P59,1)+COUNTIF(Rækker!P47:P59,"X")+COUNTIF(Rækker!P47:P59,2)=13,"OK","FEJL")),IF(IF(Rækker!P45&lt;&gt;"",IF(OR(Rækker!P45="Disket",Rækker!P45="Udmeldt",Rækker!P45="MR",Rækker!P45="Res"),1,2),0)=1,IF(COUNTIF(Rækker!P47:P59,"&lt;&gt;")=0,"OK","FEJL"),"FEJL")),IF(AND(IF(Rækker!P45&lt;&gt;"",IF(OR(Rækker!P45="Disket",Rækker!P45="Udmeldt",Rækker!P45="MR",Rækker!P45="Res"),1,2),0)=0,COUNTIF(Rækker!P47:P59,"&lt;&gt;")=0),"OK","FEJL")))</f>
        <v/>
      </c>
      <c r="AO8" s="21" t="str">
        <f>IF(Rækker!R43="",IF(COUNTIF(Rækker!R45:R59,"")&lt;14,"FEJL",""),IF(IF(OR(Rækker!R44="Disket",Rækker!R44="Udmeldt",Rækker!R44="Walkover"),1,0)=0,IF(IF(Rækker!R45&lt;&gt;"",IF(OR(Rækker!R45="Disket",Rækker!R45="Udmeldt",Rækker!R45="MR",Rækker!R45="Res"),1,2),0)=0,IF(COUNTIF(Rækker!R47:R59,"&lt;&gt;")&lt;13,"",IF(COUNTIF(Rækker!R47:R59,1)+COUNTIF(Rækker!R47:R59,"X")+COUNTIF(Rækker!R47:R59,2)=13,"OK","FEJL")),IF(IF(Rækker!R45&lt;&gt;"",IF(OR(Rækker!R45="Disket",Rækker!R45="Udmeldt",Rækker!R45="MR",Rækker!R45="Res"),1,2),0)=1,IF(COUNTIF(Rækker!R47:R59,"&lt;&gt;")=0,"OK","FEJL"),"FEJL")),IF(AND(IF(Rækker!R45&lt;&gt;"",IF(OR(Rækker!R45="Disket",Rækker!R45="Udmeldt",Rækker!R45="MR",Rækker!R45="Res"),1,2),0)=0,COUNTIF(Rækker!R47:R59,"&lt;&gt;")=0),"OK","FEJL")))</f>
        <v/>
      </c>
      <c r="AP8" s="21" t="str">
        <f>IF(Rækker!T43="",IF(COUNTIF(Rækker!T45:T59,"")&lt;14,"FEJL",""),IF(IF(OR(Rækker!T44="Disket",Rækker!T44="Udmeldt",Rækker!T44="Walkover"),1,0)=0,IF(IF(Rækker!T45&lt;&gt;"",IF(OR(Rækker!T45="Disket",Rækker!T45="Udmeldt",Rækker!T45="MR",Rækker!T45="Res"),1,2),0)=0,IF(COUNTIF(Rækker!T47:T59,"&lt;&gt;")&lt;13,"",IF(COUNTIF(Rækker!T47:T59,1)+COUNTIF(Rækker!T47:T59,"X")+COUNTIF(Rækker!T47:T59,2)=13,"OK","FEJL")),IF(IF(Rækker!T45&lt;&gt;"",IF(OR(Rækker!T45="Disket",Rækker!T45="Udmeldt",Rækker!T45="MR",Rækker!T45="Res"),1,2),0)=1,IF(COUNTIF(Rækker!T47:T59,"&lt;&gt;")=0,"OK","FEJL"),"FEJL")),IF(AND(IF(Rækker!T45&lt;&gt;"",IF(OR(Rækker!T45="Disket",Rækker!T45="Udmeldt",Rækker!T45="MR",Rækker!T45="Res"),1,2),0)=0,COUNTIF(Rækker!T47:T59,"&lt;&gt;")=0),"OK","FEJL")))</f>
        <v/>
      </c>
      <c r="AQ8" s="21" t="str">
        <f>IF(Rækker!V43="",IF(COUNTIF(Rækker!V45:V59,"")&lt;14,"FEJL",""),IF(IF(OR(Rækker!V44="Disket",Rækker!V44="Udmeldt",Rækker!V44="Walkover"),1,0)=0,IF(IF(Rækker!V45&lt;&gt;"",IF(OR(Rækker!V45="Disket",Rækker!V45="Udmeldt",Rækker!V45="MR",Rækker!V45="Res"),1,2),0)=0,IF(COUNTIF(Rækker!V47:V59,"&lt;&gt;")&lt;13,"",IF(COUNTIF(Rækker!V47:V59,1)+COUNTIF(Rækker!V47:V59,"X")+COUNTIF(Rækker!V47:V59,2)=13,"OK","FEJL")),IF(IF(Rækker!V45&lt;&gt;"",IF(OR(Rækker!V45="Disket",Rækker!V45="Udmeldt",Rækker!V45="MR",Rækker!V45="Res"),1,2),0)=1,IF(COUNTIF(Rækker!V47:V59,"&lt;&gt;")=0,"OK","FEJL"),"FEJL")),IF(AND(IF(Rækker!V45&lt;&gt;"",IF(OR(Rækker!V45="Disket",Rækker!V45="Udmeldt",Rækker!V45="MR",Rækker!V45="Res"),1,2),0)=0,COUNTIF(Rækker!V47:V59,"&lt;&gt;")=0),"OK","FEJL")))</f>
        <v/>
      </c>
      <c r="AR8" s="21" t="str">
        <f>IF(Rækker!X43="",IF(COUNTIF(Rækker!X45:X59,"")&lt;14,"FEJL",""),IF(IF(OR(Rækker!X44="Disket",Rækker!X44="Udmeldt",Rækker!X44="Walkover"),1,0)=0,IF(IF(Rækker!X45&lt;&gt;"",IF(OR(Rækker!X45="Disket",Rækker!X45="Udmeldt",Rækker!X45="MR",Rækker!X45="Res"),1,2),0)=0,IF(COUNTIF(Rækker!X47:X59,"&lt;&gt;")&lt;13,"",IF(COUNTIF(Rækker!X47:X59,1)+COUNTIF(Rækker!X47:X59,"X")+COUNTIF(Rækker!X47:X59,2)=13,"OK","FEJL")),IF(IF(Rækker!X45&lt;&gt;"",IF(OR(Rækker!X45="Disket",Rækker!X45="Udmeldt",Rækker!X45="MR",Rækker!X45="Res"),1,2),0)=1,IF(COUNTIF(Rækker!X47:X59,"&lt;&gt;")=0,"OK","FEJL"),"FEJL")),IF(AND(IF(Rækker!X45&lt;&gt;"",IF(OR(Rækker!X45="Disket",Rækker!X45="Udmeldt",Rækker!X45="MR",Rækker!X45="Res"),1,2),0)=0,COUNTIF(Rækker!X47:X59,"&lt;&gt;")=0),"OK","FEJL")))</f>
        <v/>
      </c>
      <c r="AS8" s="21" t="str">
        <f>IF(Rækker!Z43="",IF(COUNTIF(Rækker!Z45:Z59,"")&lt;14,"FEJL",""),IF(IF(OR(Rækker!Z44="Disket",Rækker!Z44="Udmeldt",Rækker!Z44="Walkover"),1,0)=0,IF(IF(Rækker!Z45&lt;&gt;"",IF(OR(Rækker!Z45="Disket",Rækker!Z45="Udmeldt",Rækker!Z45="MR",Rækker!Z45="Res"),1,2),0)=0,IF(COUNTIF(Rækker!Z47:Z59,"&lt;&gt;")&lt;13,"",IF(COUNTIF(Rækker!Z47:Z59,1)+COUNTIF(Rækker!Z47:Z59,"X")+COUNTIF(Rækker!Z47:Z59,2)=13,"OK","FEJL")),IF(IF(Rækker!Z45&lt;&gt;"",IF(OR(Rækker!Z45="Disket",Rækker!Z45="Udmeldt",Rækker!Z45="MR",Rækker!Z45="Res"),1,2),0)=1,IF(COUNTIF(Rækker!Z47:Z59,"&lt;&gt;")=0,"OK","FEJL"),"FEJL")),IF(AND(IF(Rækker!Z45&lt;&gt;"",IF(OR(Rækker!Z45="Disket",Rækker!Z45="Udmeldt",Rækker!Z45="MR",Rækker!Z45="Res"),1,2),0)=0,COUNTIF(Rækker!Z47:Z59,"&lt;&gt;")=0),"OK","FEJL")))</f>
        <v/>
      </c>
      <c r="AT8" s="21" t="str">
        <f>IF(Rækker!AB43="",IF(COUNTIF(Rækker!AB45:AB59,"")&lt;14,"FEJL",""),IF(IF(OR(Rækker!AB44="Disket",Rækker!AB44="Udmeldt",Rækker!AB44="Walkover"),1,0)=0,IF(IF(Rækker!AB45&lt;&gt;"",IF(OR(Rækker!AB45="Disket",Rækker!AB45="Udmeldt",Rækker!AB45="MR",Rækker!AB45="Res"),1,2),0)=0,IF(COUNTIF(Rækker!AB47:AB59,"&lt;&gt;")&lt;13,"",IF(COUNTIF(Rækker!AB47:AB59,1)+COUNTIF(Rækker!AB47:AB59,"X")+COUNTIF(Rækker!AB47:AB59,2)=13,"OK","FEJL")),IF(IF(Rækker!AB45&lt;&gt;"",IF(OR(Rækker!AB45="Disket",Rækker!AB45="Udmeldt",Rækker!AB45="MR",Rækker!AB45="Res"),1,2),0)=1,IF(COUNTIF(Rækker!AB47:AB59,"&lt;&gt;")=0,"OK","FEJL"),"FEJL")),IF(AND(IF(Rækker!AB45&lt;&gt;"",IF(OR(Rækker!AB45="Disket",Rækker!AB45="Udmeldt",Rækker!AB45="MR",Rækker!AB45="Res"),1,2),0)=0,COUNTIF(Rækker!AB47:AB59,"&lt;&gt;")=0),"OK","FEJL")))</f>
        <v/>
      </c>
      <c r="AU8" s="21" t="str">
        <f>IF(Rækker!AD43="",IF(COUNTIF(Rækker!AD45:AD59,"")&lt;14,"FEJL",""),IF(IF(OR(Rækker!AD44="Disket",Rækker!AD44="Udmeldt",Rækker!AD44="Walkover"),1,0)=0,IF(IF(Rækker!AD45&lt;&gt;"",IF(OR(Rækker!AD45="Disket",Rækker!AD45="Udmeldt",Rækker!AD45="MR",Rækker!AD45="Res"),1,2),0)=0,IF(COUNTIF(Rækker!AD47:AD59,"&lt;&gt;")&lt;13,"",IF(COUNTIF(Rækker!AD47:AD59,1)+COUNTIF(Rækker!AD47:AD59,"X")+COUNTIF(Rækker!AD47:AD59,2)=13,"OK","FEJL")),IF(IF(Rækker!AD45&lt;&gt;"",IF(OR(Rækker!AD45="Disket",Rækker!AD45="Udmeldt",Rækker!AD45="MR",Rækker!AD45="Res"),1,2),0)=1,IF(COUNTIF(Rækker!AD47:AD59,"&lt;&gt;")=0,"OK","FEJL"),"FEJL")),IF(AND(IF(Rækker!AD45&lt;&gt;"",IF(OR(Rækker!AD45="Disket",Rækker!AD45="Udmeldt",Rækker!AD45="MR",Rækker!AD45="Res"),1,2),0)=0,COUNTIF(Rækker!AD47:AD59,"&lt;&gt;")=0),"OK","FEJL")))</f>
        <v/>
      </c>
      <c r="AV8" s="21" t="str">
        <f>IF(Rækker!AF43="",IF(COUNTIF(Rækker!AF45:AF59,"")&lt;14,"FEJL",""),IF(IF(OR(Rækker!AF44="Disket",Rækker!AF44="Udmeldt",Rækker!AF44="Walkover"),1,0)=0,IF(IF(Rækker!AF45&lt;&gt;"",IF(OR(Rækker!AF45="Disket",Rækker!AF45="Udmeldt",Rækker!AF45="MR",Rækker!AF45="Res"),1,2),0)=0,IF(COUNTIF(Rækker!AF47:AF59,"&lt;&gt;")&lt;13,"",IF(COUNTIF(Rækker!AF47:AF59,1)+COUNTIF(Rækker!AF47:AF59,"X")+COUNTIF(Rækker!AF47:AF59,2)=13,"OK","FEJL")),IF(IF(Rækker!AF45&lt;&gt;"",IF(OR(Rækker!AF45="Disket",Rækker!AF45="Udmeldt",Rækker!AF45="MR",Rækker!AF45="Res"),1,2),0)=1,IF(COUNTIF(Rækker!AF47:AF59,"&lt;&gt;")=0,"OK","FEJL"),"FEJL")),IF(AND(IF(Rækker!AF45&lt;&gt;"",IF(OR(Rækker!AF45="Disket",Rækker!AF45="Udmeldt",Rækker!AF45="MR",Rækker!AF45="Res"),1,2),0)=0,COUNTIF(Rækker!AF47:AF59,"&lt;&gt;")=0),"OK","FEJL")))</f>
        <v/>
      </c>
      <c r="AW8" s="21" t="str">
        <f>IF(Rækker!B63="",IF(COUNTIF(Rækker!B65:B79,"")&lt;14,"FEJL",""),IF(IF(OR(Rækker!B64="Disket",Rækker!B64="Udmeldt",Rækker!B64="Walkover"),1,0)=0,IF(IF(Rækker!B65&lt;&gt;"",IF(OR(Rækker!B65="Disket",Rækker!B65="Udmeldt",Rækker!B65="MR",Rækker!B65="Res"),1,2),0)=0,IF(COUNTIF(Rækker!B67:B79,"&lt;&gt;")&lt;13,"",IF(COUNTIF(Rækker!B67:B79,1)+COUNTIF(Rækker!B67:B79,"X")+COUNTIF(Rækker!B67:B79,2)=13,"OK","FEJL")),IF(IF(Rækker!B65&lt;&gt;"",IF(OR(Rækker!B65="Disket",Rækker!B65="Udmeldt",Rækker!B65="MR",Rækker!B65="Res"),1,2),0)=1,IF(COUNTIF(Rækker!B67:B79,"&lt;&gt;")=0,"OK","FEJL"),"FEJL")),IF(AND(IF(Rækker!B65&lt;&gt;"",IF(OR(Rækker!B65="Disket",Rækker!B65="Udmeldt",Rækker!B65="MR",Rækker!B65="Res"),1,2),0)=0,COUNTIF(Rækker!B67:B79,"&lt;&gt;")=0),"OK","FEJL")))</f>
        <v/>
      </c>
      <c r="AX8" s="21" t="str">
        <f>IF(Rækker!D63="",IF(COUNTIF(Rækker!D65:D79,"")&lt;14,"FEJL",""),IF(IF(OR(Rækker!D64="Disket",Rækker!D64="Udmeldt",Rækker!D64="Walkover"),1,0)=0,IF(IF(Rækker!D65&lt;&gt;"",IF(OR(Rækker!D65="Disket",Rækker!D65="Udmeldt",Rækker!D65="MR",Rækker!D65="Res"),1,2),0)=0,IF(COUNTIF(Rækker!D67:D79,"&lt;&gt;")&lt;13,"",IF(COUNTIF(Rækker!D67:D79,1)+COUNTIF(Rækker!D67:D79,"X")+COUNTIF(Rækker!D67:D79,2)=13,"OK","FEJL")),IF(IF(Rækker!D65&lt;&gt;"",IF(OR(Rækker!D65="Disket",Rækker!D65="Udmeldt",Rækker!D65="MR",Rækker!D65="Res"),1,2),0)=1,IF(COUNTIF(Rækker!D67:D79,"&lt;&gt;")=0,"OK","FEJL"),"FEJL")),IF(AND(IF(Rækker!D65&lt;&gt;"",IF(OR(Rækker!D65="Disket",Rækker!D65="Udmeldt",Rækker!D65="MR",Rækker!D65="Res"),1,2),0)=0,COUNTIF(Rækker!D67:D79,"&lt;&gt;")=0),"OK","FEJL")))</f>
        <v/>
      </c>
      <c r="AY8" s="21" t="str">
        <f>IF(Rækker!F63="",IF(COUNTIF(Rækker!F65:F79,"")&lt;14,"FEJL",""),IF(IF(OR(Rækker!F64="Disket",Rækker!F64="Udmeldt",Rækker!F64="Walkover"),1,0)=0,IF(IF(Rækker!F65&lt;&gt;"",IF(OR(Rækker!F65="Disket",Rækker!F65="Udmeldt",Rækker!F65="MR",Rækker!F65="Res"),1,2),0)=0,IF(COUNTIF(Rækker!F67:F79,"&lt;&gt;")&lt;13,"",IF(COUNTIF(Rækker!F67:F79,1)+COUNTIF(Rækker!F67:F79,"X")+COUNTIF(Rækker!F67:F79,2)=13,"OK","FEJL")),IF(IF(Rækker!F65&lt;&gt;"",IF(OR(Rækker!F65="Disket",Rækker!F65="Udmeldt",Rækker!F65="MR",Rækker!F65="Res"),1,2),0)=1,IF(COUNTIF(Rækker!F67:F79,"&lt;&gt;")=0,"OK","FEJL"),"FEJL")),IF(AND(IF(Rækker!F65&lt;&gt;"",IF(OR(Rækker!F65="Disket",Rækker!F65="Udmeldt",Rækker!F65="MR",Rækker!F65="Res"),1,2),0)=0,COUNTIF(Rækker!F67:F79,"&lt;&gt;")=0),"OK","FEJL")))</f>
        <v/>
      </c>
      <c r="AZ8" s="21" t="str">
        <f>IF(Rækker!H63="",IF(COUNTIF(Rækker!H65:H79,"")&lt;14,"FEJL",""),IF(IF(OR(Rækker!H64="Disket",Rækker!H64="Udmeldt",Rækker!H64="Walkover"),1,0)=0,IF(IF(Rækker!H65&lt;&gt;"",IF(OR(Rækker!H65="Disket",Rækker!H65="Udmeldt",Rækker!H65="MR",Rækker!H65="Res"),1,2),0)=0,IF(COUNTIF(Rækker!H67:H79,"&lt;&gt;")&lt;13,"",IF(COUNTIF(Rækker!H67:H79,1)+COUNTIF(Rækker!H67:H79,"X")+COUNTIF(Rækker!H67:H79,2)=13,"OK","FEJL")),IF(IF(Rækker!H65&lt;&gt;"",IF(OR(Rækker!H65="Disket",Rækker!H65="Udmeldt",Rækker!H65="MR",Rækker!H65="Res"),1,2),0)=1,IF(COUNTIF(Rækker!H67:H79,"&lt;&gt;")=0,"OK","FEJL"),"FEJL")),IF(AND(IF(Rækker!H65&lt;&gt;"",IF(OR(Rækker!H65="Disket",Rækker!H65="Udmeldt",Rækker!H65="MR",Rækker!H65="Res"),1,2),0)=0,COUNTIF(Rækker!H67:H79,"&lt;&gt;")=0),"OK","FEJL")))</f>
        <v/>
      </c>
      <c r="BA8" s="21" t="str">
        <f>IF(Rækker!J63="",IF(COUNTIF(Rækker!J65:J79,"")&lt;14,"FEJL",""),IF(IF(OR(Rækker!J64="Disket",Rækker!J64="Udmeldt",Rækker!J64="Walkover"),1,0)=0,IF(IF(Rækker!J65&lt;&gt;"",IF(OR(Rækker!J65="Disket",Rækker!J65="Udmeldt",Rækker!J65="MR",Rækker!J65="Res"),1,2),0)=0,IF(COUNTIF(Rækker!J67:J79,"&lt;&gt;")&lt;13,"",IF(COUNTIF(Rækker!J67:J79,1)+COUNTIF(Rækker!J67:J79,"X")+COUNTIF(Rækker!J67:J79,2)=13,"OK","FEJL")),IF(IF(Rækker!J65&lt;&gt;"",IF(OR(Rækker!J65="Disket",Rækker!J65="Udmeldt",Rækker!J65="MR",Rækker!J65="Res"),1,2),0)=1,IF(COUNTIF(Rækker!J67:J79,"&lt;&gt;")=0,"OK","FEJL"),"FEJL")),IF(AND(IF(Rækker!J65&lt;&gt;"",IF(OR(Rækker!J65="Disket",Rækker!J65="Udmeldt",Rækker!J65="MR",Rækker!J65="Res"),1,2),0)=0,COUNTIF(Rækker!J67:J79,"&lt;&gt;")=0),"OK","FEJL")))</f>
        <v/>
      </c>
      <c r="BB8" s="21" t="str">
        <f>IF(Rækker!L63="",IF(COUNTIF(Rækker!L65:L79,"")&lt;14,"FEJL",""),IF(IF(OR(Rækker!L64="Disket",Rækker!L64="Udmeldt",Rækker!L64="Walkover"),1,0)=0,IF(IF(Rækker!L65&lt;&gt;"",IF(OR(Rækker!L65="Disket",Rækker!L65="Udmeldt",Rækker!L65="MR",Rækker!L65="Res"),1,2),0)=0,IF(COUNTIF(Rækker!L67:L79,"&lt;&gt;")&lt;13,"",IF(COUNTIF(Rækker!L67:L79,1)+COUNTIF(Rækker!L67:L79,"X")+COUNTIF(Rækker!L67:L79,2)=13,"OK","FEJL")),IF(IF(Rækker!L65&lt;&gt;"",IF(OR(Rækker!L65="Disket",Rækker!L65="Udmeldt",Rækker!L65="MR",Rækker!L65="Res"),1,2),0)=1,IF(COUNTIF(Rækker!L67:L79,"&lt;&gt;")=0,"OK","FEJL"),"FEJL")),IF(AND(IF(Rækker!L65&lt;&gt;"",IF(OR(Rækker!L65="Disket",Rækker!L65="Udmeldt",Rækker!L65="MR",Rækker!L65="Res"),1,2),0)=0,COUNTIF(Rækker!L67:L79,"&lt;&gt;")=0),"OK","FEJL")))</f>
        <v/>
      </c>
      <c r="BC8" s="21" t="str">
        <f>IF(Rækker!N63="",IF(COUNTIF(Rækker!N65:N79,"")&lt;14,"FEJL",""),IF(IF(OR(Rækker!N64="Disket",Rækker!N64="Udmeldt",Rækker!N64="Walkover"),1,0)=0,IF(IF(Rækker!N65&lt;&gt;"",IF(OR(Rækker!N65="Disket",Rækker!N65="Udmeldt",Rækker!N65="MR",Rækker!N65="Res"),1,2),0)=0,IF(COUNTIF(Rækker!N67:N79,"&lt;&gt;")&lt;13,"",IF(COUNTIF(Rækker!N67:N79,1)+COUNTIF(Rækker!N67:N79,"X")+COUNTIF(Rækker!N67:N79,2)=13,"OK","FEJL")),IF(IF(Rækker!N65&lt;&gt;"",IF(OR(Rækker!N65="Disket",Rækker!N65="Udmeldt",Rækker!N65="MR",Rækker!N65="Res"),1,2),0)=1,IF(COUNTIF(Rækker!N67:N79,"&lt;&gt;")=0,"OK","FEJL"),"FEJL")),IF(AND(IF(Rækker!N65&lt;&gt;"",IF(OR(Rækker!N65="Disket",Rækker!N65="Udmeldt",Rækker!N65="MR",Rækker!N65="Res"),1,2),0)=0,COUNTIF(Rækker!N67:N79,"&lt;&gt;")=0),"OK","FEJL")))</f>
        <v/>
      </c>
      <c r="BD8" s="21" t="str">
        <f>IF(Rækker!P63="",IF(COUNTIF(Rækker!P65:P79,"")&lt;14,"FEJL",""),IF(IF(OR(Rækker!P64="Disket",Rækker!P64="Udmeldt",Rækker!P64="Walkover"),1,0)=0,IF(IF(Rækker!P65&lt;&gt;"",IF(OR(Rækker!P65="Disket",Rækker!P65="Udmeldt",Rækker!P65="MR",Rækker!P65="Res"),1,2),0)=0,IF(COUNTIF(Rækker!P67:P79,"&lt;&gt;")&lt;13,"",IF(COUNTIF(Rækker!P67:P79,1)+COUNTIF(Rækker!P67:P79,"X")+COUNTIF(Rækker!P67:P79,2)=13,"OK","FEJL")),IF(IF(Rækker!P65&lt;&gt;"",IF(OR(Rækker!P65="Disket",Rækker!P65="Udmeldt",Rækker!P65="MR",Rækker!P65="Res"),1,2),0)=1,IF(COUNTIF(Rækker!P67:P79,"&lt;&gt;")=0,"OK","FEJL"),"FEJL")),IF(AND(IF(Rækker!P65&lt;&gt;"",IF(OR(Rækker!P65="Disket",Rækker!P65="Udmeldt",Rækker!P65="MR",Rækker!P65="Res"),1,2),0)=0,COUNTIF(Rækker!P67:P79,"&lt;&gt;")=0),"OK","FEJL")))</f>
        <v/>
      </c>
      <c r="BE8" s="21" t="str">
        <f>IF(Rækker!R63="",IF(COUNTIF(Rækker!R65:R79,"")&lt;14,"FEJL",""),IF(IF(OR(Rækker!R64="Disket",Rækker!R64="Udmeldt",Rækker!R64="Walkover"),1,0)=0,IF(IF(Rækker!R65&lt;&gt;"",IF(OR(Rækker!R65="Disket",Rækker!R65="Udmeldt",Rækker!R65="MR",Rækker!R65="Res"),1,2),0)=0,IF(COUNTIF(Rækker!R67:R79,"&lt;&gt;")&lt;13,"",IF(COUNTIF(Rækker!R67:R79,1)+COUNTIF(Rækker!R67:R79,"X")+COUNTIF(Rækker!R67:R79,2)=13,"OK","FEJL")),IF(IF(Rækker!R65&lt;&gt;"",IF(OR(Rækker!R65="Disket",Rækker!R65="Udmeldt",Rækker!R65="MR",Rækker!R65="Res"),1,2),0)=1,IF(COUNTIF(Rækker!R67:R79,"&lt;&gt;")=0,"OK","FEJL"),"FEJL")),IF(AND(IF(Rækker!R65&lt;&gt;"",IF(OR(Rækker!R65="Disket",Rækker!R65="Udmeldt",Rækker!R65="MR",Rækker!R65="Res"),1,2),0)=0,COUNTIF(Rækker!R67:R79,"&lt;&gt;")=0),"OK","FEJL")))</f>
        <v/>
      </c>
      <c r="BF8" s="21" t="str">
        <f>IF(Rækker!T63="",IF(COUNTIF(Rækker!T65:T79,"")&lt;14,"FEJL",""),IF(IF(OR(Rækker!T64="Disket",Rækker!T64="Udmeldt",Rækker!T64="Walkover"),1,0)=0,IF(IF(Rækker!T65&lt;&gt;"",IF(OR(Rækker!T65="Disket",Rækker!T65="Udmeldt",Rækker!T65="MR",Rækker!T65="Res"),1,2),0)=0,IF(COUNTIF(Rækker!T67:T79,"&lt;&gt;")&lt;13,"",IF(COUNTIF(Rækker!T67:T79,1)+COUNTIF(Rækker!T67:T79,"X")+COUNTIF(Rækker!T67:T79,2)=13,"OK","FEJL")),IF(IF(Rækker!T65&lt;&gt;"",IF(OR(Rækker!T65="Disket",Rækker!T65="Udmeldt",Rækker!T65="MR",Rækker!T65="Res"),1,2),0)=1,IF(COUNTIF(Rækker!T67:T79,"&lt;&gt;")=0,"OK","FEJL"),"FEJL")),IF(AND(IF(Rækker!T65&lt;&gt;"",IF(OR(Rækker!T65="Disket",Rækker!T65="Udmeldt",Rækker!T65="MR",Rækker!T65="Res"),1,2),0)=0,COUNTIF(Rækker!T67:T79,"&lt;&gt;")=0),"OK","FEJL")))</f>
        <v/>
      </c>
      <c r="BG8" s="21" t="str">
        <f>IF(Rækker!V63="",IF(COUNTIF(Rækker!V65:V79,"")&lt;14,"FEJL",""),IF(IF(OR(Rækker!V64="Disket",Rækker!V64="Udmeldt",Rækker!V64="Walkover"),1,0)=0,IF(IF(Rækker!V65&lt;&gt;"",IF(OR(Rækker!V65="Disket",Rækker!V65="Udmeldt",Rækker!V65="MR",Rækker!V65="Res"),1,2),0)=0,IF(COUNTIF(Rækker!V67:V79,"&lt;&gt;")&lt;13,"",IF(COUNTIF(Rækker!V67:V79,1)+COUNTIF(Rækker!V67:V79,"X")+COUNTIF(Rækker!V67:V79,2)=13,"OK","FEJL")),IF(IF(Rækker!V65&lt;&gt;"",IF(OR(Rækker!V65="Disket",Rækker!V65="Udmeldt",Rækker!V65="MR",Rækker!V65="Res"),1,2),0)=1,IF(COUNTIF(Rækker!V67:V79,"&lt;&gt;")=0,"OK","FEJL"),"FEJL")),IF(AND(IF(Rækker!V65&lt;&gt;"",IF(OR(Rækker!V65="Disket",Rækker!V65="Udmeldt",Rækker!V65="MR",Rækker!V65="Res"),1,2),0)=0,COUNTIF(Rækker!V67:V79,"&lt;&gt;")=0),"OK","FEJL")))</f>
        <v/>
      </c>
      <c r="BH8" s="21" t="str">
        <f>IF(Rækker!X63="",IF(COUNTIF(Rækker!X65:X79,"")&lt;14,"FEJL",""),IF(IF(OR(Rækker!X64="Disket",Rækker!X64="Udmeldt",Rækker!X64="Walkover"),1,0)=0,IF(IF(Rækker!X65&lt;&gt;"",IF(OR(Rækker!X65="Disket",Rækker!X65="Udmeldt",Rækker!X65="MR",Rækker!X65="Res"),1,2),0)=0,IF(COUNTIF(Rækker!X67:X79,"&lt;&gt;")&lt;13,"",IF(COUNTIF(Rækker!X67:X79,1)+COUNTIF(Rækker!X67:X79,"X")+COUNTIF(Rækker!X67:X79,2)=13,"OK","FEJL")),IF(IF(Rækker!X65&lt;&gt;"",IF(OR(Rækker!X65="Disket",Rækker!X65="Udmeldt",Rækker!X65="MR",Rækker!X65="Res"),1,2),0)=1,IF(COUNTIF(Rækker!X67:X79,"&lt;&gt;")=0,"OK","FEJL"),"FEJL")),IF(AND(IF(Rækker!X65&lt;&gt;"",IF(OR(Rækker!X65="Disket",Rækker!X65="Udmeldt",Rækker!X65="MR",Rækker!X65="Res"),1,2),0)=0,COUNTIF(Rækker!X67:X79,"&lt;&gt;")=0),"OK","FEJL")))</f>
        <v/>
      </c>
      <c r="BI8" s="21" t="str">
        <f>IF(Rækker!Z63="",IF(COUNTIF(Rækker!Z65:Z79,"")&lt;14,"FEJL",""),IF(IF(OR(Rækker!Z64="Disket",Rækker!Z64="Udmeldt",Rækker!Z64="Walkover"),1,0)=0,IF(IF(Rækker!Z65&lt;&gt;"",IF(OR(Rækker!Z65="Disket",Rækker!Z65="Udmeldt",Rækker!Z65="MR",Rækker!Z65="Res"),1,2),0)=0,IF(COUNTIF(Rækker!Z67:Z79,"&lt;&gt;")&lt;13,"",IF(COUNTIF(Rækker!Z67:Z79,1)+COUNTIF(Rækker!Z67:Z79,"X")+COUNTIF(Rækker!Z67:Z79,2)=13,"OK","FEJL")),IF(IF(Rækker!Z65&lt;&gt;"",IF(OR(Rækker!Z65="Disket",Rækker!Z65="Udmeldt",Rækker!Z65="MR",Rækker!Z65="Res"),1,2),0)=1,IF(COUNTIF(Rækker!Z67:Z79,"&lt;&gt;")=0,"OK","FEJL"),"FEJL")),IF(AND(IF(Rækker!Z65&lt;&gt;"",IF(OR(Rækker!Z65="Disket",Rækker!Z65="Udmeldt",Rækker!Z65="MR",Rækker!Z65="Res"),1,2),0)=0,COUNTIF(Rækker!Z67:Z79,"&lt;&gt;")=0),"OK","FEJL")))</f>
        <v/>
      </c>
      <c r="BJ8" s="21" t="str">
        <f>IF(Rækker!AB63="",IF(COUNTIF(Rækker!AB65:AB79,"")&lt;14,"FEJL",""),IF(IF(OR(Rækker!AB64="Disket",Rækker!AB64="Udmeldt",Rækker!AB64="Walkover"),1,0)=0,IF(IF(Rækker!AB65&lt;&gt;"",IF(OR(Rækker!AB65="Disket",Rækker!AB65="Udmeldt",Rækker!AB65="MR",Rækker!AB65="Res"),1,2),0)=0,IF(COUNTIF(Rækker!AB67:AB79,"&lt;&gt;")&lt;13,"",IF(COUNTIF(Rækker!AB67:AB79,1)+COUNTIF(Rækker!AB67:AB79,"X")+COUNTIF(Rækker!AB67:AB79,2)=13,"OK","FEJL")),IF(IF(Rækker!AB65&lt;&gt;"",IF(OR(Rækker!AB65="Disket",Rækker!AB65="Udmeldt",Rækker!AB65="MR",Rækker!AB65="Res"),1,2),0)=1,IF(COUNTIF(Rækker!AB67:AB79,"&lt;&gt;")=0,"OK","FEJL"),"FEJL")),IF(AND(IF(Rækker!AB65&lt;&gt;"",IF(OR(Rækker!AB65="Disket",Rækker!AB65="Udmeldt",Rækker!AB65="MR",Rækker!AB65="Res"),1,2),0)=0,COUNTIF(Rækker!AB67:AB79,"&lt;&gt;")=0),"OK","FEJL")))</f>
        <v/>
      </c>
      <c r="BK8" s="21" t="str">
        <f>IF(Rækker!AD63="",IF(COUNTIF(Rækker!AD65:AD79,"")&lt;14,"FEJL",""),IF(IF(OR(Rækker!AD64="Disket",Rækker!AD64="Udmeldt",Rækker!AD64="Walkover"),1,0)=0,IF(IF(Rækker!AD65&lt;&gt;"",IF(OR(Rækker!AD65="Disket",Rækker!AD65="Udmeldt",Rækker!AD65="MR",Rækker!AD65="Res"),1,2),0)=0,IF(COUNTIF(Rækker!AD67:AD79,"&lt;&gt;")&lt;13,"",IF(COUNTIF(Rækker!AD67:AD79,1)+COUNTIF(Rækker!AD67:AD79,"X")+COUNTIF(Rækker!AD67:AD79,2)=13,"OK","FEJL")),IF(IF(Rækker!AD65&lt;&gt;"",IF(OR(Rækker!AD65="Disket",Rækker!AD65="Udmeldt",Rækker!AD65="MR",Rækker!AD65="Res"),1,2),0)=1,IF(COUNTIF(Rækker!AD67:AD79,"&lt;&gt;")=0,"OK","FEJL"),"FEJL")),IF(AND(IF(Rækker!AD65&lt;&gt;"",IF(OR(Rækker!AD65="Disket",Rækker!AD65="Udmeldt",Rækker!AD65="MR",Rækker!AD65="Res"),1,2),0)=0,COUNTIF(Rækker!AD67:AD79,"&lt;&gt;")=0),"OK","FEJL")))</f>
        <v/>
      </c>
      <c r="BL8" s="21" t="str">
        <f>IF(Rækker!AF63="",IF(COUNTIF(Rækker!AF65:AF79,"")&lt;14,"FEJL",""),IF(IF(OR(Rækker!AF64="Disket",Rækker!AF64="Udmeldt",Rækker!AF64="Walkover"),1,0)=0,IF(IF(Rækker!AF65&lt;&gt;"",IF(OR(Rækker!AF65="Disket",Rækker!AF65="Udmeldt",Rækker!AF65="MR",Rækker!AF65="Res"),1,2),0)=0,IF(COUNTIF(Rækker!AF67:AF79,"&lt;&gt;")&lt;13,"",IF(COUNTIF(Rækker!AF67:AF79,1)+COUNTIF(Rækker!AF67:AF79,"X")+COUNTIF(Rækker!AF67:AF79,2)=13,"OK","FEJL")),IF(IF(Rækker!AF65&lt;&gt;"",IF(OR(Rækker!AF65="Disket",Rækker!AF65="Udmeldt",Rækker!AF65="MR",Rækker!AF65="Res"),1,2),0)=1,IF(COUNTIF(Rækker!AF67:AF79,"&lt;&gt;")=0,"OK","FEJL"),"FEJL")),IF(AND(IF(Rækker!AF65&lt;&gt;"",IF(OR(Rækker!AF65="Disket",Rækker!AF65="Udmeldt",Rækker!AF65="MR",Rækker!AF65="Res"),1,2),0)=0,COUNTIF(Rækker!AF67:AF79,"&lt;&gt;")=0),"OK","FEJL")))</f>
        <v/>
      </c>
    </row>
    <row r="10" spans="1:64" x14ac:dyDescent="0.15">
      <c r="R10" s="21" t="str">
        <f>'Rækker - Udskrift'!E7</f>
        <v>x</v>
      </c>
      <c r="S10" s="21">
        <f>'Rækker - Udskrift'!E8</f>
        <v>1</v>
      </c>
      <c r="T10" s="21">
        <f>'Rækker - Udskrift'!E9</f>
        <v>1</v>
      </c>
      <c r="U10" s="21">
        <f>'Rækker - Udskrift'!E10</f>
        <v>2</v>
      </c>
      <c r="V10" s="21" t="str">
        <f>'Rækker - Udskrift'!E11</f>
        <v>x</v>
      </c>
      <c r="W10" s="21">
        <f>'Rækker - Udskrift'!E12</f>
        <v>2</v>
      </c>
      <c r="X10" s="21">
        <f>'Rækker - Udskrift'!E13</f>
        <v>1</v>
      </c>
      <c r="Y10" s="21" t="str">
        <f>'Rækker - Udskrift'!E14</f>
        <v>x</v>
      </c>
      <c r="Z10" s="21">
        <f>'Rækker - Udskrift'!E15</f>
        <v>2</v>
      </c>
      <c r="AA10" s="21">
        <f>'Rækker - Udskrift'!E16</f>
        <v>2</v>
      </c>
      <c r="AB10" s="21" t="str">
        <f>'Rækker - Udskrift'!E17</f>
        <v>x</v>
      </c>
      <c r="AC10" s="21" t="str">
        <f>'Rækker - Udskrift'!E18</f>
        <v>x</v>
      </c>
      <c r="AD10" s="21" t="str">
        <f>'Rækker - Udskrift'!E19</f>
        <v>x</v>
      </c>
    </row>
    <row r="11" spans="1:64" x14ac:dyDescent="0.15">
      <c r="A11" s="21" t="s">
        <v>1</v>
      </c>
      <c r="B11" s="21" t="s">
        <v>24</v>
      </c>
      <c r="C11" s="21" t="s">
        <v>34</v>
      </c>
      <c r="D11" s="21" t="s">
        <v>90</v>
      </c>
      <c r="E11" s="21" t="s">
        <v>91</v>
      </c>
      <c r="F11" s="21" t="s">
        <v>92</v>
      </c>
      <c r="G11" s="21" t="s">
        <v>93</v>
      </c>
      <c r="H11" s="21" t="s">
        <v>124</v>
      </c>
      <c r="I11" s="21" t="s">
        <v>55</v>
      </c>
      <c r="J11" s="21" t="s">
        <v>56</v>
      </c>
      <c r="K11" s="21" t="s">
        <v>57</v>
      </c>
      <c r="L11" s="21" t="s">
        <v>58</v>
      </c>
      <c r="M11" s="21" t="s">
        <v>59</v>
      </c>
      <c r="N11" s="21" t="s">
        <v>60</v>
      </c>
      <c r="O11" s="21" t="s">
        <v>61</v>
      </c>
      <c r="P11" s="21" t="s">
        <v>62</v>
      </c>
      <c r="Q11" s="21" t="s">
        <v>35</v>
      </c>
      <c r="R11" s="21" t="s">
        <v>36</v>
      </c>
      <c r="S11" s="21" t="s">
        <v>37</v>
      </c>
      <c r="T11" s="21" t="s">
        <v>38</v>
      </c>
      <c r="U11" s="21" t="s">
        <v>39</v>
      </c>
      <c r="V11" s="21" t="s">
        <v>40</v>
      </c>
      <c r="W11" s="21" t="s">
        <v>41</v>
      </c>
      <c r="X11" s="21" t="s">
        <v>42</v>
      </c>
      <c r="Y11" s="21" t="s">
        <v>43</v>
      </c>
      <c r="Z11" s="21" t="s">
        <v>44</v>
      </c>
      <c r="AA11" s="21" t="s">
        <v>45</v>
      </c>
      <c r="AB11" s="21" t="s">
        <v>46</v>
      </c>
      <c r="AC11" s="21" t="s">
        <v>47</v>
      </c>
      <c r="AD11" s="21" t="s">
        <v>48</v>
      </c>
      <c r="AE11" s="21" t="s">
        <v>49</v>
      </c>
      <c r="AF11" s="21" t="s">
        <v>52</v>
      </c>
      <c r="AG11" s="21" t="s">
        <v>50</v>
      </c>
      <c r="AH11" s="21" t="s">
        <v>2</v>
      </c>
      <c r="AI11" s="21" t="s">
        <v>53</v>
      </c>
      <c r="AJ11" s="21" t="s">
        <v>51</v>
      </c>
      <c r="AK11" s="21" t="s">
        <v>54</v>
      </c>
      <c r="AL11" s="165" t="s">
        <v>23</v>
      </c>
      <c r="AM11" s="165"/>
      <c r="AN11" s="21" t="s">
        <v>69</v>
      </c>
      <c r="AO11" s="21" t="s">
        <v>64</v>
      </c>
      <c r="AP11" s="21" t="s">
        <v>65</v>
      </c>
      <c r="AR11" s="21" t="s">
        <v>68</v>
      </c>
      <c r="AS11" s="21" t="s">
        <v>1</v>
      </c>
      <c r="AT11" s="21" t="s">
        <v>34</v>
      </c>
      <c r="AU11" s="21" t="s">
        <v>64</v>
      </c>
      <c r="AV11" s="21" t="s">
        <v>65</v>
      </c>
      <c r="AW11" s="21" t="s">
        <v>66</v>
      </c>
      <c r="AX11" s="21" t="s">
        <v>67</v>
      </c>
      <c r="AY11" s="21" t="s">
        <v>63</v>
      </c>
      <c r="AZ11" s="21" t="s">
        <v>23</v>
      </c>
    </row>
    <row r="12" spans="1:64" x14ac:dyDescent="0.15">
      <c r="A12" s="21" t="str">
        <f>[1]DB!AO12</f>
        <v>Anderup</v>
      </c>
      <c r="B12" s="21">
        <v>1</v>
      </c>
      <c r="C12" s="21">
        <f>[1]DB!AP12</f>
        <v>2</v>
      </c>
      <c r="D12" s="21">
        <f>[1]DB!AQ12</f>
        <v>1</v>
      </c>
      <c r="E12" s="21">
        <f>IF(B6=13,IF(A12&lt;&gt;"",COUNTIF(U78:U109,A12)+D12,0),D12)</f>
        <v>1</v>
      </c>
      <c r="F12" s="21">
        <f>[1]DB!AR12</f>
        <v>1</v>
      </c>
      <c r="G12" s="21">
        <f>IF(B6=13,IF(A12&lt;&gt;"",F12-COUNTIF(U78:U109,A12)-COUNTIF(Y78:Y109,A12),0),F12)</f>
        <v>1</v>
      </c>
      <c r="H12" s="21">
        <f>[1]DB!AW12</f>
        <v>0</v>
      </c>
      <c r="I12" s="21">
        <f>[1]DB!AS12</f>
        <v>0</v>
      </c>
      <c r="J12" s="21">
        <f>IF(Rækker!B5="Disket",1,IF(N12&gt;5,1,IF(I12=1,1,0)))</f>
        <v>0</v>
      </c>
      <c r="K12" s="21">
        <f>[1]DB!AT12</f>
        <v>0</v>
      </c>
      <c r="L12" s="21">
        <f>IF(Rækker!B5="Udmeldt",1,IF(K12=1,1,0))</f>
        <v>0</v>
      </c>
      <c r="M12" s="21">
        <f>[1]DB!AU12</f>
        <v>0</v>
      </c>
      <c r="N12" s="21">
        <f>IF(Rækker!B5="MR",M12+1,M12)</f>
        <v>0</v>
      </c>
      <c r="O12" s="21">
        <f>[1]DB!AV12</f>
        <v>0</v>
      </c>
      <c r="P12" s="21">
        <f>IF(Rækker!B5="Res",O12+1,O12)</f>
        <v>0</v>
      </c>
      <c r="Q12" s="21" t="str">
        <f>IF(J12=1,"Disket",IF(L12=1,"Udmeldt",IF(AND(C12&gt;0,F12=H12),"Walkover",IF(AND(C12&gt;0,D12&gt;0,F12=0),"Walkover",IF(M12&lt;&gt;N12,CONCATENATE("MR ",N12),IF(O12&lt;&gt;P12,IF(P12&gt;10,"Res 10+",CONCATENATE("Res ",P12)),""))))))</f>
        <v/>
      </c>
      <c r="R12" s="21">
        <f>IF('Rækker - Udskrift'!F7=1,1,IF('Rækker - Udskrift'!G7="X","X",IF('Rækker - Udskrift'!H7=2,2,"")))</f>
        <v>2</v>
      </c>
      <c r="S12" s="21">
        <f>IF('Rækker - Udskrift'!F8=1,1,IF('Rækker - Udskrift'!G8="X","X",IF('Rækker - Udskrift'!H8=2,2,"")))</f>
        <v>1</v>
      </c>
      <c r="T12" s="21">
        <f>IF('Rækker - Udskrift'!F9=1,1,IF('Rækker - Udskrift'!G9="X","X",IF('Rækker - Udskrift'!H9=2,2,"")))</f>
        <v>1</v>
      </c>
      <c r="U12" s="21">
        <f>IF('Rækker - Udskrift'!F10=1,1,IF('Rækker - Udskrift'!G10="X","X",IF('Rækker - Udskrift'!H10=2,2,"")))</f>
        <v>1</v>
      </c>
      <c r="V12" s="21">
        <f>IF('Rækker - Udskrift'!F11=1,1,IF('Rækker - Udskrift'!G11="X","X",IF('Rækker - Udskrift'!H11=2,2,"")))</f>
        <v>1</v>
      </c>
      <c r="W12" s="21">
        <f>IF('Rækker - Udskrift'!F12=1,1,IF('Rækker - Udskrift'!G12="X","X",IF('Rækker - Udskrift'!H12=2,2,"")))</f>
        <v>1</v>
      </c>
      <c r="X12" s="21">
        <f>IF('Rækker - Udskrift'!F13=1,1,IF('Rækker - Udskrift'!G13="X","X",IF('Rækker - Udskrift'!H13=2,2,"")))</f>
        <v>1</v>
      </c>
      <c r="Y12" s="21">
        <f>IF('Rækker - Udskrift'!F14=1,1,IF('Rækker - Udskrift'!G14="X","X",IF('Rækker - Udskrift'!H14=2,2,"")))</f>
        <v>1</v>
      </c>
      <c r="Z12" s="21" t="str">
        <f>IF('Rækker - Udskrift'!F15=1,1,IF('Rækker - Udskrift'!G15="X","X",IF('Rækker - Udskrift'!H15=2,2,"")))</f>
        <v>X</v>
      </c>
      <c r="AA12" s="21">
        <f>IF('Rækker - Udskrift'!F16=1,1,IF('Rækker - Udskrift'!G16="X","X",IF('Rækker - Udskrift'!H16=2,2,"")))</f>
        <v>1</v>
      </c>
      <c r="AB12" s="21">
        <f>IF('Rækker - Udskrift'!F17=1,1,IF('Rækker - Udskrift'!G17="X","X",IF('Rækker - Udskrift'!H17=2,2,"")))</f>
        <v>1</v>
      </c>
      <c r="AC12" s="21">
        <f>IF('Rækker - Udskrift'!F18=1,1,IF('Rækker - Udskrift'!G18="X","X",IF('Rækker - Udskrift'!H18=2,2,"")))</f>
        <v>1</v>
      </c>
      <c r="AD12" s="21" t="str">
        <f>IF('Rækker - Udskrift'!F19=1,1,IF('Rækker - Udskrift'!G19="X","X",IF('Rækker - Udskrift'!H19=2,2,"")))</f>
        <v>X</v>
      </c>
      <c r="AE12" s="21">
        <f>IF(Q12&lt;&gt;"",IF(LEFT(Q12,3)="Res",F1,0),IF(R12=R10,1,0)+IF(S12=S10,1,0)+IF(T12=T10,1,0)+IF(U12=U10,1,0)+IF(V12=V10,1,0)+IF(W12=W10,1,0)+IF(X12=X10,1,0)+IF(Y12=Y10,1,0)+IF(Z12=Z10,1,0)+IF(AA12=AA10,1,0)+IF(AB12=AB10,1,0)+IF(AC12=AC10,1,0)+IF(AD12=AD10,1,0))</f>
        <v>4</v>
      </c>
      <c r="AF12" s="21">
        <f>RANK(AE12,AE12:AE75,1)</f>
        <v>45</v>
      </c>
      <c r="AG12" s="21">
        <f t="shared" ref="AG12:AG43" si="0">IF(Q12&lt;&gt;"",IF(LEFT(Q12,3)="Res",AE12,0),AE12)</f>
        <v>4</v>
      </c>
      <c r="AH12" s="21">
        <f>IF(R12=R10,4096,0)+IF(S12=S10,2048,0)+IF(T12=T10,1024,0)+IF(U12=U10,512,0)+IF(V12=V10,256,0)+IF(W12=W10,128,0)+IF(X12=X10,64,0)+IF(Y12=Y10,32,0)+IF(Z12=Z10,16,0)+IF(AA12=AA10,8,0)+IF(AB12=AB10,4,0)+IF(AC12=AC10,2,0)+IF(AD12=AD10,1,0)</f>
        <v>3137</v>
      </c>
      <c r="AI12" s="21">
        <f>RANK(AH12,AH12:AH75,1)</f>
        <v>51</v>
      </c>
      <c r="AJ12" s="21">
        <f>(AF12*65)+AI12</f>
        <v>2976</v>
      </c>
      <c r="AK12" s="21">
        <f>RANK(AJ12,AJ12:AJ75,1)</f>
        <v>51</v>
      </c>
      <c r="AL12" s="21">
        <f t="shared" ref="AL12:AL43" si="1">IF(AND(A12&lt;&gt;"",Q12=""),AE12,0)</f>
        <v>4</v>
      </c>
      <c r="AM12" s="21">
        <f t="shared" ref="AM12:AM43" si="2">IF(AND(A12&lt;&gt;"",Q12=""),1,0)</f>
        <v>1</v>
      </c>
      <c r="AN12" s="21">
        <f t="shared" ref="AN12:AN43" si="3">E12+G12</f>
        <v>2</v>
      </c>
      <c r="AO12" s="21">
        <f>AN12-AP12</f>
        <v>1</v>
      </c>
      <c r="AP12" s="21">
        <f t="shared" ref="AP12:AP43" si="4">G12</f>
        <v>1</v>
      </c>
      <c r="AQ12" s="21">
        <f>IF(C12&gt;0,IF(AN12&gt;0,COUNTIF(AN12,"&gt;0"),0),0)</f>
        <v>1</v>
      </c>
      <c r="AR12" s="21">
        <f>IF(AQ12&gt;0,AQ12,MAX(AQ12:AQ75)+COUNTIF(AQ12,"=0"))</f>
        <v>1</v>
      </c>
      <c r="AS12" s="21" t="str">
        <f>IF(A148&gt;MAX(AQ12:AQ75),"",DGET(A11:AR75,"Signatur",A147:A148))</f>
        <v>Anderup</v>
      </c>
      <c r="AT12" s="21">
        <f>IF(A148&gt;MAX(AQ12:AQ75),0,DGET(A11:AR75,"Deltager E",A147:A148))</f>
        <v>2</v>
      </c>
      <c r="AU12" s="21">
        <f>IF(A148&gt;MAX(AQ12:AQ75),0,DGET(A11:AR75,"2. runde E",A147:A148))</f>
        <v>1</v>
      </c>
      <c r="AV12" s="21">
        <f>IF(A148&gt;MAX(AQ12:AQ75),0,DGET(A11:AR75,"Kval E",A147:A148))</f>
        <v>1</v>
      </c>
      <c r="AW12" s="21">
        <f>IF(A148&gt;MAX(AQ12:AQ75),0,DGET(A11:AR75,"Dis E",A147:A148))</f>
        <v>0</v>
      </c>
      <c r="AX12" s="21">
        <f>IF(A148&gt;MAX(AQ12:AQ75),0,DGET(A11:AR75,"Udm E",A147:A148))</f>
        <v>0</v>
      </c>
      <c r="AY12" s="21">
        <f>IF(A148&gt;MAX(AQ12:AQ75),0,DGET(A11:AR75,"MR E",A147:A148))</f>
        <v>0</v>
      </c>
      <c r="AZ12" s="21">
        <f>IF(A148&gt;MAX(AQ12:AQ75),0,DGET(A11:AR75,"Res E",A147:A148))</f>
        <v>0</v>
      </c>
    </row>
    <row r="13" spans="1:64" x14ac:dyDescent="0.15">
      <c r="A13" s="21" t="str">
        <f>[1]DB!AO13</f>
        <v>Arsenal</v>
      </c>
      <c r="B13" s="21">
        <v>2</v>
      </c>
      <c r="C13" s="21">
        <f>[1]DB!AP13</f>
        <v>1</v>
      </c>
      <c r="D13" s="21">
        <f>[1]DB!AQ13</f>
        <v>0</v>
      </c>
      <c r="E13" s="21">
        <f>IF(B6=13,IF(A13&lt;&gt;"",COUNTIF(U78:U109,A13)+D13,0),D13)</f>
        <v>0</v>
      </c>
      <c r="F13" s="21">
        <f>[1]DB!AR13</f>
        <v>1</v>
      </c>
      <c r="G13" s="21">
        <f>IF(B6=13,IF(A13&lt;&gt;"",F13-COUNTIF(U78:U109,A13)-COUNTIF(Y78:Y109,A13),0),F13)</f>
        <v>1</v>
      </c>
      <c r="H13" s="21">
        <f>[1]DB!AW13</f>
        <v>0</v>
      </c>
      <c r="I13" s="21">
        <f>[1]DB!AS13</f>
        <v>0</v>
      </c>
      <c r="J13" s="21">
        <f>IF(Rækker!D5="Disket",1,IF(N13&gt;5,1,IF(I13=1,1,0)))</f>
        <v>0</v>
      </c>
      <c r="K13" s="21">
        <f>[1]DB!AT13</f>
        <v>0</v>
      </c>
      <c r="L13" s="21">
        <f>IF(Rækker!D5="Udmeldt",1,IF(K13=1,1,0))</f>
        <v>0</v>
      </c>
      <c r="M13" s="21">
        <f>[1]DB!AU13</f>
        <v>0</v>
      </c>
      <c r="N13" s="21">
        <f>IF(Rækker!D5="MR",M13+1,M13)</f>
        <v>0</v>
      </c>
      <c r="O13" s="21">
        <f>[1]DB!AV13</f>
        <v>0</v>
      </c>
      <c r="P13" s="21">
        <f>IF(Rækker!D5="Res",O13+1,O13)</f>
        <v>0</v>
      </c>
      <c r="Q13" s="21" t="str">
        <f t="shared" ref="Q13:Q75" si="5">IF(J13=1,"Disket",IF(L13=1,"Udmeldt",IF(AND(C13&gt;0,F13=H13),"Walkover",IF(AND(C13&gt;0,D13&gt;0,F13=0),"Walkover",IF(M13&lt;&gt;N13,CONCATENATE("MR ",N13),IF(O13&lt;&gt;P13,IF(P13&gt;10,"Res 10+",CONCATENATE("Res ",P13)),""))))))</f>
        <v/>
      </c>
      <c r="R13" s="21">
        <f>IF('Rækker - Udskrift'!I7=1,1,IF('Rækker - Udskrift'!J7="X","X",IF('Rækker - Udskrift'!K7=2,2,"")))</f>
        <v>2</v>
      </c>
      <c r="S13" s="21">
        <f>IF('Rækker - Udskrift'!I8=1,1,IF('Rækker - Udskrift'!J8="X","X",IF('Rækker - Udskrift'!K8=2,2,"")))</f>
        <v>1</v>
      </c>
      <c r="T13" s="21" t="str">
        <f>IF('Rækker - Udskrift'!I9=1,1,IF('Rækker - Udskrift'!J9="X","X",IF('Rækker - Udskrift'!K9=2,2,"")))</f>
        <v>X</v>
      </c>
      <c r="U13" s="21">
        <f>IF('Rækker - Udskrift'!I10=1,1,IF('Rækker - Udskrift'!J10="X","X",IF('Rækker - Udskrift'!K10=2,2,"")))</f>
        <v>1</v>
      </c>
      <c r="V13" s="21">
        <f>IF('Rækker - Udskrift'!I11=1,1,IF('Rækker - Udskrift'!J11="X","X",IF('Rækker - Udskrift'!K11=2,2,"")))</f>
        <v>1</v>
      </c>
      <c r="W13" s="21">
        <f>IF('Rækker - Udskrift'!I12=1,1,IF('Rækker - Udskrift'!J12="X","X",IF('Rækker - Udskrift'!K12=2,2,"")))</f>
        <v>1</v>
      </c>
      <c r="X13" s="21">
        <f>IF('Rækker - Udskrift'!I13=1,1,IF('Rækker - Udskrift'!J13="X","X",IF('Rækker - Udskrift'!K13=2,2,"")))</f>
        <v>1</v>
      </c>
      <c r="Y13" s="21">
        <f>IF('Rækker - Udskrift'!I14=1,1,IF('Rækker - Udskrift'!J14="X","X",IF('Rækker - Udskrift'!K14=2,2,"")))</f>
        <v>1</v>
      </c>
      <c r="Z13" s="21">
        <f>IF('Rækker - Udskrift'!I15=1,1,IF('Rækker - Udskrift'!J15="X","X",IF('Rækker - Udskrift'!K15=2,2,"")))</f>
        <v>1</v>
      </c>
      <c r="AA13" s="21">
        <f>IF('Rækker - Udskrift'!I16=1,1,IF('Rækker - Udskrift'!J16="X","X",IF('Rækker - Udskrift'!K16=2,2,"")))</f>
        <v>1</v>
      </c>
      <c r="AB13" s="21">
        <f>IF('Rækker - Udskrift'!I17=1,1,IF('Rækker - Udskrift'!J17="X","X",IF('Rækker - Udskrift'!K17=2,2,"")))</f>
        <v>1</v>
      </c>
      <c r="AC13" s="21">
        <f>IF('Rækker - Udskrift'!I18=1,1,IF('Rækker - Udskrift'!J18="X","X",IF('Rækker - Udskrift'!K18=2,2,"")))</f>
        <v>1</v>
      </c>
      <c r="AD13" s="21">
        <f>IF('Rækker - Udskrift'!I19=1,1,IF('Rækker - Udskrift'!J19="X","X",IF('Rækker - Udskrift'!K19=2,2,"")))</f>
        <v>2</v>
      </c>
      <c r="AE13" s="21">
        <f>IF(Q13&lt;&gt;"",IF(LEFT(Q13,3)="Res",F1,0),IF(R13=R10,1,0)+IF(S13=S10,1,0)+IF(T13=T10,1,0)+IF(U13=U10,1,0)+IF(V13=V10,1,0)+IF(W13=W10,1,0)+IF(X13=X10,1,0)+IF(Y13=Y10,1,0)+IF(Z13=Z10,1,0)+IF(AA13=AA10,1,0)+IF(AB13=AB10,1,0)+IF(AC13=AC10,1,0)+IF(AD13=AD10,1,0))</f>
        <v>2</v>
      </c>
      <c r="AF13" s="21">
        <f>RANK(AE13,AE12:AE75,1)</f>
        <v>32</v>
      </c>
      <c r="AG13" s="21">
        <f t="shared" si="0"/>
        <v>2</v>
      </c>
      <c r="AH13" s="21">
        <f>IF(R13=R10,4096,0)+IF(S13=S10,2048,0)+IF(T13=T10,1024,0)+IF(U13=U10,512,0)+IF(V13=V10,256,0)+IF(W13=W10,128,0)+IF(X13=X10,64,0)+IF(Y13=Y10,32,0)+IF(Z13=Z10,16,0)+IF(AA13=AA10,8,0)+IF(AB13=AB10,4,0)+IF(AC13=AC10,2,0)+IF(AD13=AD10,1,0)</f>
        <v>2112</v>
      </c>
      <c r="AI13" s="21">
        <f>RANK(AH13,AH12:AH75,1)</f>
        <v>33</v>
      </c>
      <c r="AJ13" s="21">
        <f t="shared" ref="AJ13:AJ75" si="6">(AF13*65)+AI13</f>
        <v>2113</v>
      </c>
      <c r="AK13" s="21">
        <f>RANK(AJ13,AJ12:AJ75,1)</f>
        <v>32</v>
      </c>
      <c r="AL13" s="21">
        <f t="shared" si="1"/>
        <v>2</v>
      </c>
      <c r="AM13" s="21">
        <f t="shared" si="2"/>
        <v>1</v>
      </c>
      <c r="AN13" s="21">
        <f t="shared" si="3"/>
        <v>1</v>
      </c>
      <c r="AO13" s="21">
        <f t="shared" ref="AO13:AO75" si="7">AN13-AP13</f>
        <v>0</v>
      </c>
      <c r="AP13" s="21">
        <f t="shared" si="4"/>
        <v>1</v>
      </c>
      <c r="AQ13" s="21">
        <f>IF(C13&gt;0,IF(AN13&gt;0,COUNTIF(AN12:AN13,"&gt;0"),0),0)</f>
        <v>2</v>
      </c>
      <c r="AR13" s="21">
        <f>IF(AQ13&gt;0,AQ13,MAX(AQ12:AQ75)+COUNTIF(AQ12:AQ13,"=0"))</f>
        <v>2</v>
      </c>
      <c r="AS13" s="21" t="str">
        <f>IF(B148&gt;MAX(AQ12:AQ75),"",DGET(A11:AR75,"Signatur",B147:B148))</f>
        <v>Arsenal</v>
      </c>
      <c r="AT13" s="21">
        <f>IF(B148&gt;MAX(AQ12:AQ75),0,DGET(A11:AR75,"Deltager E",B147:B148))</f>
        <v>1</v>
      </c>
      <c r="AU13" s="21">
        <f>IF(B148&gt;MAX(AQ12:AQ75),0,DGET(A11:AR75,"2. runde E",B147:B148))</f>
        <v>0</v>
      </c>
      <c r="AV13" s="21">
        <f>IF(B148&gt;MAX(AQ12:AQ75),0,DGET(A11:AR75,"Kval E",B147:B148))</f>
        <v>1</v>
      </c>
      <c r="AW13" s="21">
        <f>IF(B148&gt;MAX(AQ12:AQ75),0,DGET(A11:AR75,"Dis E",B147:B148))</f>
        <v>0</v>
      </c>
      <c r="AX13" s="21">
        <f>IF(B148&gt;MAX(AQ12:AQ75),0,DGET(A11:AR75,"Udm E",B147:B148))</f>
        <v>0</v>
      </c>
      <c r="AY13" s="21">
        <f>IF(B148&gt;MAX(AQ12:AQ75),0,DGET(A11:AR75,"MR E",B147:B148))</f>
        <v>0</v>
      </c>
      <c r="AZ13" s="21">
        <f>IF(B148&gt;MAX(AQ12:AQ75),0,DGET(A11:AR75,"Res E",B147:B148))</f>
        <v>0</v>
      </c>
    </row>
    <row r="14" spans="1:64" x14ac:dyDescent="0.15">
      <c r="A14" s="21" t="str">
        <f>[1]DB!AO14</f>
        <v>Benbo</v>
      </c>
      <c r="B14" s="21">
        <v>3</v>
      </c>
      <c r="C14" s="21">
        <f>[1]DB!AP14</f>
        <v>5</v>
      </c>
      <c r="D14" s="21">
        <f>[1]DB!AQ14</f>
        <v>4</v>
      </c>
      <c r="E14" s="21">
        <f>IF(B6=13,IF(A14&lt;&gt;"",COUNTIF(U78:U109,A14)+D14,0),D14)</f>
        <v>4</v>
      </c>
      <c r="F14" s="21">
        <f>[1]DB!AR14</f>
        <v>1</v>
      </c>
      <c r="G14" s="21">
        <f>IF(B6=13,IF(A14&lt;&gt;"",F14-COUNTIF(U78:U109,A14)-COUNTIF(Y78:Y109,A14),0),F14)</f>
        <v>1</v>
      </c>
      <c r="H14" s="21">
        <f>[1]DB!AW14</f>
        <v>0</v>
      </c>
      <c r="I14" s="21">
        <f>[1]DB!AS14</f>
        <v>0</v>
      </c>
      <c r="J14" s="21">
        <f>IF(Rækker!F5="Disket",1,IF(N14&gt;5,1,IF(I14=1,1,0)))</f>
        <v>0</v>
      </c>
      <c r="K14" s="21">
        <f>[1]DB!AT14</f>
        <v>0</v>
      </c>
      <c r="L14" s="21">
        <f>IF(Rækker!F5="Udmeldt",1,IF(K14=1,1,0))</f>
        <v>0</v>
      </c>
      <c r="M14" s="21">
        <f>[1]DB!AU14</f>
        <v>0</v>
      </c>
      <c r="N14" s="21">
        <f>IF(Rækker!F5="MR",M14+1,M14)</f>
        <v>0</v>
      </c>
      <c r="O14" s="21">
        <f>[1]DB!AV14</f>
        <v>1</v>
      </c>
      <c r="P14" s="21">
        <f>IF(Rækker!F5="Res",O14+1,O14)</f>
        <v>1</v>
      </c>
      <c r="Q14" s="21" t="str">
        <f t="shared" si="5"/>
        <v/>
      </c>
      <c r="R14" s="21" t="str">
        <f>IF('Rækker - Udskrift'!L7=1,1,IF('Rækker - Udskrift'!M7="X","X",IF('Rækker - Udskrift'!N7=2,2,"")))</f>
        <v>X</v>
      </c>
      <c r="S14" s="21">
        <f>IF('Rækker - Udskrift'!L8=1,1,IF('Rækker - Udskrift'!M8="X","X",IF('Rækker - Udskrift'!N8=2,2,"")))</f>
        <v>1</v>
      </c>
      <c r="T14" s="21" t="str">
        <f>IF('Rækker - Udskrift'!L9=1,1,IF('Rækker - Udskrift'!M9="X","X",IF('Rækker - Udskrift'!N9=2,2,"")))</f>
        <v>X</v>
      </c>
      <c r="U14" s="21">
        <f>IF('Rækker - Udskrift'!L10=1,1,IF('Rækker - Udskrift'!M10="X","X",IF('Rækker - Udskrift'!N10=2,2,"")))</f>
        <v>1</v>
      </c>
      <c r="V14" s="21">
        <f>IF('Rækker - Udskrift'!L11=1,1,IF('Rækker - Udskrift'!M11="X","X",IF('Rækker - Udskrift'!N11=2,2,"")))</f>
        <v>1</v>
      </c>
      <c r="W14" s="21">
        <f>IF('Rækker - Udskrift'!L12=1,1,IF('Rækker - Udskrift'!M12="X","X",IF('Rækker - Udskrift'!N12=2,2,"")))</f>
        <v>1</v>
      </c>
      <c r="X14" s="21">
        <f>IF('Rækker - Udskrift'!L13=1,1,IF('Rækker - Udskrift'!M13="X","X",IF('Rækker - Udskrift'!N13=2,2,"")))</f>
        <v>1</v>
      </c>
      <c r="Y14" s="21">
        <f>IF('Rækker - Udskrift'!L14=1,1,IF('Rækker - Udskrift'!M14="X","X",IF('Rækker - Udskrift'!N14=2,2,"")))</f>
        <v>1</v>
      </c>
      <c r="Z14" s="21">
        <f>IF('Rækker - Udskrift'!L15=1,1,IF('Rækker - Udskrift'!M15="X","X",IF('Rækker - Udskrift'!N15=2,2,"")))</f>
        <v>1</v>
      </c>
      <c r="AA14" s="21">
        <f>IF('Rækker - Udskrift'!L16=1,1,IF('Rækker - Udskrift'!M16="X","X",IF('Rækker - Udskrift'!N16=2,2,"")))</f>
        <v>1</v>
      </c>
      <c r="AB14" s="21">
        <f>IF('Rækker - Udskrift'!L17=1,1,IF('Rækker - Udskrift'!M17="X","X",IF('Rækker - Udskrift'!N17=2,2,"")))</f>
        <v>1</v>
      </c>
      <c r="AC14" s="21">
        <f>IF('Rækker - Udskrift'!L18=1,1,IF('Rækker - Udskrift'!M18="X","X",IF('Rækker - Udskrift'!N18=2,2,"")))</f>
        <v>1</v>
      </c>
      <c r="AD14" s="21">
        <f>IF('Rækker - Udskrift'!L19=1,1,IF('Rækker - Udskrift'!M19="X","X",IF('Rækker - Udskrift'!N19=2,2,"")))</f>
        <v>2</v>
      </c>
      <c r="AE14" s="21">
        <f>IF(Q14&lt;&gt;"",IF(LEFT(Q14,3)="Res",F1,0),IF(R14=R10,1,0)+IF(S14=S10,1,0)+IF(T14=T10,1,0)+IF(U14=U10,1,0)+IF(V14=V10,1,0)+IF(W14=W10,1,0)+IF(X14=X10,1,0)+IF(Y14=Y10,1,0)+IF(Z14=Z10,1,0)+IF(AA14=AA10,1,0)+IF(AB14=AB10,1,0)+IF(AC14=AC10,1,0)+IF(AD14=AD10,1,0))</f>
        <v>3</v>
      </c>
      <c r="AF14" s="21">
        <f>RANK(AE14,AE12:AE75,1)</f>
        <v>37</v>
      </c>
      <c r="AG14" s="21">
        <f t="shared" si="0"/>
        <v>3</v>
      </c>
      <c r="AH14" s="21">
        <f>IF(R14=R10,4096,0)+IF(S14=S10,2048,0)+IF(T14=T10,1024,0)+IF(U14=U10,512,0)+IF(V14=V10,256,0)+IF(W14=W10,128,0)+IF(X14=X10,64,0)+IF(Y14=Y10,32,0)+IF(Z14=Z10,16,0)+IF(AA14=AA10,8,0)+IF(AB14=AB10,4,0)+IF(AC14=AC10,2,0)+IF(AD14=AD10,1,0)</f>
        <v>6208</v>
      </c>
      <c r="AI14" s="21">
        <f>RANK(AH14,AH12:AH75,1)</f>
        <v>57</v>
      </c>
      <c r="AJ14" s="21">
        <f t="shared" si="6"/>
        <v>2462</v>
      </c>
      <c r="AK14" s="21">
        <f>RANK(AJ14,AJ12:AJ75,1)</f>
        <v>44</v>
      </c>
      <c r="AL14" s="21">
        <f t="shared" si="1"/>
        <v>3</v>
      </c>
      <c r="AM14" s="21">
        <f t="shared" si="2"/>
        <v>1</v>
      </c>
      <c r="AN14" s="21">
        <f t="shared" si="3"/>
        <v>5</v>
      </c>
      <c r="AO14" s="21">
        <f t="shared" si="7"/>
        <v>4</v>
      </c>
      <c r="AP14" s="21">
        <f t="shared" si="4"/>
        <v>1</v>
      </c>
      <c r="AQ14" s="21">
        <f>IF(C14&gt;0,IF(AN14&gt;0,COUNTIF(AN12:AN14,"&gt;0"),0),0)</f>
        <v>3</v>
      </c>
      <c r="AR14" s="21">
        <f>IF(AQ14&gt;0,AQ14,MAX(AQ12:AQ75)+COUNTIF(AQ12:AQ14,"=0"))</f>
        <v>3</v>
      </c>
      <c r="AS14" s="21" t="str">
        <f>IF(C148&gt;MAX(AQ12:AQ75),"",DGET(A11:AR75,"Signatur",C147:C148))</f>
        <v>Benbo</v>
      </c>
      <c r="AT14" s="21">
        <f>IF(C148&gt;MAX(AQ12:AQ75),0,DGET(A11:AR75,"Deltager E",C147:C148))</f>
        <v>5</v>
      </c>
      <c r="AU14" s="21">
        <f>IF(C148&gt;MAX(AQ12:AQ75),0,DGET(A11:AR75,"2. runde E",C147:C148))</f>
        <v>4</v>
      </c>
      <c r="AV14" s="21">
        <f>IF(C148&gt;MAX(AQ12:AQ75),0,DGET(A11:AR75,"Kval E",C147:C148))</f>
        <v>1</v>
      </c>
      <c r="AW14" s="21">
        <f>IF(C148&gt;MAX(AQ12:AQ75),0,DGET(A11:AR75,"Dis E",C147:C148))</f>
        <v>0</v>
      </c>
      <c r="AX14" s="21">
        <f>IF(C148&gt;MAX(AQ12:AQ75),0,DGET(A11:AR75,"Udm E",C147:C148))</f>
        <v>0</v>
      </c>
      <c r="AY14" s="21">
        <f>IF(C148&gt;MAX(AQ12:AQ75),0,DGET(A11:AR75,"MR E",C147:C148))</f>
        <v>0</v>
      </c>
      <c r="AZ14" s="21">
        <f>IF(C148&gt;MAX(AQ12:AQ75),0,DGET(A11:AR75,"Res E",C147:C148))</f>
        <v>1</v>
      </c>
    </row>
    <row r="15" spans="1:64" x14ac:dyDescent="0.15">
      <c r="A15" s="21" t="str">
        <f>[1]DB!AO15</f>
        <v>brula</v>
      </c>
      <c r="B15" s="21">
        <v>4</v>
      </c>
      <c r="C15" s="21">
        <f>[1]DB!AP15</f>
        <v>2</v>
      </c>
      <c r="D15" s="21">
        <f>[1]DB!AQ15</f>
        <v>0</v>
      </c>
      <c r="E15" s="21">
        <f>IF(B6=13,IF(A15&lt;&gt;"",COUNTIF(U78:U109,A15)+D15,0),D15)</f>
        <v>0</v>
      </c>
      <c r="F15" s="21">
        <f>[1]DB!AR15</f>
        <v>2</v>
      </c>
      <c r="G15" s="21">
        <f>IF(B6=13,IF(A15&lt;&gt;"",F15-COUNTIF(U78:U109,A15)-COUNTIF(Y78:Y109,A15),0),F15)</f>
        <v>2</v>
      </c>
      <c r="H15" s="21">
        <f>[1]DB!AW15</f>
        <v>0</v>
      </c>
      <c r="I15" s="21">
        <f>[1]DB!AS15</f>
        <v>0</v>
      </c>
      <c r="J15" s="21">
        <f>IF(Rækker!H5="Disket",1,IF(N15&gt;5,1,IF(I15=1,1,0)))</f>
        <v>0</v>
      </c>
      <c r="K15" s="21">
        <f>[1]DB!AT15</f>
        <v>0</v>
      </c>
      <c r="L15" s="21">
        <f>IF(Rækker!H5="Udmeldt",1,IF(K15=1,1,0))</f>
        <v>0</v>
      </c>
      <c r="M15" s="21">
        <f>[1]DB!AU15</f>
        <v>0</v>
      </c>
      <c r="N15" s="21">
        <f>IF(Rækker!H5="MR",M15+1,M15)</f>
        <v>0</v>
      </c>
      <c r="O15" s="21">
        <f>[1]DB!AV15</f>
        <v>0</v>
      </c>
      <c r="P15" s="21">
        <f>IF(Rækker!H5="Res",O15+1,O15)</f>
        <v>0</v>
      </c>
      <c r="Q15" s="21" t="str">
        <f t="shared" si="5"/>
        <v/>
      </c>
      <c r="R15" s="21">
        <f>IF('Rækker - Udskrift'!O7=1,1,IF('Rækker - Udskrift'!P7="X","X",IF('Rækker - Udskrift'!Q7=2,2,"")))</f>
        <v>1</v>
      </c>
      <c r="S15" s="21">
        <f>IF('Rækker - Udskrift'!O8=1,1,IF('Rækker - Udskrift'!P8="X","X",IF('Rækker - Udskrift'!Q8=2,2,"")))</f>
        <v>1</v>
      </c>
      <c r="T15" s="21">
        <f>IF('Rækker - Udskrift'!O9=1,1,IF('Rækker - Udskrift'!P9="X","X",IF('Rækker - Udskrift'!Q9=2,2,"")))</f>
        <v>1</v>
      </c>
      <c r="U15" s="21">
        <f>IF('Rækker - Udskrift'!O10=1,1,IF('Rækker - Udskrift'!P10="X","X",IF('Rækker - Udskrift'!Q10=2,2,"")))</f>
        <v>1</v>
      </c>
      <c r="V15" s="21">
        <f>IF('Rækker - Udskrift'!O11=1,1,IF('Rækker - Udskrift'!P11="X","X",IF('Rækker - Udskrift'!Q11=2,2,"")))</f>
        <v>1</v>
      </c>
      <c r="W15" s="21">
        <f>IF('Rækker - Udskrift'!O12=1,1,IF('Rækker - Udskrift'!P12="X","X",IF('Rækker - Udskrift'!Q12=2,2,"")))</f>
        <v>1</v>
      </c>
      <c r="X15" s="21">
        <f>IF('Rækker - Udskrift'!O13=1,1,IF('Rækker - Udskrift'!P13="X","X",IF('Rækker - Udskrift'!Q13=2,2,"")))</f>
        <v>1</v>
      </c>
      <c r="Y15" s="21">
        <f>IF('Rækker - Udskrift'!O14=1,1,IF('Rækker - Udskrift'!P14="X","X",IF('Rækker - Udskrift'!Q14=2,2,"")))</f>
        <v>1</v>
      </c>
      <c r="Z15" s="21">
        <f>IF('Rækker - Udskrift'!O15=1,1,IF('Rækker - Udskrift'!P15="X","X",IF('Rækker - Udskrift'!Q15=2,2,"")))</f>
        <v>1</v>
      </c>
      <c r="AA15" s="21">
        <f>IF('Rækker - Udskrift'!O16=1,1,IF('Rækker - Udskrift'!P16="X","X",IF('Rækker - Udskrift'!Q16=2,2,"")))</f>
        <v>1</v>
      </c>
      <c r="AB15" s="21">
        <f>IF('Rækker - Udskrift'!O17=1,1,IF('Rækker - Udskrift'!P17="X","X",IF('Rækker - Udskrift'!Q17=2,2,"")))</f>
        <v>1</v>
      </c>
      <c r="AC15" s="21">
        <f>IF('Rækker - Udskrift'!O18=1,1,IF('Rækker - Udskrift'!P18="X","X",IF('Rækker - Udskrift'!Q18=2,2,"")))</f>
        <v>1</v>
      </c>
      <c r="AD15" s="21">
        <f>IF('Rækker - Udskrift'!O19=1,1,IF('Rækker - Udskrift'!P19="X","X",IF('Rækker - Udskrift'!Q19=2,2,"")))</f>
        <v>1</v>
      </c>
      <c r="AE15" s="21">
        <f>IF(Q15&lt;&gt;"",IF(LEFT(Q15,3)="Res",F1,0),IF(R15=R10,1,0)+IF(S15=S10,1,0)+IF(T15=T10,1,0)+IF(U15=U10,1,0)+IF(V15=V10,1,0)+IF(W15=W10,1,0)+IF(X15=X10,1,0)+IF(Y15=Y10,1,0)+IF(Z15=Z10,1,0)+IF(AA15=AA10,1,0)+IF(AB15=AB10,1,0)+IF(AC15=AC10,1,0)+IF(AD15=AD10,1,0))</f>
        <v>3</v>
      </c>
      <c r="AF15" s="21">
        <f>RANK(AE15,AE12:AE75,1)</f>
        <v>37</v>
      </c>
      <c r="AG15" s="21">
        <f t="shared" si="0"/>
        <v>3</v>
      </c>
      <c r="AH15" s="21">
        <f>IF(R15=R10,4096,0)+IF(S15=S10,2048,0)+IF(T15=T10,1024,0)+IF(U15=U10,512,0)+IF(V15=V10,256,0)+IF(W15=W10,128,0)+IF(X15=X10,64,0)+IF(Y15=Y10,32,0)+IF(Z15=Z10,16,0)+IF(AA15=AA10,8,0)+IF(AB15=AB10,4,0)+IF(AC15=AC10,2,0)+IF(AD15=AD10,1,0)</f>
        <v>3136</v>
      </c>
      <c r="AI15" s="21">
        <f>RANK(AH15,AH12:AH75,1)</f>
        <v>49</v>
      </c>
      <c r="AJ15" s="21">
        <f t="shared" si="6"/>
        <v>2454</v>
      </c>
      <c r="AK15" s="21">
        <f>RANK(AJ15,AJ12:AJ75,1)</f>
        <v>42</v>
      </c>
      <c r="AL15" s="21">
        <f t="shared" si="1"/>
        <v>3</v>
      </c>
      <c r="AM15" s="21">
        <f t="shared" si="2"/>
        <v>1</v>
      </c>
      <c r="AN15" s="21">
        <f t="shared" si="3"/>
        <v>2</v>
      </c>
      <c r="AO15" s="21">
        <f t="shared" si="7"/>
        <v>0</v>
      </c>
      <c r="AP15" s="21">
        <f t="shared" si="4"/>
        <v>2</v>
      </c>
      <c r="AQ15" s="21">
        <f>IF(C15&gt;0,IF(AN15&gt;0,COUNTIF(AN12:AN15,"&gt;0"),0),0)</f>
        <v>4</v>
      </c>
      <c r="AR15" s="21">
        <f>IF(AQ15&gt;0,AQ15,MAX(AQ12:AQ75)+COUNTIF(AQ12:AQ15,"=0"))</f>
        <v>4</v>
      </c>
      <c r="AS15" s="21" t="str">
        <f>IF(D148&gt;MAX(AQ12:AQ75),"",DGET(A11:AR75,"Signatur",D147:D148))</f>
        <v>brula</v>
      </c>
      <c r="AT15" s="21">
        <f>IF(D148&gt;MAX(AQ12:AQ75),0,DGET(A11:AR75,"Deltager E",D147:D148))</f>
        <v>2</v>
      </c>
      <c r="AU15" s="21">
        <f>IF(D148&gt;MAX(AQ12:AQ75),0,DGET(A11:AR75,"2. runde E",D147:D148))</f>
        <v>0</v>
      </c>
      <c r="AV15" s="21">
        <f>IF(D148&gt;MAX(AQ12:AQ75),0,DGET(A11:AR75,"Kval E",D147:D148))</f>
        <v>2</v>
      </c>
      <c r="AW15" s="21">
        <f>IF(D148&gt;MAX(AQ12:AQ75),0,DGET(A11:AR75,"Dis E",D147:D148))</f>
        <v>0</v>
      </c>
      <c r="AX15" s="21">
        <f>IF(D148&gt;MAX(AQ12:AQ75),0,DGET(A11:AR75,"Udm E",D147:D148))</f>
        <v>0</v>
      </c>
      <c r="AY15" s="21">
        <f>IF(D148&gt;MAX(AQ12:AQ75),0,DGET(A11:AR75,"MR E",D147:D148))</f>
        <v>0</v>
      </c>
      <c r="AZ15" s="21">
        <f>IF(D148&gt;MAX(AQ12:AQ75),0,DGET(A11:AR75,"Res E",D147:D148))</f>
        <v>0</v>
      </c>
    </row>
    <row r="16" spans="1:64" x14ac:dyDescent="0.15">
      <c r="A16" s="21" t="str">
        <f>[1]DB!AO16</f>
        <v>Chelsea</v>
      </c>
      <c r="B16" s="21">
        <v>5</v>
      </c>
      <c r="C16" s="21">
        <f>[1]DB!AP16</f>
        <v>2</v>
      </c>
      <c r="D16" s="21">
        <f>[1]DB!AQ16</f>
        <v>1</v>
      </c>
      <c r="E16" s="21">
        <f>IF(B6=13,IF(A16&lt;&gt;"",COUNTIF(U78:U109,A16)+D16,0),D16)</f>
        <v>1</v>
      </c>
      <c r="F16" s="21">
        <f>[1]DB!AR16</f>
        <v>1</v>
      </c>
      <c r="G16" s="21">
        <f>IF(B6=13,IF(A16&lt;&gt;"",F16-COUNTIF(U78:U109,A16)-COUNTIF(Y78:Y109,A16),0),F16)</f>
        <v>1</v>
      </c>
      <c r="H16" s="21">
        <f>[1]DB!AW16</f>
        <v>0</v>
      </c>
      <c r="I16" s="21">
        <f>[1]DB!AS16</f>
        <v>0</v>
      </c>
      <c r="J16" s="21">
        <f>IF(Rækker!J5="Disket",1,IF(N16&gt;5,1,IF(I16=1,1,0)))</f>
        <v>0</v>
      </c>
      <c r="K16" s="21">
        <f>[1]DB!AT16</f>
        <v>0</v>
      </c>
      <c r="L16" s="21">
        <f>IF(Rækker!J5="Udmeldt",1,IF(K16=1,1,0))</f>
        <v>0</v>
      </c>
      <c r="M16" s="21">
        <f>[1]DB!AU16</f>
        <v>0</v>
      </c>
      <c r="N16" s="21">
        <f>IF(Rækker!J5="MR",M16+1,M16)</f>
        <v>0</v>
      </c>
      <c r="O16" s="21">
        <f>[1]DB!AV16</f>
        <v>0</v>
      </c>
      <c r="P16" s="21">
        <f>IF(Rækker!J5="Res",O16+1,O16)</f>
        <v>0</v>
      </c>
      <c r="Q16" s="21" t="str">
        <f t="shared" si="5"/>
        <v/>
      </c>
      <c r="R16" s="21" t="str">
        <f>IF('Rækker - Udskrift'!R7=1,1,IF('Rækker - Udskrift'!S7="X","X",IF('Rækker - Udskrift'!T7=2,2,"")))</f>
        <v>X</v>
      </c>
      <c r="S16" s="21">
        <f>IF('Rækker - Udskrift'!R8=1,1,IF('Rækker - Udskrift'!S8="X","X",IF('Rækker - Udskrift'!T8=2,2,"")))</f>
        <v>1</v>
      </c>
      <c r="T16" s="21">
        <f>IF('Rækker - Udskrift'!R9=1,1,IF('Rækker - Udskrift'!S9="X","X",IF('Rækker - Udskrift'!T9=2,2,"")))</f>
        <v>1</v>
      </c>
      <c r="U16" s="21">
        <f>IF('Rækker - Udskrift'!R10=1,1,IF('Rækker - Udskrift'!S10="X","X",IF('Rækker - Udskrift'!T10=2,2,"")))</f>
        <v>1</v>
      </c>
      <c r="V16" s="21">
        <f>IF('Rækker - Udskrift'!R11=1,1,IF('Rækker - Udskrift'!S11="X","X",IF('Rækker - Udskrift'!T11=2,2,"")))</f>
        <v>1</v>
      </c>
      <c r="W16" s="21">
        <f>IF('Rækker - Udskrift'!R12=1,1,IF('Rækker - Udskrift'!S12="X","X",IF('Rækker - Udskrift'!T12=2,2,"")))</f>
        <v>1</v>
      </c>
      <c r="X16" s="21">
        <f>IF('Rækker - Udskrift'!R13=1,1,IF('Rækker - Udskrift'!S13="X","X",IF('Rækker - Udskrift'!T13=2,2,"")))</f>
        <v>1</v>
      </c>
      <c r="Y16" s="21">
        <f>IF('Rækker - Udskrift'!R14=1,1,IF('Rækker - Udskrift'!S14="X","X",IF('Rækker - Udskrift'!T14=2,2,"")))</f>
        <v>1</v>
      </c>
      <c r="Z16" s="21">
        <f>IF('Rækker - Udskrift'!R15=1,1,IF('Rækker - Udskrift'!S15="X","X",IF('Rækker - Udskrift'!T15=2,2,"")))</f>
        <v>2</v>
      </c>
      <c r="AA16" s="21">
        <f>IF('Rækker - Udskrift'!R16=1,1,IF('Rækker - Udskrift'!S16="X","X",IF('Rækker - Udskrift'!T16=2,2,"")))</f>
        <v>2</v>
      </c>
      <c r="AB16" s="21">
        <f>IF('Rækker - Udskrift'!R17=1,1,IF('Rækker - Udskrift'!S17="X","X",IF('Rækker - Udskrift'!T17=2,2,"")))</f>
        <v>1</v>
      </c>
      <c r="AC16" s="21">
        <f>IF('Rækker - Udskrift'!R18=1,1,IF('Rækker - Udskrift'!S18="X","X",IF('Rækker - Udskrift'!T18=2,2,"")))</f>
        <v>1</v>
      </c>
      <c r="AD16" s="21">
        <f>IF('Rækker - Udskrift'!R19=1,1,IF('Rækker - Udskrift'!S19="X","X",IF('Rækker - Udskrift'!T19=2,2,"")))</f>
        <v>2</v>
      </c>
      <c r="AE16" s="21">
        <f>IF(Q16&lt;&gt;"",IF(LEFT(Q16,3)="Res",F1,0),IF(R16=R10,1,0)+IF(S16=S10,1,0)+IF(T16=T10,1,0)+IF(U16=U10,1,0)+IF(V16=V10,1,0)+IF(W16=W10,1,0)+IF(X16=X10,1,0)+IF(Y16=Y10,1,0)+IF(Z16=Z10,1,0)+IF(AA16=AA10,1,0)+IF(AB16=AB10,1,0)+IF(AC16=AC10,1,0)+IF(AD16=AD10,1,0))</f>
        <v>6</v>
      </c>
      <c r="AF16" s="21">
        <f>RANK(AE16,AE12:AE75,1)</f>
        <v>62</v>
      </c>
      <c r="AG16" s="21">
        <f t="shared" si="0"/>
        <v>6</v>
      </c>
      <c r="AH16" s="21">
        <f>IF(R16=R10,4096,0)+IF(S16=S10,2048,0)+IF(T16=T10,1024,0)+IF(U16=U10,512,0)+IF(V16=V10,256,0)+IF(W16=W10,128,0)+IF(X16=X10,64,0)+IF(Y16=Y10,32,0)+IF(Z16=Z10,16,0)+IF(AA16=AA10,8,0)+IF(AB16=AB10,4,0)+IF(AC16=AC10,2,0)+IF(AD16=AD10,1,0)</f>
        <v>7256</v>
      </c>
      <c r="AI16" s="21">
        <f>RANK(AH16,AH12:AH75,1)</f>
        <v>62</v>
      </c>
      <c r="AJ16" s="21">
        <f t="shared" si="6"/>
        <v>4092</v>
      </c>
      <c r="AK16" s="21">
        <f>RANK(AJ16,AJ12:AJ75,1)</f>
        <v>62</v>
      </c>
      <c r="AL16" s="21">
        <f t="shared" si="1"/>
        <v>6</v>
      </c>
      <c r="AM16" s="21">
        <f t="shared" si="2"/>
        <v>1</v>
      </c>
      <c r="AN16" s="21">
        <f t="shared" si="3"/>
        <v>2</v>
      </c>
      <c r="AO16" s="21">
        <f t="shared" si="7"/>
        <v>1</v>
      </c>
      <c r="AP16" s="21">
        <f t="shared" si="4"/>
        <v>1</v>
      </c>
      <c r="AQ16" s="21">
        <f>IF(C16&gt;0,IF(AN16&gt;0,COUNTIF(AN12:AN16,"&gt;0"),0),0)</f>
        <v>5</v>
      </c>
      <c r="AR16" s="21">
        <f>IF(AQ16&gt;0,AQ16,MAX(AQ12:AQ75)+COUNTIF(AQ12:AQ16,"=0"))</f>
        <v>5</v>
      </c>
      <c r="AS16" s="21" t="str">
        <f>IF(E148&gt;MAX(AQ12:AQ75),"",DGET(A11:AR75,"Signatur",E147:E148))</f>
        <v>Chelsea</v>
      </c>
      <c r="AT16" s="21">
        <f>IF(E148&gt;MAX(AQ12:AQ75),0,DGET(A11:AR75,"Deltager E",E147:E148))</f>
        <v>2</v>
      </c>
      <c r="AU16" s="21">
        <f>IF(E148&gt;MAX(AQ12:AQ75),0,DGET(A11:AR75,"2. runde E",E147:E148))</f>
        <v>1</v>
      </c>
      <c r="AV16" s="21">
        <f>IF(E148&gt;MAX(AQ12:AQ75),0,DGET(A11:AR75,"Kval E",E147:E148))</f>
        <v>1</v>
      </c>
      <c r="AW16" s="21">
        <f>IF(E148&gt;MAX(AQ12:AQ75),0,DGET(A11:AR75,"Dis E",E147:E148))</f>
        <v>0</v>
      </c>
      <c r="AX16" s="21">
        <f>IF(E148&gt;MAX(AQ12:AQ75),0,DGET(A11:AR75,"Udm E",E147:E148))</f>
        <v>0</v>
      </c>
      <c r="AY16" s="21">
        <f>IF(E148&gt;MAX(AQ12:AQ75),0,DGET(A11:AR75,"MR E",E147:E148))</f>
        <v>0</v>
      </c>
      <c r="AZ16" s="21">
        <f>IF(E148&gt;MAX(AQ12:AQ75),0,DGET(A11:AR75,"Res E",E147:E148))</f>
        <v>0</v>
      </c>
    </row>
    <row r="17" spans="1:52" x14ac:dyDescent="0.15">
      <c r="A17" s="21" t="str">
        <f>[1]DB!AO17</f>
        <v>Cottee</v>
      </c>
      <c r="B17" s="21">
        <v>6</v>
      </c>
      <c r="C17" s="21">
        <f>[1]DB!AP17</f>
        <v>1</v>
      </c>
      <c r="D17" s="21">
        <f>[1]DB!AQ17</f>
        <v>0</v>
      </c>
      <c r="E17" s="21">
        <f>IF(B6=13,IF(A17&lt;&gt;"",COUNTIF(U78:U109,A17)+D17,0),D17)</f>
        <v>0</v>
      </c>
      <c r="F17" s="21">
        <f>[1]DB!AR17</f>
        <v>1</v>
      </c>
      <c r="G17" s="21">
        <f>IF(B6=13,IF(A17&lt;&gt;"",F17-COUNTIF(U78:U109,A17)-COUNTIF(Y78:Y109,A17),0),F17)</f>
        <v>1</v>
      </c>
      <c r="H17" s="21">
        <f>[1]DB!AW17</f>
        <v>0</v>
      </c>
      <c r="I17" s="21">
        <f>[1]DB!AS17</f>
        <v>0</v>
      </c>
      <c r="J17" s="21">
        <f>IF(Rækker!L5="Disket",1,IF(N17&gt;5,1,IF(I17=1,1,0)))</f>
        <v>0</v>
      </c>
      <c r="K17" s="21">
        <f>[1]DB!AT17</f>
        <v>0</v>
      </c>
      <c r="L17" s="21">
        <f>IF(Rækker!L5="Udmeldt",1,IF(K17=1,1,0))</f>
        <v>0</v>
      </c>
      <c r="M17" s="21">
        <f>[1]DB!AU17</f>
        <v>0</v>
      </c>
      <c r="N17" s="21">
        <f>IF(Rækker!L5="MR",M17+1,M17)</f>
        <v>0</v>
      </c>
      <c r="O17" s="21">
        <f>[1]DB!AV17</f>
        <v>0</v>
      </c>
      <c r="P17" s="21">
        <f>IF(Rækker!L5="Res",O17+1,O17)</f>
        <v>1</v>
      </c>
      <c r="Q17" s="21" t="str">
        <f t="shared" si="5"/>
        <v>Res 1</v>
      </c>
      <c r="R17" s="21" t="str">
        <f>IF('Rækker - Udskrift'!U7=1,1,IF('Rækker - Udskrift'!V7="X","X",IF('Rækker - Udskrift'!W7=2,2,"")))</f>
        <v/>
      </c>
      <c r="S17" s="21" t="str">
        <f>IF('Rækker - Udskrift'!U8=1,1,IF('Rækker - Udskrift'!V8="X","X",IF('Rækker - Udskrift'!W8=2,2,"")))</f>
        <v/>
      </c>
      <c r="T17" s="21" t="str">
        <f>IF('Rækker - Udskrift'!U9=1,1,IF('Rækker - Udskrift'!V9="X","X",IF('Rækker - Udskrift'!W9=2,2,"")))</f>
        <v/>
      </c>
      <c r="U17" s="21" t="str">
        <f>IF('Rækker - Udskrift'!U10=1,1,IF('Rækker - Udskrift'!V10="X","X",IF('Rækker - Udskrift'!W10=2,2,"")))</f>
        <v/>
      </c>
      <c r="V17" s="21" t="str">
        <f>IF('Rækker - Udskrift'!U11=1,1,IF('Rækker - Udskrift'!V11="X","X",IF('Rækker - Udskrift'!W11=2,2,"")))</f>
        <v/>
      </c>
      <c r="W17" s="21" t="str">
        <f>IF('Rækker - Udskrift'!U12=1,1,IF('Rækker - Udskrift'!V12="X","X",IF('Rækker - Udskrift'!W12=2,2,"")))</f>
        <v/>
      </c>
      <c r="X17" s="21" t="str">
        <f>IF('Rækker - Udskrift'!U13=1,1,IF('Rækker - Udskrift'!V13="X","X",IF('Rækker - Udskrift'!W13=2,2,"")))</f>
        <v/>
      </c>
      <c r="Y17" s="21" t="str">
        <f>IF('Rækker - Udskrift'!U14=1,1,IF('Rækker - Udskrift'!V14="X","X",IF('Rækker - Udskrift'!W14=2,2,"")))</f>
        <v/>
      </c>
      <c r="Z17" s="21" t="str">
        <f>IF('Rækker - Udskrift'!U15=1,1,IF('Rækker - Udskrift'!V15="X","X",IF('Rækker - Udskrift'!W15=2,2,"")))</f>
        <v/>
      </c>
      <c r="AA17" s="21" t="str">
        <f>IF('Rækker - Udskrift'!U16=1,1,IF('Rækker - Udskrift'!V16="X","X",IF('Rækker - Udskrift'!W16=2,2,"")))</f>
        <v/>
      </c>
      <c r="AB17" s="21" t="str">
        <f>IF('Rækker - Udskrift'!U17=1,1,IF('Rækker - Udskrift'!V17="X","X",IF('Rækker - Udskrift'!W17=2,2,"")))</f>
        <v/>
      </c>
      <c r="AC17" s="21" t="str">
        <f>IF('Rækker - Udskrift'!U18=1,1,IF('Rækker - Udskrift'!V18="X","X",IF('Rækker - Udskrift'!W18=2,2,"")))</f>
        <v/>
      </c>
      <c r="AD17" s="21" t="str">
        <f>IF('Rækker - Udskrift'!U19=1,1,IF('Rækker - Udskrift'!V19="X","X",IF('Rækker - Udskrift'!W19=2,2,"")))</f>
        <v/>
      </c>
      <c r="AE17" s="21">
        <f>IF(Q17&lt;&gt;"",IF(LEFT(Q17,3)="Res",F1,0),IF(R17=R10,1,0)+IF(S17=S10,1,0)+IF(T17=T10,1,0)+IF(U17=U10,1,0)+IF(V17=V10,1,0)+IF(W17=W10,1,0)+IF(X17=X10,1,0)+IF(Y17=Y10,1,0)+IF(Z17=Z10,1,0)+IF(AA17=AA10,1,0)+IF(AB17=AB10,1,0)+IF(AC17=AC10,1,0)+IF(AD17=AD10,1,0))</f>
        <v>4</v>
      </c>
      <c r="AF17" s="21">
        <f>RANK(AE17,AE12:AE75,1)</f>
        <v>45</v>
      </c>
      <c r="AG17" s="21">
        <f t="shared" si="0"/>
        <v>4</v>
      </c>
      <c r="AH17" s="21">
        <f>IF(R17=R10,4096,0)+IF(S17=S10,2048,0)+IF(T17=T10,1024,0)+IF(U17=U10,512,0)+IF(V17=V10,256,0)+IF(W17=W10,128,0)+IF(X17=X10,64,0)+IF(Y17=Y10,32,0)+IF(Z17=Z10,16,0)+IF(AA17=AA10,8,0)+IF(AB17=AB10,4,0)+IF(AC17=AC10,2,0)+IF(AD17=AD10,1,0)</f>
        <v>0</v>
      </c>
      <c r="AI17" s="21">
        <f>RANK(AH17,AH12:AH75,1)</f>
        <v>1</v>
      </c>
      <c r="AJ17" s="21">
        <f t="shared" si="6"/>
        <v>2926</v>
      </c>
      <c r="AK17" s="21">
        <f>RANK(AJ17,AJ12:AJ75,1)</f>
        <v>45</v>
      </c>
      <c r="AL17" s="21">
        <f t="shared" si="1"/>
        <v>0</v>
      </c>
      <c r="AM17" s="21">
        <f t="shared" si="2"/>
        <v>0</v>
      </c>
      <c r="AN17" s="21">
        <f t="shared" si="3"/>
        <v>1</v>
      </c>
      <c r="AO17" s="21">
        <f t="shared" si="7"/>
        <v>0</v>
      </c>
      <c r="AP17" s="21">
        <f t="shared" si="4"/>
        <v>1</v>
      </c>
      <c r="AQ17" s="21">
        <f>IF(C17&gt;0,IF(AN17&gt;0,COUNTIF(AN12:AN17,"&gt;0"),0),0)</f>
        <v>6</v>
      </c>
      <c r="AR17" s="21">
        <f>IF(AQ17&gt;0,AQ17,MAX(AQ12:AQ75)+COUNTIF(AQ12:AQ17,"=0"))</f>
        <v>6</v>
      </c>
      <c r="AS17" s="21" t="str">
        <f>IF(F148&gt;MAX(AQ12:AQ75),"",DGET(A11:AR75,"Signatur",F147:F148))</f>
        <v>Cottee</v>
      </c>
      <c r="AT17" s="21">
        <f>IF(F148&gt;MAX(AQ12:AQ75),0,DGET(A11:AR75,"Deltager E",F147:F148))</f>
        <v>1</v>
      </c>
      <c r="AU17" s="21">
        <f>IF(F148&gt;MAX(AQ12:AQ75),0,DGET(A11:AR75,"2. runde E",F147:F148))</f>
        <v>0</v>
      </c>
      <c r="AV17" s="21">
        <f>IF(F148&gt;MAX(AQ12:AQ75),0,DGET(A11:AR75,"Kval E",F147:F148))</f>
        <v>1</v>
      </c>
      <c r="AW17" s="21">
        <f>IF(F148&gt;MAX(AQ12:AQ75),0,DGET(A11:AR75,"Dis E",F147:F148))</f>
        <v>0</v>
      </c>
      <c r="AX17" s="21">
        <f>IF(F148&gt;MAX(AQ12:AQ75),0,DGET(A11:AR75,"Udm E",F147:F148))</f>
        <v>0</v>
      </c>
      <c r="AY17" s="21">
        <f>IF(F148&gt;MAX(AQ12:AQ75),0,DGET(A11:AR75,"MR E",F147:F148))</f>
        <v>0</v>
      </c>
      <c r="AZ17" s="21">
        <f>IF(F148&gt;MAX(AQ12:AQ75),0,DGET(A11:AR75,"Res E",F147:F148))</f>
        <v>1</v>
      </c>
    </row>
    <row r="18" spans="1:52" x14ac:dyDescent="0.15">
      <c r="A18" s="21" t="str">
        <f>[1]DB!AO18</f>
        <v>Degnen</v>
      </c>
      <c r="B18" s="21">
        <v>7</v>
      </c>
      <c r="C18" s="21">
        <f>[1]DB!AP18</f>
        <v>1</v>
      </c>
      <c r="D18" s="21">
        <f>[1]DB!AQ18</f>
        <v>0</v>
      </c>
      <c r="E18" s="21">
        <f>IF(B6=13,IF(A18&lt;&gt;"",COUNTIF(U78:U109,A18)+D18,0),D18)</f>
        <v>0</v>
      </c>
      <c r="F18" s="21">
        <f>[1]DB!AR18</f>
        <v>1</v>
      </c>
      <c r="G18" s="21">
        <f>IF(B6=13,IF(A18&lt;&gt;"",F18-COUNTIF(U78:U109,A18)-COUNTIF(Y78:Y109,A18),0),F18)</f>
        <v>1</v>
      </c>
      <c r="H18" s="21">
        <f>[1]DB!AW18</f>
        <v>0</v>
      </c>
      <c r="I18" s="21">
        <f>[1]DB!AS18</f>
        <v>0</v>
      </c>
      <c r="J18" s="21">
        <f>IF(Rækker!N5="Disket",1,IF(N18&gt;5,1,IF(I18=1,1,0)))</f>
        <v>0</v>
      </c>
      <c r="K18" s="21">
        <f>[1]DB!AT18</f>
        <v>0</v>
      </c>
      <c r="L18" s="21">
        <f>IF(Rækker!N5="Udmeldt",1,IF(K18=1,1,0))</f>
        <v>0</v>
      </c>
      <c r="M18" s="21">
        <f>[1]DB!AU18</f>
        <v>0</v>
      </c>
      <c r="N18" s="21">
        <f>IF(Rækker!N5="MR",M18+1,M18)</f>
        <v>0</v>
      </c>
      <c r="O18" s="21">
        <f>[1]DB!AV18</f>
        <v>0</v>
      </c>
      <c r="P18" s="21">
        <f>IF(Rækker!N5="Res",O18+1,O18)</f>
        <v>0</v>
      </c>
      <c r="Q18" s="21" t="str">
        <f t="shared" si="5"/>
        <v/>
      </c>
      <c r="R18" s="21">
        <f>IF('Rækker - Udskrift'!X7=1,1,IF('Rækker - Udskrift'!Y7="X","X",IF('Rækker - Udskrift'!Z7=2,2,"")))</f>
        <v>2</v>
      </c>
      <c r="S18" s="21">
        <f>IF('Rækker - Udskrift'!X8=1,1,IF('Rækker - Udskrift'!Y8="X","X",IF('Rækker - Udskrift'!Z8=2,2,"")))</f>
        <v>1</v>
      </c>
      <c r="T18" s="21">
        <f>IF('Rækker - Udskrift'!X9=1,1,IF('Rækker - Udskrift'!Y9="X","X",IF('Rækker - Udskrift'!Z9=2,2,"")))</f>
        <v>1</v>
      </c>
      <c r="U18" s="21">
        <f>IF('Rækker - Udskrift'!X10=1,1,IF('Rækker - Udskrift'!Y10="X","X",IF('Rækker - Udskrift'!Z10=2,2,"")))</f>
        <v>1</v>
      </c>
      <c r="V18" s="21">
        <f>IF('Rækker - Udskrift'!X11=1,1,IF('Rækker - Udskrift'!Y11="X","X",IF('Rækker - Udskrift'!Z11=2,2,"")))</f>
        <v>1</v>
      </c>
      <c r="W18" s="21">
        <f>IF('Rækker - Udskrift'!X12=1,1,IF('Rækker - Udskrift'!Y12="X","X",IF('Rækker - Udskrift'!Z12=2,2,"")))</f>
        <v>1</v>
      </c>
      <c r="X18" s="21">
        <f>IF('Rækker - Udskrift'!X13=1,1,IF('Rækker - Udskrift'!Y13="X","X",IF('Rækker - Udskrift'!Z13=2,2,"")))</f>
        <v>1</v>
      </c>
      <c r="Y18" s="21">
        <f>IF('Rækker - Udskrift'!X14=1,1,IF('Rækker - Udskrift'!Y14="X","X",IF('Rækker - Udskrift'!Z14=2,2,"")))</f>
        <v>1</v>
      </c>
      <c r="Z18" s="21">
        <f>IF('Rækker - Udskrift'!X15=1,1,IF('Rækker - Udskrift'!Y15="X","X",IF('Rækker - Udskrift'!Z15=2,2,"")))</f>
        <v>1</v>
      </c>
      <c r="AA18" s="21">
        <f>IF('Rækker - Udskrift'!X16=1,1,IF('Rækker - Udskrift'!Y16="X","X",IF('Rækker - Udskrift'!Z16=2,2,"")))</f>
        <v>2</v>
      </c>
      <c r="AB18" s="21">
        <f>IF('Rækker - Udskrift'!X17=1,1,IF('Rækker - Udskrift'!Y17="X","X",IF('Rækker - Udskrift'!Z17=2,2,"")))</f>
        <v>1</v>
      </c>
      <c r="AC18" s="21">
        <f>IF('Rækker - Udskrift'!X18=1,1,IF('Rækker - Udskrift'!Y18="X","X",IF('Rækker - Udskrift'!Z18=2,2,"")))</f>
        <v>1</v>
      </c>
      <c r="AD18" s="21" t="str">
        <f>IF('Rækker - Udskrift'!X19=1,1,IF('Rækker - Udskrift'!Y19="X","X",IF('Rækker - Udskrift'!Z19=2,2,"")))</f>
        <v>X</v>
      </c>
      <c r="AE18" s="21">
        <f>IF(Q18&lt;&gt;"",IF(LEFT(Q18,3)="Res",F1,0),IF(R18=R10,1,0)+IF(S18=S10,1,0)+IF(T18=T10,1,0)+IF(U18=U10,1,0)+IF(V18=V10,1,0)+IF(W18=W10,1,0)+IF(X18=X10,1,0)+IF(Y18=Y10,1,0)+IF(Z18=Z10,1,0)+IF(AA18=AA10,1,0)+IF(AB18=AB10,1,0)+IF(AC18=AC10,1,0)+IF(AD18=AD10,1,0))</f>
        <v>5</v>
      </c>
      <c r="AF18" s="21">
        <f>RANK(AE18,AE12:AE75,1)</f>
        <v>53</v>
      </c>
      <c r="AG18" s="21">
        <f t="shared" si="0"/>
        <v>5</v>
      </c>
      <c r="AH18" s="21">
        <f>IF(R18=R10,4096,0)+IF(S18=S10,2048,0)+IF(T18=T10,1024,0)+IF(U18=U10,512,0)+IF(V18=V10,256,0)+IF(W18=W10,128,0)+IF(X18=X10,64,0)+IF(Y18=Y10,32,0)+IF(Z18=Z10,16,0)+IF(AA18=AA10,8,0)+IF(AB18=AB10,4,0)+IF(AC18=AC10,2,0)+IF(AD18=AD10,1,0)</f>
        <v>3145</v>
      </c>
      <c r="AI18" s="21">
        <f>RANK(AH18,AH12:AH75,1)</f>
        <v>53</v>
      </c>
      <c r="AJ18" s="21">
        <f t="shared" si="6"/>
        <v>3498</v>
      </c>
      <c r="AK18" s="21">
        <f>RANK(AJ18,AJ12:AJ75,1)</f>
        <v>54</v>
      </c>
      <c r="AL18" s="21">
        <f t="shared" si="1"/>
        <v>5</v>
      </c>
      <c r="AM18" s="21">
        <f t="shared" si="2"/>
        <v>1</v>
      </c>
      <c r="AN18" s="21">
        <f t="shared" si="3"/>
        <v>1</v>
      </c>
      <c r="AO18" s="21">
        <f t="shared" si="7"/>
        <v>0</v>
      </c>
      <c r="AP18" s="21">
        <f t="shared" si="4"/>
        <v>1</v>
      </c>
      <c r="AQ18" s="21">
        <f>IF(C18&gt;0,IF(AN18&gt;0,COUNTIF(AN12:AN18,"&gt;0"),0),0)</f>
        <v>7</v>
      </c>
      <c r="AR18" s="21">
        <f>IF(AQ18&gt;0,AQ18,MAX(AQ12:AQ75)+COUNTIF(AQ12:AQ18,"=0"))</f>
        <v>7</v>
      </c>
      <c r="AS18" s="21" t="str">
        <f>IF(G148&gt;MAX(AQ12:AQ75),"",DGET(A11:AR75,"Signatur",G147:G148))</f>
        <v>Degnen</v>
      </c>
      <c r="AT18" s="21">
        <f>IF(G148&gt;MAX(AQ12:AQ75),0,DGET(A11:AR75,"Deltager E",G147:G148))</f>
        <v>1</v>
      </c>
      <c r="AU18" s="21">
        <f>IF(G148&gt;MAX(AQ12:AQ75),0,DGET(A11:AR75,"2. runde E",G147:G148))</f>
        <v>0</v>
      </c>
      <c r="AV18" s="21">
        <f>IF(G148&gt;MAX(AQ12:AQ75),0,DGET(A11:AR75,"Kval E",G147:G148))</f>
        <v>1</v>
      </c>
      <c r="AW18" s="21">
        <f>IF(G148&gt;MAX(AQ12:AQ75),0,DGET(A11:AR75,"Dis E",G147:G148))</f>
        <v>0</v>
      </c>
      <c r="AX18" s="21">
        <f>IF(G148&gt;MAX(AQ12:AQ75),0,DGET(A11:AR75,"Udm E",G147:G148))</f>
        <v>0</v>
      </c>
      <c r="AY18" s="21">
        <f>IF(G148&gt;MAX(AQ12:AQ75),0,DGET(A11:AR75,"MR E",G147:G148))</f>
        <v>0</v>
      </c>
      <c r="AZ18" s="21">
        <f>IF(G148&gt;MAX(AQ12:AQ75),0,DGET(A11:AR75,"Res E",G147:G148))</f>
        <v>0</v>
      </c>
    </row>
    <row r="19" spans="1:52" x14ac:dyDescent="0.15">
      <c r="A19" s="21" t="str">
        <f>[1]DB!AO19</f>
        <v>Far</v>
      </c>
      <c r="B19" s="21">
        <v>8</v>
      </c>
      <c r="C19" s="21">
        <f>[1]DB!AP19</f>
        <v>9</v>
      </c>
      <c r="D19" s="21">
        <f>[1]DB!AQ19</f>
        <v>5</v>
      </c>
      <c r="E19" s="21">
        <f>IF(B6=13,IF(A19&lt;&gt;"",COUNTIF(U78:U109,A19)+D19,0),D19)</f>
        <v>5</v>
      </c>
      <c r="F19" s="21">
        <f>[1]DB!AR19</f>
        <v>4</v>
      </c>
      <c r="G19" s="21">
        <f>IF(B6=13,IF(A19&lt;&gt;"",F19-COUNTIF(U78:U109,A19)-COUNTIF(Y78:Y109,A19),0),F19)</f>
        <v>4</v>
      </c>
      <c r="H19" s="21">
        <f>[1]DB!AW19</f>
        <v>0</v>
      </c>
      <c r="I19" s="21">
        <f>[1]DB!AS19</f>
        <v>0</v>
      </c>
      <c r="J19" s="21">
        <f>IF(Rækker!P5="Disket",1,IF(N19&gt;5,1,IF(I19=1,1,0)))</f>
        <v>0</v>
      </c>
      <c r="K19" s="21">
        <f>[1]DB!AT19</f>
        <v>0</v>
      </c>
      <c r="L19" s="21">
        <f>IF(Rækker!P5="Udmeldt",1,IF(K19=1,1,0))</f>
        <v>0</v>
      </c>
      <c r="M19" s="21">
        <f>[1]DB!AU19</f>
        <v>0</v>
      </c>
      <c r="N19" s="21">
        <f>IF(Rækker!P5="MR",M19+1,M19)</f>
        <v>0</v>
      </c>
      <c r="O19" s="21">
        <f>[1]DB!AV19</f>
        <v>0</v>
      </c>
      <c r="P19" s="21">
        <f>IF(Rækker!P5="Res",O19+1,O19)</f>
        <v>0</v>
      </c>
      <c r="Q19" s="21" t="str">
        <f t="shared" si="5"/>
        <v/>
      </c>
      <c r="R19" s="21">
        <f>IF('Rækker - Udskrift'!AA7=1,1,IF('Rækker - Udskrift'!AB7="X","X",IF('Rækker - Udskrift'!AC7=2,2,"")))</f>
        <v>1</v>
      </c>
      <c r="S19" s="21">
        <f>IF('Rækker - Udskrift'!AA8=1,1,IF('Rækker - Udskrift'!AB8="X","X",IF('Rækker - Udskrift'!AC8=2,2,"")))</f>
        <v>1</v>
      </c>
      <c r="T19" s="21" t="str">
        <f>IF('Rækker - Udskrift'!AA9=1,1,IF('Rækker - Udskrift'!AB9="X","X",IF('Rækker - Udskrift'!AC9=2,2,"")))</f>
        <v>X</v>
      </c>
      <c r="U19" s="21">
        <f>IF('Rækker - Udskrift'!AA10=1,1,IF('Rækker - Udskrift'!AB10="X","X",IF('Rækker - Udskrift'!AC10=2,2,"")))</f>
        <v>1</v>
      </c>
      <c r="V19" s="21">
        <f>IF('Rækker - Udskrift'!AA11=1,1,IF('Rækker - Udskrift'!AB11="X","X",IF('Rækker - Udskrift'!AC11=2,2,"")))</f>
        <v>1</v>
      </c>
      <c r="W19" s="21">
        <f>IF('Rækker - Udskrift'!AA12=1,1,IF('Rækker - Udskrift'!AB12="X","X",IF('Rækker - Udskrift'!AC12=2,2,"")))</f>
        <v>1</v>
      </c>
      <c r="X19" s="21">
        <f>IF('Rækker - Udskrift'!AA13=1,1,IF('Rækker - Udskrift'!AB13="X","X",IF('Rækker - Udskrift'!AC13=2,2,"")))</f>
        <v>1</v>
      </c>
      <c r="Y19" s="21">
        <f>IF('Rækker - Udskrift'!AA14=1,1,IF('Rækker - Udskrift'!AB14="X","X",IF('Rækker - Udskrift'!AC14=2,2,"")))</f>
        <v>1</v>
      </c>
      <c r="Z19" s="21">
        <f>IF('Rækker - Udskrift'!AA15=1,1,IF('Rækker - Udskrift'!AB15="X","X",IF('Rækker - Udskrift'!AC15=2,2,"")))</f>
        <v>2</v>
      </c>
      <c r="AA19" s="21">
        <f>IF('Rækker - Udskrift'!AA16=1,1,IF('Rækker - Udskrift'!AB16="X","X",IF('Rækker - Udskrift'!AC16=2,2,"")))</f>
        <v>1</v>
      </c>
      <c r="AB19" s="21">
        <f>IF('Rækker - Udskrift'!AA17=1,1,IF('Rækker - Udskrift'!AB17="X","X",IF('Rækker - Udskrift'!AC17=2,2,"")))</f>
        <v>1</v>
      </c>
      <c r="AC19" s="21">
        <f>IF('Rækker - Udskrift'!AA18=1,1,IF('Rækker - Udskrift'!AB18="X","X",IF('Rækker - Udskrift'!AC18=2,2,"")))</f>
        <v>1</v>
      </c>
      <c r="AD19" s="21">
        <f>IF('Rækker - Udskrift'!AA19=1,1,IF('Rækker - Udskrift'!AB19="X","X",IF('Rækker - Udskrift'!AC19=2,2,"")))</f>
        <v>2</v>
      </c>
      <c r="AE19" s="21">
        <f>IF(Q19&lt;&gt;"",IF(LEFT(Q19,3)="Res",F1,0),IF(R19=R10,1,0)+IF(S19=S10,1,0)+IF(T19=T10,1,0)+IF(U19=U10,1,0)+IF(V19=V10,1,0)+IF(W19=W10,1,0)+IF(X19=X10,1,0)+IF(Y19=Y10,1,0)+IF(Z19=Z10,1,0)+IF(AA19=AA10,1,0)+IF(AB19=AB10,1,0)+IF(AC19=AC10,1,0)+IF(AD19=AD10,1,0))</f>
        <v>3</v>
      </c>
      <c r="AF19" s="21">
        <f>RANK(AE19,AE12:AE75,1)</f>
        <v>37</v>
      </c>
      <c r="AG19" s="21">
        <f t="shared" si="0"/>
        <v>3</v>
      </c>
      <c r="AH19" s="21">
        <f>IF(R19=R10,4096,0)+IF(S19=S10,2048,0)+IF(T19=T10,1024,0)+IF(U19=U10,512,0)+IF(V19=V10,256,0)+IF(W19=W10,128,0)+IF(X19=X10,64,0)+IF(Y19=Y10,32,0)+IF(Z19=Z10,16,0)+IF(AA19=AA10,8,0)+IF(AB19=AB10,4,0)+IF(AC19=AC10,2,0)+IF(AD19=AD10,1,0)</f>
        <v>2128</v>
      </c>
      <c r="AI19" s="21">
        <f>RANK(AH19,AH12:AH75,1)</f>
        <v>40</v>
      </c>
      <c r="AJ19" s="21">
        <f t="shared" si="6"/>
        <v>2445</v>
      </c>
      <c r="AK19" s="21">
        <f>RANK(AJ19,AJ12:AJ75,1)</f>
        <v>38</v>
      </c>
      <c r="AL19" s="21">
        <f t="shared" si="1"/>
        <v>3</v>
      </c>
      <c r="AM19" s="21">
        <f t="shared" si="2"/>
        <v>1</v>
      </c>
      <c r="AN19" s="21">
        <f t="shared" si="3"/>
        <v>9</v>
      </c>
      <c r="AO19" s="21">
        <f t="shared" si="7"/>
        <v>5</v>
      </c>
      <c r="AP19" s="21">
        <f t="shared" si="4"/>
        <v>4</v>
      </c>
      <c r="AQ19" s="21">
        <f>IF(C19&gt;0,IF(AN19&gt;0,COUNTIF(AN12:AN19,"&gt;0"),0),0)</f>
        <v>8</v>
      </c>
      <c r="AR19" s="21">
        <f>IF(AQ19&gt;0,AQ19,MAX(AQ12:AQ75)+COUNTIF(AQ12:AQ19,"=0"))</f>
        <v>8</v>
      </c>
      <c r="AS19" s="21" t="str">
        <f>IF(H148&gt;MAX(AQ12:AQ75),"",DGET(A11:AR75,"Signatur",H147:H148))</f>
        <v>Far</v>
      </c>
      <c r="AT19" s="21">
        <f>IF(H148&gt;MAX(AQ12:AQ75),0,DGET(A11:AR75,"Deltager E",H147:H148))</f>
        <v>9</v>
      </c>
      <c r="AU19" s="21">
        <f>IF(H148&gt;MAX(AQ12:AQ75),0,DGET(A11:AR75,"2. runde E",H147:H148))</f>
        <v>5</v>
      </c>
      <c r="AV19" s="21">
        <f>IF(H148&gt;MAX(AQ12:AQ75),0,DGET(A11:AR75,"Kval E",H147:H148))</f>
        <v>4</v>
      </c>
      <c r="AW19" s="21">
        <f>IF(H148&gt;MAX(AQ12:AQ75),0,DGET(A11:AR75,"Dis E",H147:H148))</f>
        <v>0</v>
      </c>
      <c r="AX19" s="21">
        <f>IF(H148&gt;MAX(AQ12:AQ75),0,DGET(A11:AR75,"Udm E",H147:H148))</f>
        <v>0</v>
      </c>
      <c r="AY19" s="21">
        <f>IF(H148&gt;MAX(AQ12:AQ75),0,DGET(A11:AR75,"MR E",H147:H148))</f>
        <v>0</v>
      </c>
      <c r="AZ19" s="21">
        <f>IF(H148&gt;MAX(AQ12:AQ75),0,DGET(A11:AR75,"Res E",H147:H148))</f>
        <v>0</v>
      </c>
    </row>
    <row r="20" spans="1:52" x14ac:dyDescent="0.15">
      <c r="A20" s="21" t="str">
        <f>[1]DB!AO20</f>
        <v>Flinca</v>
      </c>
      <c r="B20" s="21">
        <v>9</v>
      </c>
      <c r="C20" s="21">
        <f>[1]DB!AP20</f>
        <v>4</v>
      </c>
      <c r="D20" s="21">
        <f>[1]DB!AQ20</f>
        <v>0</v>
      </c>
      <c r="E20" s="21">
        <f>IF(B6=13,IF(A20&lt;&gt;"",COUNTIF(U78:U109,A20)+D20,0),D20)</f>
        <v>0</v>
      </c>
      <c r="F20" s="21">
        <f>[1]DB!AR20</f>
        <v>4</v>
      </c>
      <c r="G20" s="21">
        <f>IF(B6=13,IF(A20&lt;&gt;"",F20-COUNTIF(U78:U109,A20)-COUNTIF(Y78:Y109,A20),0),F20)</f>
        <v>4</v>
      </c>
      <c r="H20" s="21">
        <f>[1]DB!AW20</f>
        <v>0</v>
      </c>
      <c r="I20" s="21">
        <f>[1]DB!AS20</f>
        <v>0</v>
      </c>
      <c r="J20" s="21">
        <f>IF(Rækker!R5="Disket",1,IF(N20&gt;5,1,IF(I20=1,1,0)))</f>
        <v>0</v>
      </c>
      <c r="K20" s="21">
        <f>[1]DB!AT20</f>
        <v>0</v>
      </c>
      <c r="L20" s="21">
        <f>IF(Rækker!R5="Udmeldt",1,IF(K20=1,1,0))</f>
        <v>0</v>
      </c>
      <c r="M20" s="21">
        <f>[1]DB!AU20</f>
        <v>0</v>
      </c>
      <c r="N20" s="21">
        <f>IF(Rækker!R5="MR",M20+1,M20)</f>
        <v>0</v>
      </c>
      <c r="O20" s="21">
        <f>[1]DB!AV20</f>
        <v>0</v>
      </c>
      <c r="P20" s="21">
        <f>IF(Rækker!R5="Res",O20+1,O20)</f>
        <v>0</v>
      </c>
      <c r="Q20" s="21" t="str">
        <f t="shared" si="5"/>
        <v/>
      </c>
      <c r="R20" s="21">
        <f>IF('Rækker - Udskrift'!AD7=1,1,IF('Rækker - Udskrift'!AE7="X","X",IF('Rækker - Udskrift'!AF7=2,2,"")))</f>
        <v>2</v>
      </c>
      <c r="S20" s="21">
        <f>IF('Rækker - Udskrift'!AD8=1,1,IF('Rækker - Udskrift'!AE8="X","X",IF('Rækker - Udskrift'!AF8=2,2,"")))</f>
        <v>1</v>
      </c>
      <c r="T20" s="21">
        <f>IF('Rækker - Udskrift'!AD9=1,1,IF('Rækker - Udskrift'!AE9="X","X",IF('Rækker - Udskrift'!AF9=2,2,"")))</f>
        <v>1</v>
      </c>
      <c r="U20" s="21">
        <f>IF('Rækker - Udskrift'!AD10=1,1,IF('Rækker - Udskrift'!AE10="X","X",IF('Rækker - Udskrift'!AF10=2,2,"")))</f>
        <v>1</v>
      </c>
      <c r="V20" s="21">
        <f>IF('Rækker - Udskrift'!AD11=1,1,IF('Rækker - Udskrift'!AE11="X","X",IF('Rækker - Udskrift'!AF11=2,2,"")))</f>
        <v>1</v>
      </c>
      <c r="W20" s="21">
        <f>IF('Rækker - Udskrift'!AD12=1,1,IF('Rækker - Udskrift'!AE12="X","X",IF('Rækker - Udskrift'!AF12=2,2,"")))</f>
        <v>1</v>
      </c>
      <c r="X20" s="21">
        <f>IF('Rækker - Udskrift'!AD13=1,1,IF('Rækker - Udskrift'!AE13="X","X",IF('Rækker - Udskrift'!AF13=2,2,"")))</f>
        <v>1</v>
      </c>
      <c r="Y20" s="21">
        <f>IF('Rækker - Udskrift'!AD14=1,1,IF('Rækker - Udskrift'!AE14="X","X",IF('Rækker - Udskrift'!AF14=2,2,"")))</f>
        <v>1</v>
      </c>
      <c r="Z20" s="21">
        <f>IF('Rækker - Udskrift'!AD15=1,1,IF('Rækker - Udskrift'!AE15="X","X",IF('Rækker - Udskrift'!AF15=2,2,"")))</f>
        <v>2</v>
      </c>
      <c r="AA20" s="21">
        <f>IF('Rækker - Udskrift'!AD16=1,1,IF('Rækker - Udskrift'!AE16="X","X",IF('Rækker - Udskrift'!AF16=2,2,"")))</f>
        <v>1</v>
      </c>
      <c r="AB20" s="21">
        <f>IF('Rækker - Udskrift'!AD17=1,1,IF('Rækker - Udskrift'!AE17="X","X",IF('Rækker - Udskrift'!AF17=2,2,"")))</f>
        <v>1</v>
      </c>
      <c r="AC20" s="21">
        <f>IF('Rækker - Udskrift'!AD18=1,1,IF('Rækker - Udskrift'!AE18="X","X",IF('Rækker - Udskrift'!AF18=2,2,"")))</f>
        <v>1</v>
      </c>
      <c r="AD20" s="21" t="str">
        <f>IF('Rækker - Udskrift'!AD19=1,1,IF('Rækker - Udskrift'!AE19="X","X",IF('Rækker - Udskrift'!AF19=2,2,"")))</f>
        <v>X</v>
      </c>
      <c r="AE20" s="21">
        <f>IF(Q20&lt;&gt;"",IF(LEFT(Q20,3)="Res",F1,0),IF(R20=R10,1,0)+IF(S20=S10,1,0)+IF(T20=T10,1,0)+IF(U20=U10,1,0)+IF(V20=V10,1,0)+IF(W20=W10,1,0)+IF(X20=X10,1,0)+IF(Y20=Y10,1,0)+IF(Z20=Z10,1,0)+IF(AA20=AA10,1,0)+IF(AB20=AB10,1,0)+IF(AC20=AC10,1,0)+IF(AD20=AD10,1,0))</f>
        <v>5</v>
      </c>
      <c r="AF20" s="21">
        <f>RANK(AE20,AE12:AE75,1)</f>
        <v>53</v>
      </c>
      <c r="AG20" s="21">
        <f t="shared" si="0"/>
        <v>5</v>
      </c>
      <c r="AH20" s="21">
        <f>IF(R20=R10,4096,0)+IF(S20=S10,2048,0)+IF(T20=T10,1024,0)+IF(U20=U10,512,0)+IF(V20=V10,256,0)+IF(W20=W10,128,0)+IF(X20=X10,64,0)+IF(Y20=Y10,32,0)+IF(Z20=Z10,16,0)+IF(AA20=AA10,8,0)+IF(AB20=AB10,4,0)+IF(AC20=AC10,2,0)+IF(AD20=AD10,1,0)</f>
        <v>3153</v>
      </c>
      <c r="AI20" s="21">
        <f>RANK(AH20,AH12:AH75,1)</f>
        <v>54</v>
      </c>
      <c r="AJ20" s="21">
        <f t="shared" si="6"/>
        <v>3499</v>
      </c>
      <c r="AK20" s="21">
        <f>RANK(AJ20,AJ12:AJ75,1)</f>
        <v>55</v>
      </c>
      <c r="AL20" s="21">
        <f t="shared" si="1"/>
        <v>5</v>
      </c>
      <c r="AM20" s="21">
        <f t="shared" si="2"/>
        <v>1</v>
      </c>
      <c r="AN20" s="21">
        <f t="shared" si="3"/>
        <v>4</v>
      </c>
      <c r="AO20" s="21">
        <f t="shared" si="7"/>
        <v>0</v>
      </c>
      <c r="AP20" s="21">
        <f t="shared" si="4"/>
        <v>4</v>
      </c>
      <c r="AQ20" s="21">
        <f>IF(C20&gt;0,IF(AN20&gt;0,COUNTIF(AN12:AN20,"&gt;0"),0),0)</f>
        <v>9</v>
      </c>
      <c r="AR20" s="21">
        <f>IF(AQ20&gt;0,AQ20,MAX(AQ12:AQ75)+COUNTIF(AQ12:AQ20,"=0"))</f>
        <v>9</v>
      </c>
      <c r="AS20" s="21" t="str">
        <f>IF(I148&gt;MAX(AQ12:AQ75),"",DGET(A11:AR75,"Signatur",I147:I148))</f>
        <v>Flinca</v>
      </c>
      <c r="AT20" s="21">
        <f>IF(I148&gt;MAX(AQ12:AQ75),0,DGET(A11:AR75,"Deltager E",I147:I148))</f>
        <v>4</v>
      </c>
      <c r="AU20" s="21">
        <f>IF(I148&gt;MAX(AQ12:AQ75),0,DGET(A11:AR75,"2. runde E",I147:I148))</f>
        <v>0</v>
      </c>
      <c r="AV20" s="21">
        <f>IF(I148&gt;MAX(AQ12:AQ75),0,DGET(A11:AR75,"Kval E",I147:I148))</f>
        <v>4</v>
      </c>
      <c r="AW20" s="21">
        <f>IF(I148&gt;MAX(AQ12:AQ75),0,DGET(A11:AR75,"Dis E",I147:I148))</f>
        <v>0</v>
      </c>
      <c r="AX20" s="21">
        <f>IF(I148&gt;MAX(AQ12:AQ75),0,DGET(A11:AR75,"Udm E",I147:I148))</f>
        <v>0</v>
      </c>
      <c r="AY20" s="21">
        <f>IF(I148&gt;MAX(AQ12:AQ75),0,DGET(A11:AR75,"MR E",I147:I148))</f>
        <v>0</v>
      </c>
      <c r="AZ20" s="21">
        <f>IF(I148&gt;MAX(AQ12:AQ75),0,DGET(A11:AR75,"Res E",I147:I148))</f>
        <v>0</v>
      </c>
    </row>
    <row r="21" spans="1:52" x14ac:dyDescent="0.15">
      <c r="A21" s="21" t="str">
        <f>[1]DB!AO21</f>
        <v>Forest</v>
      </c>
      <c r="B21" s="21">
        <v>10</v>
      </c>
      <c r="C21" s="21">
        <f>[1]DB!AP21</f>
        <v>2</v>
      </c>
      <c r="D21" s="21">
        <f>[1]DB!AQ21</f>
        <v>2</v>
      </c>
      <c r="E21" s="21">
        <f>IF(B6=13,IF(A21&lt;&gt;"",COUNTIF(U78:U109,A21)+D21,0),D21)</f>
        <v>2</v>
      </c>
      <c r="F21" s="21">
        <f>[1]DB!AR21</f>
        <v>0</v>
      </c>
      <c r="G21" s="21">
        <f>IF(B6=13,IF(A21&lt;&gt;"",F21-COUNTIF(U78:U109,A21)-COUNTIF(Y78:Y109,A21),0),F21)</f>
        <v>0</v>
      </c>
      <c r="H21" s="21">
        <f>[1]DB!AW21</f>
        <v>0</v>
      </c>
      <c r="I21" s="21">
        <f>[1]DB!AS21</f>
        <v>0</v>
      </c>
      <c r="J21" s="21">
        <f>IF(Rækker!T5="Disket",1,IF(N21&gt;5,1,IF(I21=1,1,0)))</f>
        <v>0</v>
      </c>
      <c r="K21" s="21">
        <f>[1]DB!AT21</f>
        <v>0</v>
      </c>
      <c r="L21" s="21">
        <f>IF(Rækker!T5="Udmeldt",1,IF(K21=1,1,0))</f>
        <v>0</v>
      </c>
      <c r="M21" s="21">
        <f>[1]DB!AU21</f>
        <v>0</v>
      </c>
      <c r="N21" s="21">
        <f>IF(Rækker!T5="MR",M21+1,M21)</f>
        <v>0</v>
      </c>
      <c r="O21" s="21">
        <f>[1]DB!AV21</f>
        <v>0</v>
      </c>
      <c r="P21" s="21">
        <f>IF(Rækker!T5="Res",O21+1,O21)</f>
        <v>0</v>
      </c>
      <c r="Q21" s="21" t="str">
        <f t="shared" si="5"/>
        <v>Walkover</v>
      </c>
      <c r="R21" s="21" t="str">
        <f>IF('Rækker - Udskrift'!AG7=1,1,IF('Rækker - Udskrift'!AH7="X","X",IF('Rækker - Udskrift'!AI7=2,2,"")))</f>
        <v/>
      </c>
      <c r="S21" s="21" t="str">
        <f>IF('Rækker - Udskrift'!AG8=1,1,IF('Rækker - Udskrift'!AH8="X","X",IF('Rækker - Udskrift'!AI8=2,2,"")))</f>
        <v/>
      </c>
      <c r="T21" s="21" t="str">
        <f>IF('Rækker - Udskrift'!AG9=1,1,IF('Rækker - Udskrift'!AH9="X","X",IF('Rækker - Udskrift'!AI9=2,2,"")))</f>
        <v/>
      </c>
      <c r="U21" s="21" t="str">
        <f>IF('Rækker - Udskrift'!AG10=1,1,IF('Rækker - Udskrift'!AH10="X","X",IF('Rækker - Udskrift'!AI10=2,2,"")))</f>
        <v/>
      </c>
      <c r="V21" s="21" t="str">
        <f>IF('Rækker - Udskrift'!AG11=1,1,IF('Rækker - Udskrift'!AH11="X","X",IF('Rækker - Udskrift'!AI11=2,2,"")))</f>
        <v/>
      </c>
      <c r="W21" s="21" t="str">
        <f>IF('Rækker - Udskrift'!AG12=1,1,IF('Rækker - Udskrift'!AH12="X","X",IF('Rækker - Udskrift'!AI12=2,2,"")))</f>
        <v/>
      </c>
      <c r="X21" s="21" t="str">
        <f>IF('Rækker - Udskrift'!AG13=1,1,IF('Rækker - Udskrift'!AH13="X","X",IF('Rækker - Udskrift'!AI13=2,2,"")))</f>
        <v/>
      </c>
      <c r="Y21" s="21" t="str">
        <f>IF('Rækker - Udskrift'!AG14=1,1,IF('Rækker - Udskrift'!AH14="X","X",IF('Rækker - Udskrift'!AI14=2,2,"")))</f>
        <v/>
      </c>
      <c r="Z21" s="21" t="str">
        <f>IF('Rækker - Udskrift'!AG15=1,1,IF('Rækker - Udskrift'!AH15="X","X",IF('Rækker - Udskrift'!AI15=2,2,"")))</f>
        <v/>
      </c>
      <c r="AA21" s="21" t="str">
        <f>IF('Rækker - Udskrift'!AG16=1,1,IF('Rækker - Udskrift'!AH16="X","X",IF('Rækker - Udskrift'!AI16=2,2,"")))</f>
        <v/>
      </c>
      <c r="AB21" s="21" t="str">
        <f>IF('Rækker - Udskrift'!AG17=1,1,IF('Rækker - Udskrift'!AH17="X","X",IF('Rækker - Udskrift'!AI17=2,2,"")))</f>
        <v/>
      </c>
      <c r="AC21" s="21" t="str">
        <f>IF('Rækker - Udskrift'!AG18=1,1,IF('Rækker - Udskrift'!AH18="X","X",IF('Rækker - Udskrift'!AI18=2,2,"")))</f>
        <v/>
      </c>
      <c r="AD21" s="21" t="str">
        <f>IF('Rækker - Udskrift'!AG19=1,1,IF('Rækker - Udskrift'!AH19="X","X",IF('Rækker - Udskrift'!AI19=2,2,"")))</f>
        <v/>
      </c>
      <c r="AE21" s="21">
        <f>IF(Q21&lt;&gt;"",IF(LEFT(Q21,3)="Res",F1,0),IF(R21=R10,1,0)+IF(S21=S10,1,0)+IF(T21=T10,1,0)+IF(U21=U10,1,0)+IF(V21=V10,1,0)+IF(W21=W10,1,0)+IF(X21=X10,1,0)+IF(Y21=Y10,1,0)+IF(Z21=Z10,1,0)+IF(AA21=AA10,1,0)+IF(AB21=AB10,1,0)+IF(AC21=AC10,1,0)+IF(AD21=AD10,1,0))</f>
        <v>0</v>
      </c>
      <c r="AF21" s="21">
        <f>RANK(AE21,AE12:AE75,1)</f>
        <v>1</v>
      </c>
      <c r="AG21" s="21">
        <f t="shared" si="0"/>
        <v>0</v>
      </c>
      <c r="AH21" s="21">
        <f>IF(R21=R10,4096,0)+IF(S21=S10,2048,0)+IF(T21=T10,1024,0)+IF(U21=U10,512,0)+IF(V21=V10,256,0)+IF(W21=W10,128,0)+IF(X21=X10,64,0)+IF(Y21=Y10,32,0)+IF(Z21=Z10,16,0)+IF(AA21=AA10,8,0)+IF(AB21=AB10,4,0)+IF(AC21=AC10,2,0)+IF(AD21=AD10,1,0)</f>
        <v>0</v>
      </c>
      <c r="AI21" s="21">
        <f>RANK(AH21,AH12:AH75,1)</f>
        <v>1</v>
      </c>
      <c r="AJ21" s="21">
        <f t="shared" si="6"/>
        <v>66</v>
      </c>
      <c r="AK21" s="21">
        <f>RANK(AJ21,AJ12:AJ75,1)</f>
        <v>1</v>
      </c>
      <c r="AL21" s="21">
        <f t="shared" si="1"/>
        <v>0</v>
      </c>
      <c r="AM21" s="21">
        <f t="shared" si="2"/>
        <v>0</v>
      </c>
      <c r="AN21" s="21">
        <f t="shared" si="3"/>
        <v>2</v>
      </c>
      <c r="AO21" s="21">
        <f t="shared" si="7"/>
        <v>2</v>
      </c>
      <c r="AP21" s="21">
        <f t="shared" si="4"/>
        <v>0</v>
      </c>
      <c r="AQ21" s="21">
        <f>IF(C21&gt;0,IF(AN21&gt;0,COUNTIF(AN12:AN21,"&gt;0"),0),0)</f>
        <v>10</v>
      </c>
      <c r="AR21" s="21">
        <f>IF(AQ21&gt;0,AQ21,MAX(AQ12:AQ75)+COUNTIF(AQ12:AQ21,"=0"))</f>
        <v>10</v>
      </c>
      <c r="AS21" s="21" t="str">
        <f>IF(J148&gt;MAX(AQ12:AQ75),"",DGET(A11:AR75,"Signatur",J147:J148))</f>
        <v>Forest</v>
      </c>
      <c r="AT21" s="21">
        <f>IF(J148&gt;MAX(AQ12:AQ75),0,DGET(A11:AR75,"Deltager E",J147:J148))</f>
        <v>2</v>
      </c>
      <c r="AU21" s="21">
        <f>IF(J148&gt;MAX(AQ12:AQ75),0,DGET(A11:AR75,"2. runde E",J147:J148))</f>
        <v>2</v>
      </c>
      <c r="AV21" s="21">
        <f>IF(J148&gt;MAX(AQ12:AQ75),0,DGET(A11:AR75,"Kval E",J147:J148))</f>
        <v>0</v>
      </c>
      <c r="AW21" s="21">
        <f>IF(J148&gt;MAX(AQ12:AQ75),0,DGET(A11:AR75,"Dis E",J147:J148))</f>
        <v>0</v>
      </c>
      <c r="AX21" s="21">
        <f>IF(J148&gt;MAX(AQ12:AQ75),0,DGET(A11:AR75,"Udm E",J147:J148))</f>
        <v>0</v>
      </c>
      <c r="AY21" s="21">
        <f>IF(J148&gt;MAX(AQ12:AQ75),0,DGET(A11:AR75,"MR E",J147:J148))</f>
        <v>0</v>
      </c>
      <c r="AZ21" s="21">
        <f>IF(J148&gt;MAX(AQ12:AQ75),0,DGET(A11:AR75,"Res E",J147:J148))</f>
        <v>0</v>
      </c>
    </row>
    <row r="22" spans="1:52" x14ac:dyDescent="0.15">
      <c r="A22" s="21" t="str">
        <f>[1]DB!AO22</f>
        <v>Frydkær</v>
      </c>
      <c r="B22" s="21">
        <v>11</v>
      </c>
      <c r="C22" s="21">
        <f>[1]DB!AP22</f>
        <v>5</v>
      </c>
      <c r="D22" s="21">
        <f>[1]DB!AQ22</f>
        <v>4</v>
      </c>
      <c r="E22" s="21">
        <f>IF(B6=13,IF(A22&lt;&gt;"",COUNTIF(U78:U109,A22)+D22,0),D22)</f>
        <v>4</v>
      </c>
      <c r="F22" s="21">
        <f>[1]DB!AR22</f>
        <v>1</v>
      </c>
      <c r="G22" s="21">
        <f>IF(B6=13,IF(A22&lt;&gt;"",F22-COUNTIF(U78:U109,A22)-COUNTIF(Y78:Y109,A22),0),F22)</f>
        <v>1</v>
      </c>
      <c r="H22" s="21">
        <f>[1]DB!AW22</f>
        <v>0</v>
      </c>
      <c r="I22" s="21">
        <f>[1]DB!AS22</f>
        <v>0</v>
      </c>
      <c r="J22" s="21">
        <f>IF(Rækker!V5="Disket",1,IF(N22&gt;5,1,IF(I22=1,1,0)))</f>
        <v>0</v>
      </c>
      <c r="K22" s="21">
        <f>[1]DB!AT22</f>
        <v>0</v>
      </c>
      <c r="L22" s="21">
        <f>IF(Rækker!V5="Udmeldt",1,IF(K22=1,1,0))</f>
        <v>0</v>
      </c>
      <c r="M22" s="21">
        <f>[1]DB!AU22</f>
        <v>0</v>
      </c>
      <c r="N22" s="21">
        <f>IF(Rækker!V5="MR",M22+1,M22)</f>
        <v>0</v>
      </c>
      <c r="O22" s="21">
        <f>[1]DB!AV22</f>
        <v>1</v>
      </c>
      <c r="P22" s="21">
        <f>IF(Rækker!V5="Res",O22+1,O22)</f>
        <v>1</v>
      </c>
      <c r="Q22" s="21" t="str">
        <f t="shared" si="5"/>
        <v/>
      </c>
      <c r="R22" s="21">
        <f>IF('Rækker - Udskrift'!AJ7=1,1,IF('Rækker - Udskrift'!AK7="X","X",IF('Rækker - Udskrift'!AL7=2,2,"")))</f>
        <v>1</v>
      </c>
      <c r="S22" s="21">
        <f>IF('Rækker - Udskrift'!AJ8=1,1,IF('Rækker - Udskrift'!AK8="X","X",IF('Rækker - Udskrift'!AL8=2,2,"")))</f>
        <v>1</v>
      </c>
      <c r="T22" s="21">
        <f>IF('Rækker - Udskrift'!AJ9=1,1,IF('Rækker - Udskrift'!AK9="X","X",IF('Rækker - Udskrift'!AL9=2,2,"")))</f>
        <v>2</v>
      </c>
      <c r="U22" s="21" t="str">
        <f>IF('Rækker - Udskrift'!AJ10=1,1,IF('Rækker - Udskrift'!AK10="X","X",IF('Rækker - Udskrift'!AL10=2,2,"")))</f>
        <v>X</v>
      </c>
      <c r="V22" s="21">
        <f>IF('Rækker - Udskrift'!AJ11=1,1,IF('Rækker - Udskrift'!AK11="X","X",IF('Rækker - Udskrift'!AL11=2,2,"")))</f>
        <v>1</v>
      </c>
      <c r="W22" s="21">
        <f>IF('Rækker - Udskrift'!AJ12=1,1,IF('Rækker - Udskrift'!AK12="X","X",IF('Rækker - Udskrift'!AL12=2,2,"")))</f>
        <v>1</v>
      </c>
      <c r="X22" s="21">
        <f>IF('Rækker - Udskrift'!AJ13=1,1,IF('Rækker - Udskrift'!AK13="X","X",IF('Rækker - Udskrift'!AL13=2,2,"")))</f>
        <v>1</v>
      </c>
      <c r="Y22" s="21">
        <f>IF('Rækker - Udskrift'!AJ14=1,1,IF('Rækker - Udskrift'!AK14="X","X",IF('Rækker - Udskrift'!AL14=2,2,"")))</f>
        <v>1</v>
      </c>
      <c r="Z22" s="21">
        <f>IF('Rækker - Udskrift'!AJ15=1,1,IF('Rækker - Udskrift'!AK15="X","X",IF('Rækker - Udskrift'!AL15=2,2,"")))</f>
        <v>1</v>
      </c>
      <c r="AA22" s="21">
        <f>IF('Rækker - Udskrift'!AJ16=1,1,IF('Rækker - Udskrift'!AK16="X","X",IF('Rækker - Udskrift'!AL16=2,2,"")))</f>
        <v>1</v>
      </c>
      <c r="AB22" s="21">
        <f>IF('Rækker - Udskrift'!AJ17=1,1,IF('Rækker - Udskrift'!AK17="X","X",IF('Rækker - Udskrift'!AL17=2,2,"")))</f>
        <v>1</v>
      </c>
      <c r="AC22" s="21">
        <f>IF('Rækker - Udskrift'!AJ18=1,1,IF('Rækker - Udskrift'!AK18="X","X",IF('Rækker - Udskrift'!AL18=2,2,"")))</f>
        <v>1</v>
      </c>
      <c r="AD22" s="21">
        <f>IF('Rækker - Udskrift'!AJ19=1,1,IF('Rækker - Udskrift'!AK19="X","X",IF('Rækker - Udskrift'!AL19=2,2,"")))</f>
        <v>2</v>
      </c>
      <c r="AE22" s="21">
        <f>IF(Q22&lt;&gt;"",IF(LEFT(Q22,3)="Res",F1,0),IF(R22=R10,1,0)+IF(S22=S10,1,0)+IF(T22=T10,1,0)+IF(U22=U10,1,0)+IF(V22=V10,1,0)+IF(W22=W10,1,0)+IF(X22=X10,1,0)+IF(Y22=Y10,1,0)+IF(Z22=Z10,1,0)+IF(AA22=AA10,1,0)+IF(AB22=AB10,1,0)+IF(AC22=AC10,1,0)+IF(AD22=AD10,1,0))</f>
        <v>2</v>
      </c>
      <c r="AF22" s="21">
        <f>RANK(AE22,AE12:AE75,1)</f>
        <v>32</v>
      </c>
      <c r="AG22" s="21">
        <f t="shared" si="0"/>
        <v>2</v>
      </c>
      <c r="AH22" s="21">
        <f>IF(R22=R10,4096,0)+IF(S22=S10,2048,0)+IF(T22=T10,1024,0)+IF(U22=U10,512,0)+IF(V22=V10,256,0)+IF(W22=W10,128,0)+IF(X22=X10,64,0)+IF(Y22=Y10,32,0)+IF(Z22=Z10,16,0)+IF(AA22=AA10,8,0)+IF(AB22=AB10,4,0)+IF(AC22=AC10,2,0)+IF(AD22=AD10,1,0)</f>
        <v>2112</v>
      </c>
      <c r="AI22" s="21">
        <f>RANK(AH22,AH12:AH75,1)</f>
        <v>33</v>
      </c>
      <c r="AJ22" s="21">
        <f t="shared" si="6"/>
        <v>2113</v>
      </c>
      <c r="AK22" s="21">
        <f>RANK(AJ22,AJ12:AJ75,1)</f>
        <v>32</v>
      </c>
      <c r="AL22" s="21">
        <f t="shared" si="1"/>
        <v>2</v>
      </c>
      <c r="AM22" s="21">
        <f t="shared" si="2"/>
        <v>1</v>
      </c>
      <c r="AN22" s="21">
        <f t="shared" si="3"/>
        <v>5</v>
      </c>
      <c r="AO22" s="21">
        <f t="shared" si="7"/>
        <v>4</v>
      </c>
      <c r="AP22" s="21">
        <f t="shared" si="4"/>
        <v>1</v>
      </c>
      <c r="AQ22" s="21">
        <f>IF(C22&gt;0,IF(AN22&gt;0,COUNTIF(AN12:AN22,"&gt;0"),0),0)</f>
        <v>11</v>
      </c>
      <c r="AR22" s="21">
        <f>IF(AQ22&gt;0,AQ22,MAX(AQ12:AQ75)+COUNTIF(AQ12:AQ22,"=0"))</f>
        <v>11</v>
      </c>
      <c r="AS22" s="21" t="str">
        <f>IF(K148&gt;MAX(AQ12:AQ75),"",DGET(A11:AR75,"Signatur",K147:K148))</f>
        <v>Frydkær</v>
      </c>
      <c r="AT22" s="21">
        <f>IF(K148&gt;MAX(AQ12:AQ75),0,DGET(A11:AR75,"Deltager E",K147:K148))</f>
        <v>5</v>
      </c>
      <c r="AU22" s="21">
        <f>IF(K148&gt;MAX(AQ12:AQ75),0,DGET(A11:AR75,"2. runde E",K147:K148))</f>
        <v>4</v>
      </c>
      <c r="AV22" s="21">
        <f>IF(K148&gt;MAX(AQ12:AQ75),0,DGET(A11:AR75,"Kval E",K147:K148))</f>
        <v>1</v>
      </c>
      <c r="AW22" s="21">
        <f>IF(K148&gt;MAX(AQ12:AQ75),0,DGET(A11:AR75,"Dis E",K147:K148))</f>
        <v>0</v>
      </c>
      <c r="AX22" s="21">
        <f>IF(K148&gt;MAX(AQ12:AQ75),0,DGET(A11:AR75,"Udm E",K147:K148))</f>
        <v>0</v>
      </c>
      <c r="AY22" s="21">
        <f>IF(K148&gt;MAX(AQ12:AQ75),0,DGET(A11:AR75,"MR E",K147:K148))</f>
        <v>0</v>
      </c>
      <c r="AZ22" s="21">
        <f>IF(K148&gt;MAX(AQ12:AQ75),0,DGET(A11:AR75,"Res E",K147:K148))</f>
        <v>1</v>
      </c>
    </row>
    <row r="23" spans="1:52" x14ac:dyDescent="0.15">
      <c r="A23" s="21" t="str">
        <f>[1]DB!AO23</f>
        <v>Futte</v>
      </c>
      <c r="B23" s="21">
        <v>12</v>
      </c>
      <c r="C23" s="21">
        <f>[1]DB!AP23</f>
        <v>2</v>
      </c>
      <c r="D23" s="21">
        <f>[1]DB!AQ23</f>
        <v>0</v>
      </c>
      <c r="E23" s="21">
        <f>IF(B6=13,IF(A23&lt;&gt;"",COUNTIF(U78:U109,A23)+D23,0),D23)</f>
        <v>0</v>
      </c>
      <c r="F23" s="21">
        <f>[1]DB!AR23</f>
        <v>2</v>
      </c>
      <c r="G23" s="21">
        <f>IF(B6=13,IF(A23&lt;&gt;"",F23-COUNTIF(U78:U109,A23)-COUNTIF(Y78:Y109,A23),0),F23)</f>
        <v>2</v>
      </c>
      <c r="H23" s="21">
        <f>[1]DB!AW23</f>
        <v>0</v>
      </c>
      <c r="I23" s="21">
        <f>[1]DB!AS23</f>
        <v>0</v>
      </c>
      <c r="J23" s="21">
        <f>IF(Rækker!X5="Disket",1,IF(N23&gt;5,1,IF(I23=1,1,0)))</f>
        <v>0</v>
      </c>
      <c r="K23" s="21">
        <f>[1]DB!AT23</f>
        <v>0</v>
      </c>
      <c r="L23" s="21">
        <f>IF(Rækker!X5="Udmeldt",1,IF(K23=1,1,0))</f>
        <v>0</v>
      </c>
      <c r="M23" s="21">
        <f>[1]DB!AU23</f>
        <v>0</v>
      </c>
      <c r="N23" s="21">
        <f>IF(Rækker!X5="MR",M23+1,M23)</f>
        <v>0</v>
      </c>
      <c r="O23" s="21">
        <f>[1]DB!AV23</f>
        <v>0</v>
      </c>
      <c r="P23" s="21">
        <f>IF(Rækker!X5="Res",O23+1,O23)</f>
        <v>0</v>
      </c>
      <c r="Q23" s="21" t="str">
        <f t="shared" si="5"/>
        <v/>
      </c>
      <c r="R23" s="21">
        <f>IF('Rækker - Udskrift'!AM7=1,1,IF('Rækker - Udskrift'!AN7="X","X",IF('Rækker - Udskrift'!AO7=2,2,"")))</f>
        <v>2</v>
      </c>
      <c r="S23" s="21">
        <f>IF('Rækker - Udskrift'!AM8=1,1,IF('Rækker - Udskrift'!AN8="X","X",IF('Rækker - Udskrift'!AO8=2,2,"")))</f>
        <v>1</v>
      </c>
      <c r="T23" s="21">
        <f>IF('Rækker - Udskrift'!AM9=1,1,IF('Rækker - Udskrift'!AN9="X","X",IF('Rækker - Udskrift'!AO9=2,2,"")))</f>
        <v>1</v>
      </c>
      <c r="U23" s="21">
        <f>IF('Rækker - Udskrift'!AM10=1,1,IF('Rækker - Udskrift'!AN10="X","X",IF('Rækker - Udskrift'!AO10=2,2,"")))</f>
        <v>1</v>
      </c>
      <c r="V23" s="21">
        <f>IF('Rækker - Udskrift'!AM11=1,1,IF('Rækker - Udskrift'!AN11="X","X",IF('Rækker - Udskrift'!AO11=2,2,"")))</f>
        <v>1</v>
      </c>
      <c r="W23" s="21">
        <f>IF('Rækker - Udskrift'!AM12=1,1,IF('Rækker - Udskrift'!AN12="X","X",IF('Rækker - Udskrift'!AO12=2,2,"")))</f>
        <v>1</v>
      </c>
      <c r="X23" s="21">
        <f>IF('Rækker - Udskrift'!AM13=1,1,IF('Rækker - Udskrift'!AN13="X","X",IF('Rækker - Udskrift'!AO13=2,2,"")))</f>
        <v>1</v>
      </c>
      <c r="Y23" s="21">
        <f>IF('Rækker - Udskrift'!AM14=1,1,IF('Rækker - Udskrift'!AN14="X","X",IF('Rækker - Udskrift'!AO14=2,2,"")))</f>
        <v>1</v>
      </c>
      <c r="Z23" s="21">
        <f>IF('Rækker - Udskrift'!AM15=1,1,IF('Rækker - Udskrift'!AN15="X","X",IF('Rækker - Udskrift'!AO15=2,2,"")))</f>
        <v>2</v>
      </c>
      <c r="AA23" s="21">
        <f>IF('Rækker - Udskrift'!AM16=1,1,IF('Rækker - Udskrift'!AN16="X","X",IF('Rækker - Udskrift'!AO16=2,2,"")))</f>
        <v>1</v>
      </c>
      <c r="AB23" s="21">
        <f>IF('Rækker - Udskrift'!AM17=1,1,IF('Rækker - Udskrift'!AN17="X","X",IF('Rækker - Udskrift'!AO17=2,2,"")))</f>
        <v>1</v>
      </c>
      <c r="AC23" s="21">
        <f>IF('Rækker - Udskrift'!AM18=1,1,IF('Rækker - Udskrift'!AN18="X","X",IF('Rækker - Udskrift'!AO18=2,2,"")))</f>
        <v>1</v>
      </c>
      <c r="AD23" s="21" t="str">
        <f>IF('Rækker - Udskrift'!AM19=1,1,IF('Rækker - Udskrift'!AN19="X","X",IF('Rækker - Udskrift'!AO19=2,2,"")))</f>
        <v>X</v>
      </c>
      <c r="AE23" s="21">
        <f>IF(Q23&lt;&gt;"",IF(LEFT(Q23,3)="Res",F1,0),IF(R23=R10,1,0)+IF(S23=S10,1,0)+IF(T23=T10,1,0)+IF(U23=U10,1,0)+IF(V23=V10,1,0)+IF(W23=W10,1,0)+IF(X23=X10,1,0)+IF(Y23=Y10,1,0)+IF(Z23=Z10,1,0)+IF(AA23=AA10,1,0)+IF(AB23=AB10,1,0)+IF(AC23=AC10,1,0)+IF(AD23=AD10,1,0))</f>
        <v>5</v>
      </c>
      <c r="AF23" s="21">
        <f>RANK(AE23,AE12:AE75,1)</f>
        <v>53</v>
      </c>
      <c r="AG23" s="21">
        <f t="shared" si="0"/>
        <v>5</v>
      </c>
      <c r="AH23" s="21">
        <f>IF(R23=R10,4096,0)+IF(S23=S10,2048,0)+IF(T23=T10,1024,0)+IF(U23=U10,512,0)+IF(V23=V10,256,0)+IF(W23=W10,128,0)+IF(X23=X10,64,0)+IF(Y23=Y10,32,0)+IF(Z23=Z10,16,0)+IF(AA23=AA10,8,0)+IF(AB23=AB10,4,0)+IF(AC23=AC10,2,0)+IF(AD23=AD10,1,0)</f>
        <v>3153</v>
      </c>
      <c r="AI23" s="21">
        <f>RANK(AH23,AH12:AH75,1)</f>
        <v>54</v>
      </c>
      <c r="AJ23" s="21">
        <f t="shared" si="6"/>
        <v>3499</v>
      </c>
      <c r="AK23" s="21">
        <f>RANK(AJ23,AJ12:AJ75,1)</f>
        <v>55</v>
      </c>
      <c r="AL23" s="21">
        <f t="shared" si="1"/>
        <v>5</v>
      </c>
      <c r="AM23" s="21">
        <f t="shared" si="2"/>
        <v>1</v>
      </c>
      <c r="AN23" s="21">
        <f t="shared" si="3"/>
        <v>2</v>
      </c>
      <c r="AO23" s="21">
        <f t="shared" si="7"/>
        <v>0</v>
      </c>
      <c r="AP23" s="21">
        <f t="shared" si="4"/>
        <v>2</v>
      </c>
      <c r="AQ23" s="21">
        <f>IF(C23&gt;0,IF(AN23&gt;0,COUNTIF(AN12:AN23,"&gt;0"),0),0)</f>
        <v>12</v>
      </c>
      <c r="AR23" s="21">
        <f>IF(AQ23&gt;0,AQ23,MAX(AQ12:AQ75)+COUNTIF(AQ12:AQ23,"=0"))</f>
        <v>12</v>
      </c>
      <c r="AS23" s="21" t="str">
        <f>IF(L148&gt;MAX(AQ12:AQ75),"",DGET(A11:AR75,"Signatur",L147:L148))</f>
        <v>Futte</v>
      </c>
      <c r="AT23" s="21">
        <f>IF(L148&gt;MAX(AQ12:AQ75),0,DGET(A11:AR75,"Deltager E",L147:L148))</f>
        <v>2</v>
      </c>
      <c r="AU23" s="21">
        <f>IF(L148&gt;MAX(AQ12:AQ75),0,DGET(A11:AR75,"2. runde E",L147:L148))</f>
        <v>0</v>
      </c>
      <c r="AV23" s="21">
        <f>IF(L148&gt;MAX(AQ12:AQ75),0,DGET(A11:AR75,"Kval E",L147:L148))</f>
        <v>2</v>
      </c>
      <c r="AW23" s="21">
        <f>IF(L148&gt;MAX(AQ12:AQ75),0,DGET(A11:AR75,"Dis E",L147:L148))</f>
        <v>0</v>
      </c>
      <c r="AX23" s="21">
        <f>IF(L148&gt;MAX(AQ12:AQ75),0,DGET(A11:AR75,"Udm E",L147:L148))</f>
        <v>0</v>
      </c>
      <c r="AY23" s="21">
        <f>IF(L148&gt;MAX(AQ12:AQ75),0,DGET(A11:AR75,"MR E",L147:L148))</f>
        <v>0</v>
      </c>
      <c r="AZ23" s="21">
        <f>IF(L148&gt;MAX(AQ12:AQ75),0,DGET(A11:AR75,"Res E",L147:L148))</f>
        <v>0</v>
      </c>
    </row>
    <row r="24" spans="1:52" x14ac:dyDescent="0.15">
      <c r="A24" s="21" t="str">
        <f>[1]DB!AO24</f>
        <v>Gunners</v>
      </c>
      <c r="B24" s="21">
        <v>13</v>
      </c>
      <c r="C24" s="21">
        <f>[1]DB!AP24</f>
        <v>1</v>
      </c>
      <c r="D24" s="21">
        <f>[1]DB!AQ24</f>
        <v>0</v>
      </c>
      <c r="E24" s="21">
        <f>IF(B6=13,IF(A24&lt;&gt;"",COUNTIF(U78:U109,A24)+D24,0),D24)</f>
        <v>0</v>
      </c>
      <c r="F24" s="21">
        <f>[1]DB!AR24</f>
        <v>1</v>
      </c>
      <c r="G24" s="21">
        <f>IF(B6=13,IF(A24&lt;&gt;"",F24-COUNTIF(U78:U109,A24)-COUNTIF(Y78:Y109,A24),0),F24)</f>
        <v>1</v>
      </c>
      <c r="H24" s="21">
        <f>[1]DB!AW24</f>
        <v>0</v>
      </c>
      <c r="I24" s="21">
        <f>[1]DB!AS24</f>
        <v>0</v>
      </c>
      <c r="J24" s="21">
        <f>IF(Rækker!Z5="Disket",1,IF(N24&gt;5,1,IF(I24=1,1,0)))</f>
        <v>0</v>
      </c>
      <c r="K24" s="21">
        <f>[1]DB!AT24</f>
        <v>0</v>
      </c>
      <c r="L24" s="21">
        <f>IF(Rækker!Z5="Udmeldt",1,IF(K24=1,1,0))</f>
        <v>0</v>
      </c>
      <c r="M24" s="21">
        <f>[1]DB!AU24</f>
        <v>0</v>
      </c>
      <c r="N24" s="21">
        <f>IF(Rækker!Z5="MR",M24+1,M24)</f>
        <v>0</v>
      </c>
      <c r="O24" s="21">
        <f>[1]DB!AV24</f>
        <v>0</v>
      </c>
      <c r="P24" s="21">
        <f>IF(Rækker!Z5="Res",O24+1,O24)</f>
        <v>0</v>
      </c>
      <c r="Q24" s="21" t="str">
        <f t="shared" si="5"/>
        <v/>
      </c>
      <c r="R24" s="21">
        <f>IF('Rækker - Udskrift'!AP7=1,1,IF('Rækker - Udskrift'!AQ7="X","X",IF('Rækker - Udskrift'!AR7=2,2,"")))</f>
        <v>1</v>
      </c>
      <c r="S24" s="21">
        <f>IF('Rækker - Udskrift'!AP8=1,1,IF('Rækker - Udskrift'!AQ8="X","X",IF('Rækker - Udskrift'!AR8=2,2,"")))</f>
        <v>1</v>
      </c>
      <c r="T24" s="21" t="str">
        <f>IF('Rækker - Udskrift'!AP9=1,1,IF('Rækker - Udskrift'!AQ9="X","X",IF('Rækker - Udskrift'!AR9=2,2,"")))</f>
        <v>X</v>
      </c>
      <c r="U24" s="21">
        <f>IF('Rækker - Udskrift'!AP10=1,1,IF('Rækker - Udskrift'!AQ10="X","X",IF('Rækker - Udskrift'!AR10=2,2,"")))</f>
        <v>1</v>
      </c>
      <c r="V24" s="21">
        <f>IF('Rækker - Udskrift'!AP11=1,1,IF('Rækker - Udskrift'!AQ11="X","X",IF('Rækker - Udskrift'!AR11=2,2,"")))</f>
        <v>1</v>
      </c>
      <c r="W24" s="21">
        <f>IF('Rækker - Udskrift'!AP12=1,1,IF('Rækker - Udskrift'!AQ12="X","X",IF('Rækker - Udskrift'!AR12=2,2,"")))</f>
        <v>1</v>
      </c>
      <c r="X24" s="21">
        <f>IF('Rækker - Udskrift'!AP13=1,1,IF('Rækker - Udskrift'!AQ13="X","X",IF('Rækker - Udskrift'!AR13=2,2,"")))</f>
        <v>1</v>
      </c>
      <c r="Y24" s="21">
        <f>IF('Rækker - Udskrift'!AP14=1,1,IF('Rækker - Udskrift'!AQ14="X","X",IF('Rækker - Udskrift'!AR14=2,2,"")))</f>
        <v>2</v>
      </c>
      <c r="Z24" s="21">
        <f>IF('Rækker - Udskrift'!AP15=1,1,IF('Rækker - Udskrift'!AQ15="X","X",IF('Rækker - Udskrift'!AR15=2,2,"")))</f>
        <v>1</v>
      </c>
      <c r="AA24" s="21">
        <f>IF('Rækker - Udskrift'!AP16=1,1,IF('Rækker - Udskrift'!AQ16="X","X",IF('Rækker - Udskrift'!AR16=2,2,"")))</f>
        <v>1</v>
      </c>
      <c r="AB24" s="21">
        <f>IF('Rækker - Udskrift'!AP17=1,1,IF('Rækker - Udskrift'!AQ17="X","X",IF('Rækker - Udskrift'!AR17=2,2,"")))</f>
        <v>1</v>
      </c>
      <c r="AC24" s="21">
        <f>IF('Rækker - Udskrift'!AP18=1,1,IF('Rækker - Udskrift'!AQ18="X","X",IF('Rækker - Udskrift'!AR18=2,2,"")))</f>
        <v>1</v>
      </c>
      <c r="AD24" s="21">
        <f>IF('Rækker - Udskrift'!AP19=1,1,IF('Rækker - Udskrift'!AQ19="X","X",IF('Rækker - Udskrift'!AR19=2,2,"")))</f>
        <v>2</v>
      </c>
      <c r="AE24" s="21">
        <f>IF(Q24&lt;&gt;"",IF(LEFT(Q24,3)="Res",F1,0),IF(R24=R10,1,0)+IF(S24=S10,1,0)+IF(T24=T10,1,0)+IF(U24=U10,1,0)+IF(V24=V10,1,0)+IF(W24=W10,1,0)+IF(X24=X10,1,0)+IF(Y24=Y10,1,0)+IF(Z24=Z10,1,0)+IF(AA24=AA10,1,0)+IF(AB24=AB10,1,0)+IF(AC24=AC10,1,0)+IF(AD24=AD10,1,0))</f>
        <v>2</v>
      </c>
      <c r="AF24" s="21">
        <f>RANK(AE24,AE12:AE75,1)</f>
        <v>32</v>
      </c>
      <c r="AG24" s="21">
        <f t="shared" si="0"/>
        <v>2</v>
      </c>
      <c r="AH24" s="21">
        <f>IF(R24=R10,4096,0)+IF(S24=S10,2048,0)+IF(T24=T10,1024,0)+IF(U24=U10,512,0)+IF(V24=V10,256,0)+IF(W24=W10,128,0)+IF(X24=X10,64,0)+IF(Y24=Y10,32,0)+IF(Z24=Z10,16,0)+IF(AA24=AA10,8,0)+IF(AB24=AB10,4,0)+IF(AC24=AC10,2,0)+IF(AD24=AD10,1,0)</f>
        <v>2112</v>
      </c>
      <c r="AI24" s="21">
        <f>RANK(AH24,AH12:AH75,1)</f>
        <v>33</v>
      </c>
      <c r="AJ24" s="21">
        <f t="shared" si="6"/>
        <v>2113</v>
      </c>
      <c r="AK24" s="21">
        <f>RANK(AJ24,AJ12:AJ75,1)</f>
        <v>32</v>
      </c>
      <c r="AL24" s="21">
        <f t="shared" si="1"/>
        <v>2</v>
      </c>
      <c r="AM24" s="21">
        <f t="shared" si="2"/>
        <v>1</v>
      </c>
      <c r="AN24" s="21">
        <f t="shared" si="3"/>
        <v>1</v>
      </c>
      <c r="AO24" s="21">
        <f t="shared" si="7"/>
        <v>0</v>
      </c>
      <c r="AP24" s="21">
        <f t="shared" si="4"/>
        <v>1</v>
      </c>
      <c r="AQ24" s="21">
        <f>IF(C24&gt;0,IF(AN24&gt;0,COUNTIF(AN12:AN24,"&gt;0"),0),0)</f>
        <v>13</v>
      </c>
      <c r="AR24" s="21">
        <f>IF(AQ24&gt;0,AQ24,MAX(AQ12:AQ75)+COUNTIF(AQ12:AQ24,"=0"))</f>
        <v>13</v>
      </c>
      <c r="AS24" s="21" t="str">
        <f>IF(M148&gt;MAX(AQ12:AQ75),"",DGET(A11:AR75,"Signatur",M147:M148))</f>
        <v>Gunners</v>
      </c>
      <c r="AT24" s="21">
        <f>IF(M148&gt;MAX(AQ12:AQ75),0,DGET(A11:AR75,"Deltager E",M147:M148))</f>
        <v>1</v>
      </c>
      <c r="AU24" s="21">
        <f>IF(M148&gt;MAX(AQ12:AQ75),0,DGET(A11:AR75,"2. runde E",M147:M148))</f>
        <v>0</v>
      </c>
      <c r="AV24" s="21">
        <f>IF(M148&gt;MAX(AQ12:AQ75),0,DGET(A11:AR75,"Kval E",M147:M148))</f>
        <v>1</v>
      </c>
      <c r="AW24" s="21">
        <f>IF(M148&gt;MAX(AQ12:AQ75),0,DGET(A11:AR75,"Dis E",M147:M148))</f>
        <v>0</v>
      </c>
      <c r="AX24" s="21">
        <f>IF(M148&gt;MAX(AQ12:AQ75),0,DGET(A11:AR75,"Udm E",M147:M148))</f>
        <v>0</v>
      </c>
      <c r="AY24" s="21">
        <f>IF(M148&gt;MAX(AQ12:AQ75),0,DGET(A11:AR75,"MR E",M147:M148))</f>
        <v>0</v>
      </c>
      <c r="AZ24" s="21">
        <f>IF(M148&gt;MAX(AQ12:AQ75),0,DGET(A11:AR75,"Res E",M147:M148))</f>
        <v>0</v>
      </c>
    </row>
    <row r="25" spans="1:52" x14ac:dyDescent="0.15">
      <c r="A25" s="21" t="str">
        <f>[1]DB!AO25</f>
        <v>Halvor</v>
      </c>
      <c r="B25" s="21">
        <v>14</v>
      </c>
      <c r="C25" s="21">
        <f>[1]DB!AP25</f>
        <v>1</v>
      </c>
      <c r="D25" s="21">
        <f>[1]DB!AQ25</f>
        <v>0</v>
      </c>
      <c r="E25" s="21">
        <f>IF(B6=13,IF(A25&lt;&gt;"",COUNTIF(U78:U109,A25)+D25,0),D25)</f>
        <v>0</v>
      </c>
      <c r="F25" s="21">
        <f>[1]DB!AR25</f>
        <v>1</v>
      </c>
      <c r="G25" s="21">
        <f>IF(B6=13,IF(A25&lt;&gt;"",F25-COUNTIF(U78:U109,A25)-COUNTIF(Y78:Y109,A25),0),F25)</f>
        <v>1</v>
      </c>
      <c r="H25" s="21">
        <f>[1]DB!AW25</f>
        <v>0</v>
      </c>
      <c r="I25" s="21">
        <f>[1]DB!AS25</f>
        <v>0</v>
      </c>
      <c r="J25" s="21">
        <f>IF(Rækker!AB5="Disket",1,IF(N25&gt;5,1,IF(I25=1,1,0)))</f>
        <v>0</v>
      </c>
      <c r="K25" s="21">
        <f>[1]DB!AT25</f>
        <v>0</v>
      </c>
      <c r="L25" s="21">
        <f>IF(Rækker!AB5="Udmeldt",1,IF(K25=1,1,0))</f>
        <v>0</v>
      </c>
      <c r="M25" s="21">
        <f>[1]DB!AU25</f>
        <v>0</v>
      </c>
      <c r="N25" s="21">
        <f>IF(Rækker!AB5="MR",M25+1,M25)</f>
        <v>0</v>
      </c>
      <c r="O25" s="21">
        <f>[1]DB!AV25</f>
        <v>0</v>
      </c>
      <c r="P25" s="21">
        <f>IF(Rækker!AB5="Res",O25+1,O25)</f>
        <v>0</v>
      </c>
      <c r="Q25" s="21" t="str">
        <f t="shared" si="5"/>
        <v/>
      </c>
      <c r="R25" s="21">
        <f>IF('Rækker - Udskrift'!AS7=1,1,IF('Rækker - Udskrift'!AT7="X","X",IF('Rækker - Udskrift'!AU7=2,2,"")))</f>
        <v>1</v>
      </c>
      <c r="S25" s="21">
        <f>IF('Rækker - Udskrift'!AS8=1,1,IF('Rækker - Udskrift'!AT8="X","X",IF('Rækker - Udskrift'!AU8=2,2,"")))</f>
        <v>1</v>
      </c>
      <c r="T25" s="21" t="str">
        <f>IF('Rækker - Udskrift'!AS9=1,1,IF('Rækker - Udskrift'!AT9="X","X",IF('Rækker - Udskrift'!AU9=2,2,"")))</f>
        <v>X</v>
      </c>
      <c r="U25" s="21">
        <f>IF('Rækker - Udskrift'!AS10=1,1,IF('Rækker - Udskrift'!AT10="X","X",IF('Rækker - Udskrift'!AU10=2,2,"")))</f>
        <v>1</v>
      </c>
      <c r="V25" s="21">
        <f>IF('Rækker - Udskrift'!AS11=1,1,IF('Rækker - Udskrift'!AT11="X","X",IF('Rækker - Udskrift'!AU11=2,2,"")))</f>
        <v>1</v>
      </c>
      <c r="W25" s="21">
        <f>IF('Rækker - Udskrift'!AS12=1,1,IF('Rækker - Udskrift'!AT12="X","X",IF('Rækker - Udskrift'!AU12=2,2,"")))</f>
        <v>1</v>
      </c>
      <c r="X25" s="21">
        <f>IF('Rækker - Udskrift'!AS13=1,1,IF('Rækker - Udskrift'!AT13="X","X",IF('Rækker - Udskrift'!AU13=2,2,"")))</f>
        <v>1</v>
      </c>
      <c r="Y25" s="21">
        <f>IF('Rækker - Udskrift'!AS14=1,1,IF('Rækker - Udskrift'!AT14="X","X",IF('Rækker - Udskrift'!AU14=2,2,"")))</f>
        <v>1</v>
      </c>
      <c r="Z25" s="21">
        <f>IF('Rækker - Udskrift'!AS15=1,1,IF('Rækker - Udskrift'!AT15="X","X",IF('Rækker - Udskrift'!AU15=2,2,"")))</f>
        <v>2</v>
      </c>
      <c r="AA25" s="21">
        <f>IF('Rækker - Udskrift'!AS16=1,1,IF('Rækker - Udskrift'!AT16="X","X",IF('Rækker - Udskrift'!AU16=2,2,"")))</f>
        <v>1</v>
      </c>
      <c r="AB25" s="21">
        <f>IF('Rækker - Udskrift'!AS17=1,1,IF('Rækker - Udskrift'!AT17="X","X",IF('Rækker - Udskrift'!AU17=2,2,"")))</f>
        <v>1</v>
      </c>
      <c r="AC25" s="21">
        <f>IF('Rækker - Udskrift'!AS18=1,1,IF('Rækker - Udskrift'!AT18="X","X",IF('Rækker - Udskrift'!AU18=2,2,"")))</f>
        <v>1</v>
      </c>
      <c r="AD25" s="21">
        <f>IF('Rækker - Udskrift'!AS19=1,1,IF('Rækker - Udskrift'!AT19="X","X",IF('Rækker - Udskrift'!AU19=2,2,"")))</f>
        <v>2</v>
      </c>
      <c r="AE25" s="21">
        <f>IF(Q25&lt;&gt;"",IF(LEFT(Q25,3)="Res",F1,0),IF(R25=R10,1,0)+IF(S25=S10,1,0)+IF(T25=T10,1,0)+IF(U25=U10,1,0)+IF(V25=V10,1,0)+IF(W25=W10,1,0)+IF(X25=X10,1,0)+IF(Y25=Y10,1,0)+IF(Z25=Z10,1,0)+IF(AA25=AA10,1,0)+IF(AB25=AB10,1,0)+IF(AC25=AC10,1,0)+IF(AD25=AD10,1,0))</f>
        <v>3</v>
      </c>
      <c r="AF25" s="21">
        <f>RANK(AE25,AE12:AE75,1)</f>
        <v>37</v>
      </c>
      <c r="AG25" s="21">
        <f t="shared" si="0"/>
        <v>3</v>
      </c>
      <c r="AH25" s="21">
        <f>IF(R25=R10,4096,0)+IF(S25=S10,2048,0)+IF(T25=T10,1024,0)+IF(U25=U10,512,0)+IF(V25=V10,256,0)+IF(W25=W10,128,0)+IF(X25=X10,64,0)+IF(Y25=Y10,32,0)+IF(Z25=Z10,16,0)+IF(AA25=AA10,8,0)+IF(AB25=AB10,4,0)+IF(AC25=AC10,2,0)+IF(AD25=AD10,1,0)</f>
        <v>2128</v>
      </c>
      <c r="AI25" s="21">
        <f>RANK(AH25,AH12:AH75,1)</f>
        <v>40</v>
      </c>
      <c r="AJ25" s="21">
        <f t="shared" si="6"/>
        <v>2445</v>
      </c>
      <c r="AK25" s="21">
        <f>RANK(AJ25,AJ12:AJ75,1)</f>
        <v>38</v>
      </c>
      <c r="AL25" s="21">
        <f t="shared" si="1"/>
        <v>3</v>
      </c>
      <c r="AM25" s="21">
        <f t="shared" si="2"/>
        <v>1</v>
      </c>
      <c r="AN25" s="21">
        <f t="shared" si="3"/>
        <v>1</v>
      </c>
      <c r="AO25" s="21">
        <f t="shared" si="7"/>
        <v>0</v>
      </c>
      <c r="AP25" s="21">
        <f t="shared" si="4"/>
        <v>1</v>
      </c>
      <c r="AQ25" s="21">
        <f>IF(C25&gt;0,IF(AN25&gt;0,COUNTIF(AN12:AN25,"&gt;0"),0),0)</f>
        <v>14</v>
      </c>
      <c r="AR25" s="21">
        <f>IF(AQ25&gt;0,AQ25,MAX(AQ12:AQ75)+COUNTIF(AQ12:AQ25,"=0"))</f>
        <v>14</v>
      </c>
      <c r="AS25" s="21" t="str">
        <f>IF(N148&gt;MAX(AQ12:AQ75),"",DGET(A11:AR75,"Signatur",N147:N148))</f>
        <v>Halvor</v>
      </c>
      <c r="AT25" s="21">
        <f>IF(N148&gt;MAX(AQ12:AQ75),0,DGET(A11:AR75,"Deltager E",N147:N148))</f>
        <v>1</v>
      </c>
      <c r="AU25" s="21">
        <f>IF(N148&gt;MAX(AQ12:AQ75),0,DGET(A11:AR75,"2. runde E",N147:N148))</f>
        <v>0</v>
      </c>
      <c r="AV25" s="21">
        <f>IF(N148&gt;MAX(AQ12:AQ75),0,DGET(A11:AR75,"Kval E",N147:N148))</f>
        <v>1</v>
      </c>
      <c r="AW25" s="21">
        <f>IF(N148&gt;MAX(AQ12:AQ75),0,DGET(A11:AR75,"Dis E",N147:N148))</f>
        <v>0</v>
      </c>
      <c r="AX25" s="21">
        <f>IF(N148&gt;MAX(AQ12:AQ75),0,DGET(A11:AR75,"Udm E",N147:N148))</f>
        <v>0</v>
      </c>
      <c r="AY25" s="21">
        <f>IF(N148&gt;MAX(AQ12:AQ75),0,DGET(A11:AR75,"MR E",N147:N148))</f>
        <v>0</v>
      </c>
      <c r="AZ25" s="21">
        <f>IF(N148&gt;MAX(AQ12:AQ75),0,DGET(A11:AR75,"Res E",N147:N148))</f>
        <v>0</v>
      </c>
    </row>
    <row r="26" spans="1:52" x14ac:dyDescent="0.15">
      <c r="A26" s="21" t="str">
        <f>[1]DB!AO26</f>
        <v>Harry</v>
      </c>
      <c r="B26" s="21">
        <v>15</v>
      </c>
      <c r="C26" s="21">
        <f>[1]DB!AP26</f>
        <v>1</v>
      </c>
      <c r="D26" s="21">
        <f>[1]DB!AQ26</f>
        <v>0</v>
      </c>
      <c r="E26" s="21">
        <f>IF(B6=13,IF(A26&lt;&gt;"",COUNTIF(U78:U109,A26)+D26,0),D26)</f>
        <v>0</v>
      </c>
      <c r="F26" s="21">
        <f>[1]DB!AR26</f>
        <v>1</v>
      </c>
      <c r="G26" s="21">
        <f>IF(B6=13,IF(A26&lt;&gt;"",F26-COUNTIF(U78:U109,A26)-COUNTIF(Y78:Y109,A26),0),F26)</f>
        <v>1</v>
      </c>
      <c r="H26" s="21">
        <f>[1]DB!AW26</f>
        <v>0</v>
      </c>
      <c r="I26" s="21">
        <f>[1]DB!AS26</f>
        <v>0</v>
      </c>
      <c r="J26" s="21">
        <f>IF(Rækker!AD5="Disket",1,IF(N26&gt;5,1,IF(I26=1,1,0)))</f>
        <v>0</v>
      </c>
      <c r="K26" s="21">
        <f>[1]DB!AT26</f>
        <v>0</v>
      </c>
      <c r="L26" s="21">
        <f>IF(Rækker!AD5="Udmeldt",1,IF(K26=1,1,0))</f>
        <v>0</v>
      </c>
      <c r="M26" s="21">
        <f>[1]DB!AU26</f>
        <v>0</v>
      </c>
      <c r="N26" s="21">
        <f>IF(Rækker!AD5="MR",M26+1,M26)</f>
        <v>0</v>
      </c>
      <c r="O26" s="21">
        <f>[1]DB!AV26</f>
        <v>0</v>
      </c>
      <c r="P26" s="21">
        <f>IF(Rækker!AD5="Res",O26+1,O26)</f>
        <v>0</v>
      </c>
      <c r="Q26" s="21" t="str">
        <f t="shared" si="5"/>
        <v/>
      </c>
      <c r="R26" s="21">
        <f>IF('Rækker - Udskrift'!AV7=1,1,IF('Rækker - Udskrift'!AW7="X","X",IF('Rækker - Udskrift'!AX7=2,2,"")))</f>
        <v>1</v>
      </c>
      <c r="S26" s="21">
        <f>IF('Rækker - Udskrift'!AV8=1,1,IF('Rækker - Udskrift'!AW8="X","X",IF('Rækker - Udskrift'!AX8=2,2,"")))</f>
        <v>1</v>
      </c>
      <c r="T26" s="21" t="str">
        <f>IF('Rækker - Udskrift'!AV9=1,1,IF('Rækker - Udskrift'!AW9="X","X",IF('Rækker - Udskrift'!AX9=2,2,"")))</f>
        <v>X</v>
      </c>
      <c r="U26" s="21">
        <f>IF('Rækker - Udskrift'!AV10=1,1,IF('Rækker - Udskrift'!AW10="X","X",IF('Rækker - Udskrift'!AX10=2,2,"")))</f>
        <v>1</v>
      </c>
      <c r="V26" s="21">
        <f>IF('Rækker - Udskrift'!AV11=1,1,IF('Rækker - Udskrift'!AW11="X","X",IF('Rækker - Udskrift'!AX11=2,2,"")))</f>
        <v>1</v>
      </c>
      <c r="W26" s="21">
        <f>IF('Rækker - Udskrift'!AV12=1,1,IF('Rækker - Udskrift'!AW12="X","X",IF('Rækker - Udskrift'!AX12=2,2,"")))</f>
        <v>1</v>
      </c>
      <c r="X26" s="21">
        <f>IF('Rækker - Udskrift'!AV13=1,1,IF('Rækker - Udskrift'!AW13="X","X",IF('Rækker - Udskrift'!AX13=2,2,"")))</f>
        <v>1</v>
      </c>
      <c r="Y26" s="21">
        <f>IF('Rækker - Udskrift'!AV14=1,1,IF('Rækker - Udskrift'!AW14="X","X",IF('Rækker - Udskrift'!AX14=2,2,"")))</f>
        <v>1</v>
      </c>
      <c r="Z26" s="21">
        <f>IF('Rækker - Udskrift'!AV15=1,1,IF('Rækker - Udskrift'!AW15="X","X",IF('Rækker - Udskrift'!AX15=2,2,"")))</f>
        <v>1</v>
      </c>
      <c r="AA26" s="21">
        <f>IF('Rækker - Udskrift'!AV16=1,1,IF('Rækker - Udskrift'!AW16="X","X",IF('Rækker - Udskrift'!AX16=2,2,"")))</f>
        <v>2</v>
      </c>
      <c r="AB26" s="21">
        <f>IF('Rækker - Udskrift'!AV17=1,1,IF('Rækker - Udskrift'!AW17="X","X",IF('Rækker - Udskrift'!AX17=2,2,"")))</f>
        <v>1</v>
      </c>
      <c r="AC26" s="21">
        <f>IF('Rækker - Udskrift'!AV18=1,1,IF('Rækker - Udskrift'!AW18="X","X",IF('Rækker - Udskrift'!AX18=2,2,"")))</f>
        <v>1</v>
      </c>
      <c r="AD26" s="21">
        <f>IF('Rækker - Udskrift'!AV19=1,1,IF('Rækker - Udskrift'!AW19="X","X",IF('Rækker - Udskrift'!AX19=2,2,"")))</f>
        <v>2</v>
      </c>
      <c r="AE26" s="21">
        <f>IF(Q26&lt;&gt;"",IF(LEFT(Q26,3)="Res",F1,0),IF(R26=R10,1,0)+IF(S26=S10,1,0)+IF(T26=T10,1,0)+IF(U26=U10,1,0)+IF(V26=V10,1,0)+IF(W26=W10,1,0)+IF(X26=X10,1,0)+IF(Y26=Y10,1,0)+IF(Z26=Z10,1,0)+IF(AA26=AA10,1,0)+IF(AB26=AB10,1,0)+IF(AC26=AC10,1,0)+IF(AD26=AD10,1,0))</f>
        <v>3</v>
      </c>
      <c r="AF26" s="21">
        <f>RANK(AE26,AE12:AE75,1)</f>
        <v>37</v>
      </c>
      <c r="AG26" s="21">
        <f t="shared" si="0"/>
        <v>3</v>
      </c>
      <c r="AH26" s="21">
        <f>IF(R26=R10,4096,0)+IF(S26=S10,2048,0)+IF(T26=T10,1024,0)+IF(U26=U10,512,0)+IF(V26=V10,256,0)+IF(W26=W10,128,0)+IF(X26=X10,64,0)+IF(Y26=Y10,32,0)+IF(Z26=Z10,16,0)+IF(AA26=AA10,8,0)+IF(AB26=AB10,4,0)+IF(AC26=AC10,2,0)+IF(AD26=AD10,1,0)</f>
        <v>2120</v>
      </c>
      <c r="AI26" s="21">
        <f>RANK(AH26,AH12:AH75,1)</f>
        <v>38</v>
      </c>
      <c r="AJ26" s="21">
        <f t="shared" si="6"/>
        <v>2443</v>
      </c>
      <c r="AK26" s="21">
        <f>RANK(AJ26,AJ12:AJ75,1)</f>
        <v>37</v>
      </c>
      <c r="AL26" s="21">
        <f t="shared" si="1"/>
        <v>3</v>
      </c>
      <c r="AM26" s="21">
        <f t="shared" si="2"/>
        <v>1</v>
      </c>
      <c r="AN26" s="21">
        <f t="shared" si="3"/>
        <v>1</v>
      </c>
      <c r="AO26" s="21">
        <f t="shared" si="7"/>
        <v>0</v>
      </c>
      <c r="AP26" s="21">
        <f t="shared" si="4"/>
        <v>1</v>
      </c>
      <c r="AQ26" s="21">
        <f>IF(C26&gt;0,IF(AN26&gt;0,COUNTIF(AN12:AN26,"&gt;0"),0),0)</f>
        <v>15</v>
      </c>
      <c r="AR26" s="21">
        <f>IF(AQ26&gt;0,AQ26,MAX(AQ12:AQ75)+COUNTIF(AQ12:AQ26,"=0"))</f>
        <v>15</v>
      </c>
      <c r="AS26" s="21" t="str">
        <f>IF(O148&gt;MAX(AQ12:AQ75),"",DGET(A11:AR75,"Signatur",O147:O148))</f>
        <v>Harry</v>
      </c>
      <c r="AT26" s="21">
        <f>IF(O148&gt;MAX(AQ12:AQ75),0,DGET(A11:AR75,"Deltager E",O147:O148))</f>
        <v>1</v>
      </c>
      <c r="AU26" s="21">
        <f>IF(O148&gt;MAX(AQ12:AQ75),0,DGET(A11:AR75,"2. runde E",O147:O148))</f>
        <v>0</v>
      </c>
      <c r="AV26" s="21">
        <f>IF(O148&gt;MAX(AQ12:AQ75),0,DGET(A11:AR75,"Kval E",O147:O148))</f>
        <v>1</v>
      </c>
      <c r="AW26" s="21">
        <f>IF(O148&gt;MAX(AQ12:AQ75),0,DGET(A11:AR75,"Dis E",O147:O148))</f>
        <v>0</v>
      </c>
      <c r="AX26" s="21">
        <f>IF(O148&gt;MAX(AQ12:AQ75),0,DGET(A11:AR75,"Udm E",O147:O148))</f>
        <v>0</v>
      </c>
      <c r="AY26" s="21">
        <f>IF(O148&gt;MAX(AQ12:AQ75),0,DGET(A11:AR75,"MR E",O147:O148))</f>
        <v>0</v>
      </c>
      <c r="AZ26" s="21">
        <f>IF(O148&gt;MAX(AQ12:AQ75),0,DGET(A11:AR75,"Res E",O147:O148))</f>
        <v>0</v>
      </c>
    </row>
    <row r="27" spans="1:52" x14ac:dyDescent="0.15">
      <c r="A27" s="21" t="str">
        <f>[1]DB!AO27</f>
        <v>Hede</v>
      </c>
      <c r="B27" s="21">
        <v>16</v>
      </c>
      <c r="C27" s="21">
        <f>[1]DB!AP27</f>
        <v>2</v>
      </c>
      <c r="D27" s="21">
        <f>[1]DB!AQ27</f>
        <v>0</v>
      </c>
      <c r="E27" s="21">
        <f>IF(B6=13,IF(A27&lt;&gt;"",COUNTIF(U78:U109,A27)+D27,0),D27)</f>
        <v>0</v>
      </c>
      <c r="F27" s="21">
        <f>[1]DB!AR27</f>
        <v>2</v>
      </c>
      <c r="G27" s="21">
        <f>IF(B6=13,IF(A27&lt;&gt;"",F27-COUNTIF(U78:U109,A27)-COUNTIF(Y78:Y109,A27),0),F27)</f>
        <v>2</v>
      </c>
      <c r="H27" s="21">
        <f>[1]DB!AW27</f>
        <v>0</v>
      </c>
      <c r="I27" s="21">
        <f>[1]DB!AS27</f>
        <v>0</v>
      </c>
      <c r="J27" s="21">
        <f>IF(Rækker!AF5="Disket",1,IF(N27&gt;5,1,IF(I27=1,1,0)))</f>
        <v>0</v>
      </c>
      <c r="K27" s="21">
        <f>[1]DB!AT27</f>
        <v>0</v>
      </c>
      <c r="L27" s="21">
        <f>IF(Rækker!AF5="Udmeldt",1,IF(K27=1,1,0))</f>
        <v>0</v>
      </c>
      <c r="M27" s="21">
        <f>[1]DB!AU27</f>
        <v>0</v>
      </c>
      <c r="N27" s="21">
        <f>IF(Rækker!AF5="MR",M27+1,M27)</f>
        <v>0</v>
      </c>
      <c r="O27" s="21">
        <f>[1]DB!AV27</f>
        <v>1</v>
      </c>
      <c r="P27" s="21">
        <f>IF(Rækker!AF5="Res",O27+1,O27)</f>
        <v>1</v>
      </c>
      <c r="Q27" s="21" t="str">
        <f t="shared" si="5"/>
        <v/>
      </c>
      <c r="R27" s="21">
        <f>IF('Rækker - Udskrift'!AY7=1,1,IF('Rækker - Udskrift'!AZ7="X","X",IF('Rækker - Udskrift'!BA7=2,2,"")))</f>
        <v>2</v>
      </c>
      <c r="S27" s="21">
        <f>IF('Rækker - Udskrift'!AY8=1,1,IF('Rækker - Udskrift'!AZ8="X","X",IF('Rækker - Udskrift'!BA8=2,2,"")))</f>
        <v>1</v>
      </c>
      <c r="T27" s="21" t="str">
        <f>IF('Rækker - Udskrift'!AY9=1,1,IF('Rækker - Udskrift'!AZ9="X","X",IF('Rækker - Udskrift'!BA9=2,2,"")))</f>
        <v>X</v>
      </c>
      <c r="U27" s="21">
        <f>IF('Rækker - Udskrift'!AY10=1,1,IF('Rækker - Udskrift'!AZ10="X","X",IF('Rækker - Udskrift'!BA10=2,2,"")))</f>
        <v>1</v>
      </c>
      <c r="V27" s="21">
        <f>IF('Rækker - Udskrift'!AY11=1,1,IF('Rækker - Udskrift'!AZ11="X","X",IF('Rækker - Udskrift'!BA11=2,2,"")))</f>
        <v>1</v>
      </c>
      <c r="W27" s="21">
        <f>IF('Rækker - Udskrift'!AY12=1,1,IF('Rækker - Udskrift'!AZ12="X","X",IF('Rækker - Udskrift'!BA12=2,2,"")))</f>
        <v>1</v>
      </c>
      <c r="X27" s="21">
        <f>IF('Rækker - Udskrift'!AY13=1,1,IF('Rækker - Udskrift'!AZ13="X","X",IF('Rækker - Udskrift'!BA13=2,2,"")))</f>
        <v>1</v>
      </c>
      <c r="Y27" s="21">
        <f>IF('Rækker - Udskrift'!AY14=1,1,IF('Rækker - Udskrift'!AZ14="X","X",IF('Rækker - Udskrift'!BA14=2,2,"")))</f>
        <v>1</v>
      </c>
      <c r="Z27" s="21" t="str">
        <f>IF('Rækker - Udskrift'!AY15=1,1,IF('Rækker - Udskrift'!AZ15="X","X",IF('Rækker - Udskrift'!BA15=2,2,"")))</f>
        <v>X</v>
      </c>
      <c r="AA27" s="21">
        <f>IF('Rækker - Udskrift'!AY16=1,1,IF('Rækker - Udskrift'!AZ16="X","X",IF('Rækker - Udskrift'!BA16=2,2,"")))</f>
        <v>1</v>
      </c>
      <c r="AB27" s="21">
        <f>IF('Rækker - Udskrift'!AY17=1,1,IF('Rækker - Udskrift'!AZ17="X","X",IF('Rækker - Udskrift'!BA17=2,2,"")))</f>
        <v>1</v>
      </c>
      <c r="AC27" s="21">
        <f>IF('Rækker - Udskrift'!AY18=1,1,IF('Rækker - Udskrift'!AZ18="X","X",IF('Rækker - Udskrift'!BA18=2,2,"")))</f>
        <v>1</v>
      </c>
      <c r="AD27" s="21">
        <f>IF('Rækker - Udskrift'!AY19=1,1,IF('Rækker - Udskrift'!AZ19="X","X",IF('Rækker - Udskrift'!BA19=2,2,"")))</f>
        <v>2</v>
      </c>
      <c r="AE27" s="21">
        <f>IF(Q27&lt;&gt;"",IF(LEFT(Q27,3)="Res",F1,0),IF(R27=R10,1,0)+IF(S27=S10,1,0)+IF(T27=T10,1,0)+IF(U27=U10,1,0)+IF(V27=V10,1,0)+IF(W27=W10,1,0)+IF(X27=X10,1,0)+IF(Y27=Y10,1,0)+IF(Z27=Z10,1,0)+IF(AA27=AA10,1,0)+IF(AB27=AB10,1,0)+IF(AC27=AC10,1,0)+IF(AD27=AD10,1,0))</f>
        <v>2</v>
      </c>
      <c r="AF27" s="21">
        <f>RANK(AE27,AE12:AE75,1)</f>
        <v>32</v>
      </c>
      <c r="AG27" s="21">
        <f t="shared" si="0"/>
        <v>2</v>
      </c>
      <c r="AH27" s="21">
        <f>IF(R27=R10,4096,0)+IF(S27=S10,2048,0)+IF(T27=T10,1024,0)+IF(U27=U10,512,0)+IF(V27=V10,256,0)+IF(W27=W10,128,0)+IF(X27=X10,64,0)+IF(Y27=Y10,32,0)+IF(Z27=Z10,16,0)+IF(AA27=AA10,8,0)+IF(AB27=AB10,4,0)+IF(AC27=AC10,2,0)+IF(AD27=AD10,1,0)</f>
        <v>2112</v>
      </c>
      <c r="AI27" s="21">
        <f>RANK(AH27,AH12:AH75,1)</f>
        <v>33</v>
      </c>
      <c r="AJ27" s="21">
        <f t="shared" si="6"/>
        <v>2113</v>
      </c>
      <c r="AK27" s="21">
        <f>RANK(AJ27,AJ12:AJ75,1)</f>
        <v>32</v>
      </c>
      <c r="AL27" s="21">
        <f t="shared" si="1"/>
        <v>2</v>
      </c>
      <c r="AM27" s="21">
        <f t="shared" si="2"/>
        <v>1</v>
      </c>
      <c r="AN27" s="21">
        <f t="shared" si="3"/>
        <v>2</v>
      </c>
      <c r="AO27" s="21">
        <f t="shared" si="7"/>
        <v>0</v>
      </c>
      <c r="AP27" s="21">
        <f t="shared" si="4"/>
        <v>2</v>
      </c>
      <c r="AQ27" s="21">
        <f>IF(C27&gt;0,IF(AN27&gt;0,COUNTIF(AN12:AN27,"&gt;0"),0),0)</f>
        <v>16</v>
      </c>
      <c r="AR27" s="21">
        <f>IF(AQ27&gt;0,AQ27,MAX(AQ12:AQ75)+COUNTIF(AQ12:AQ27,"=0"))</f>
        <v>16</v>
      </c>
      <c r="AS27" s="21" t="str">
        <f>IF(P148&gt;MAX(AQ12:AQ75),"",DGET(A11:AR75,"Signatur",P147:P148))</f>
        <v>Hede</v>
      </c>
      <c r="AT27" s="21">
        <f>IF(P148&gt;MAX(AQ12:AQ75),0,DGET(A11:AR75,"Deltager E",P147:P148))</f>
        <v>2</v>
      </c>
      <c r="AU27" s="21">
        <f>IF(P148&gt;MAX(AQ12:AQ75),0,DGET(A11:AR75,"2. runde E",P147:P148))</f>
        <v>0</v>
      </c>
      <c r="AV27" s="21">
        <f>IF(P148&gt;MAX(AQ12:AQ75),0,DGET(A11:AR75,"Kval E",P147:P148))</f>
        <v>2</v>
      </c>
      <c r="AW27" s="21">
        <f>IF(P148&gt;MAX(AQ12:AQ75),0,DGET(A11:AR75,"Dis E",P147:P148))</f>
        <v>0</v>
      </c>
      <c r="AX27" s="21">
        <f>IF(P148&gt;MAX(AQ12:AQ75),0,DGET(A11:AR75,"Udm E",P147:P148))</f>
        <v>0</v>
      </c>
      <c r="AY27" s="21">
        <f>IF(P148&gt;MAX(AQ12:AQ75),0,DGET(A11:AR75,"MR E",P147:P148))</f>
        <v>0</v>
      </c>
      <c r="AZ27" s="21">
        <f>IF(P148&gt;MAX(AQ12:AQ75),0,DGET(A11:AR75,"Res E",P147:P148))</f>
        <v>1</v>
      </c>
    </row>
    <row r="28" spans="1:52" x14ac:dyDescent="0.15">
      <c r="A28" s="21" t="str">
        <f>[1]DB!AO28</f>
        <v>Himbo</v>
      </c>
      <c r="B28" s="21">
        <v>17</v>
      </c>
      <c r="C28" s="21">
        <f>[1]DB!AP28</f>
        <v>5</v>
      </c>
      <c r="D28" s="21">
        <f>[1]DB!AQ28</f>
        <v>1</v>
      </c>
      <c r="E28" s="21">
        <f>IF(B6=13,IF(A28&lt;&gt;"",COUNTIF(U78:U109,A28)+D28,0),D28)</f>
        <v>1</v>
      </c>
      <c r="F28" s="21">
        <f>[1]DB!AR28</f>
        <v>4</v>
      </c>
      <c r="G28" s="21">
        <f>IF(B6=13,IF(A28&lt;&gt;"",F28-COUNTIF(U78:U109,A28)-COUNTIF(Y78:Y109,A28),0),F28)</f>
        <v>4</v>
      </c>
      <c r="H28" s="21">
        <f>[1]DB!AW28</f>
        <v>0</v>
      </c>
      <c r="I28" s="21">
        <f>[1]DB!AS28</f>
        <v>0</v>
      </c>
      <c r="J28" s="21">
        <f>IF(Rækker!B25="Disket",1,IF(N28&gt;5,1,IF(I28=1,1,0)))</f>
        <v>0</v>
      </c>
      <c r="K28" s="21">
        <f>[1]DB!AT28</f>
        <v>0</v>
      </c>
      <c r="L28" s="21">
        <f>IF(Rækker!B25="Udmeldt",1,IF(K28=1,1,0))</f>
        <v>0</v>
      </c>
      <c r="M28" s="21">
        <f>[1]DB!AU28</f>
        <v>0</v>
      </c>
      <c r="N28" s="21">
        <f>IF(Rækker!B25="MR",M28+1,M28)</f>
        <v>0</v>
      </c>
      <c r="O28" s="21">
        <f>[1]DB!AV28</f>
        <v>0</v>
      </c>
      <c r="P28" s="21">
        <f>IF(Rækker!B25="Res",O28+1,O28)</f>
        <v>0</v>
      </c>
      <c r="Q28" s="21" t="str">
        <f t="shared" si="5"/>
        <v/>
      </c>
      <c r="R28" s="21">
        <f>IF('Rækker - Udskrift'!F25=1,1,IF('Rækker - Udskrift'!G25="X","X",IF('Rækker - Udskrift'!H25=2,2,"")))</f>
        <v>2</v>
      </c>
      <c r="S28" s="21">
        <f>IF('Rækker - Udskrift'!F26=1,1,IF('Rækker - Udskrift'!G26="X","X",IF('Rækker - Udskrift'!H26=2,2,"")))</f>
        <v>1</v>
      </c>
      <c r="T28" s="21">
        <f>IF('Rækker - Udskrift'!F27=1,1,IF('Rækker - Udskrift'!G27="X","X",IF('Rækker - Udskrift'!H27=2,2,"")))</f>
        <v>1</v>
      </c>
      <c r="U28" s="21">
        <f>IF('Rækker - Udskrift'!F28=1,1,IF('Rækker - Udskrift'!G28="X","X",IF('Rækker - Udskrift'!H28=2,2,"")))</f>
        <v>1</v>
      </c>
      <c r="V28" s="21">
        <f>IF('Rækker - Udskrift'!F29=1,1,IF('Rækker - Udskrift'!G29="X","X",IF('Rækker - Udskrift'!H29=2,2,"")))</f>
        <v>1</v>
      </c>
      <c r="W28" s="21">
        <f>IF('Rækker - Udskrift'!F30=1,1,IF('Rækker - Udskrift'!G30="X","X",IF('Rækker - Udskrift'!H30=2,2,"")))</f>
        <v>1</v>
      </c>
      <c r="X28" s="21">
        <f>IF('Rækker - Udskrift'!F31=1,1,IF('Rækker - Udskrift'!G31="X","X",IF('Rækker - Udskrift'!H31=2,2,"")))</f>
        <v>1</v>
      </c>
      <c r="Y28" s="21">
        <f>IF('Rækker - Udskrift'!F32=1,1,IF('Rækker - Udskrift'!G32="X","X",IF('Rækker - Udskrift'!H32=2,2,"")))</f>
        <v>1</v>
      </c>
      <c r="Z28" s="21">
        <f>IF('Rækker - Udskrift'!F33=1,1,IF('Rækker - Udskrift'!G33="X","X",IF('Rækker - Udskrift'!H33=2,2,"")))</f>
        <v>2</v>
      </c>
      <c r="AA28" s="21">
        <f>IF('Rækker - Udskrift'!F34=1,1,IF('Rækker - Udskrift'!G34="X","X",IF('Rækker - Udskrift'!H34=2,2,"")))</f>
        <v>1</v>
      </c>
      <c r="AB28" s="21">
        <f>IF('Rækker - Udskrift'!F35=1,1,IF('Rækker - Udskrift'!G35="X","X",IF('Rækker - Udskrift'!H35=2,2,"")))</f>
        <v>1</v>
      </c>
      <c r="AC28" s="21">
        <f>IF('Rækker - Udskrift'!F36=1,1,IF('Rækker - Udskrift'!G36="X","X",IF('Rækker - Udskrift'!H36=2,2,"")))</f>
        <v>2</v>
      </c>
      <c r="AD28" s="21" t="str">
        <f>IF('Rækker - Udskrift'!F37=1,1,IF('Rækker - Udskrift'!G37="X","X",IF('Rækker - Udskrift'!H37=2,2,"")))</f>
        <v>X</v>
      </c>
      <c r="AE28" s="21">
        <f>IF(Q28&lt;&gt;"",IF(LEFT(Q28,3)="Res",F1,0),IF(R28=R10,1,0)+IF(S28=S10,1,0)+IF(T28=T10,1,0)+IF(U28=U10,1,0)+IF(V28=V10,1,0)+IF(W28=W10,1,0)+IF(X28=X10,1,0)+IF(Y28=Y10,1,0)+IF(Z28=Z10,1,0)+IF(AA28=AA10,1,0)+IF(AB28=AB10,1,0)+IF(AC28=AC10,1,0)+IF(AD28=AD10,1,0))</f>
        <v>5</v>
      </c>
      <c r="AF28" s="21">
        <f>RANK(AE28,AE12:AE75,1)</f>
        <v>53</v>
      </c>
      <c r="AG28" s="21">
        <f t="shared" si="0"/>
        <v>5</v>
      </c>
      <c r="AH28" s="21">
        <f>IF(R28=R10,4096,0)+IF(S28=S10,2048,0)+IF(T28=T10,1024,0)+IF(U28=U10,512,0)+IF(V28=V10,256,0)+IF(W28=W10,128,0)+IF(X28=X10,64,0)+IF(Y28=Y10,32,0)+IF(Z28=Z10,16,0)+IF(AA28=AA10,8,0)+IF(AB28=AB10,4,0)+IF(AC28=AC10,2,0)+IF(AD28=AD10,1,0)</f>
        <v>3153</v>
      </c>
      <c r="AI28" s="21">
        <f>RANK(AH28,AH12:AH75,1)</f>
        <v>54</v>
      </c>
      <c r="AJ28" s="21">
        <f t="shared" si="6"/>
        <v>3499</v>
      </c>
      <c r="AK28" s="21">
        <f>RANK(AJ28,AJ12:AJ75,1)</f>
        <v>55</v>
      </c>
      <c r="AL28" s="21">
        <f t="shared" si="1"/>
        <v>5</v>
      </c>
      <c r="AM28" s="21">
        <f t="shared" si="2"/>
        <v>1</v>
      </c>
      <c r="AN28" s="21">
        <f t="shared" si="3"/>
        <v>5</v>
      </c>
      <c r="AO28" s="21">
        <f t="shared" si="7"/>
        <v>1</v>
      </c>
      <c r="AP28" s="21">
        <f t="shared" si="4"/>
        <v>4</v>
      </c>
      <c r="AQ28" s="21">
        <f>IF(C28&gt;0,IF(AN28&gt;0,COUNTIF(AN12:AN28,"&gt;0"),0),0)</f>
        <v>17</v>
      </c>
      <c r="AR28" s="21">
        <f>IF(AQ28&gt;0,AQ28,MAX(AQ12:AQ75)+COUNTIF(AQ12:AQ28,"=0"))</f>
        <v>17</v>
      </c>
      <c r="AS28" s="21" t="str">
        <f>IF(Q148&gt;MAX(AQ12:AQ75),"",DGET(A11:AR75,"Signatur",Q147:Q148))</f>
        <v>Himbo</v>
      </c>
      <c r="AT28" s="21">
        <f>IF(Q148&gt;MAX(AQ12:AQ75),0,DGET(A11:AR75,"Deltager E",Q147:Q148))</f>
        <v>5</v>
      </c>
      <c r="AU28" s="21">
        <f>IF(Q148&gt;MAX(AQ12:AQ75),0,DGET(A11:AR75,"2. runde E",Q147:Q148))</f>
        <v>1</v>
      </c>
      <c r="AV28" s="21">
        <f>IF(Q148&gt;MAX(AQ12:AQ75),0,DGET(A11:AR75,"Kval E",Q147:Q148))</f>
        <v>4</v>
      </c>
      <c r="AW28" s="21">
        <f>IF(Q148&gt;MAX(AQ12:AQ75),0,DGET(A11:AR75,"Dis E",Q147:Q148))</f>
        <v>0</v>
      </c>
      <c r="AX28" s="21">
        <f>IF(Q148&gt;MAX(AQ12:AQ75),0,DGET(A11:AR75,"Udm E",Q147:Q148))</f>
        <v>0</v>
      </c>
      <c r="AY28" s="21">
        <f>IF(Q148&gt;MAX(AQ12:AQ75),0,DGET(A11:AR75,"MR E",Q147:Q148))</f>
        <v>0</v>
      </c>
      <c r="AZ28" s="21">
        <f>IF(Q148&gt;MAX(AQ12:AQ75),0,DGET(A11:AR75,"Res E",Q147:Q148))</f>
        <v>0</v>
      </c>
    </row>
    <row r="29" spans="1:52" x14ac:dyDescent="0.15">
      <c r="A29" s="21" t="str">
        <f>[1]DB!AO29</f>
        <v>Håvard</v>
      </c>
      <c r="B29" s="21">
        <v>18</v>
      </c>
      <c r="C29" s="21">
        <f>[1]DB!AP29</f>
        <v>1</v>
      </c>
      <c r="D29" s="21">
        <f>[1]DB!AQ29</f>
        <v>0</v>
      </c>
      <c r="E29" s="21">
        <f>IF(B6=13,IF(A29&lt;&gt;"",COUNTIF(U78:U109,A29)+D29,0),D29)</f>
        <v>0</v>
      </c>
      <c r="F29" s="21">
        <f>[1]DB!AR29</f>
        <v>1</v>
      </c>
      <c r="G29" s="21">
        <f>IF(B6=13,IF(A29&lt;&gt;"",F29-COUNTIF(U78:U109,A29)-COUNTIF(Y78:Y109,A29),0),F29)</f>
        <v>1</v>
      </c>
      <c r="H29" s="21">
        <f>[1]DB!AW29</f>
        <v>0</v>
      </c>
      <c r="I29" s="21">
        <f>[1]DB!AS29</f>
        <v>0</v>
      </c>
      <c r="J29" s="21">
        <f>IF(Rækker!D25="Disket",1,IF(N29&gt;5,1,IF(I29=1,1,0)))</f>
        <v>0</v>
      </c>
      <c r="K29" s="21">
        <f>[1]DB!AT29</f>
        <v>0</v>
      </c>
      <c r="L29" s="21">
        <f>IF(Rækker!D25="Udmeldt",1,IF(K29=1,1,0))</f>
        <v>0</v>
      </c>
      <c r="M29" s="21">
        <f>[1]DB!AU29</f>
        <v>0</v>
      </c>
      <c r="N29" s="21">
        <f>IF(Rækker!D25="MR",M29+1,M29)</f>
        <v>0</v>
      </c>
      <c r="O29" s="21">
        <f>[1]DB!AV29</f>
        <v>0</v>
      </c>
      <c r="P29" s="21">
        <f>IF(Rækker!D25="Res",O29+1,O29)</f>
        <v>0</v>
      </c>
      <c r="Q29" s="21" t="str">
        <f t="shared" si="5"/>
        <v/>
      </c>
      <c r="R29" s="21">
        <f>IF('Rækker - Udskrift'!I25=1,1,IF('Rækker - Udskrift'!J25="X","X",IF('Rækker - Udskrift'!K25=2,2,"")))</f>
        <v>1</v>
      </c>
      <c r="S29" s="21">
        <f>IF('Rækker - Udskrift'!I26=1,1,IF('Rækker - Udskrift'!J26="X","X",IF('Rækker - Udskrift'!K26=2,2,"")))</f>
        <v>1</v>
      </c>
      <c r="T29" s="21" t="str">
        <f>IF('Rækker - Udskrift'!I27=1,1,IF('Rækker - Udskrift'!J27="X","X",IF('Rækker - Udskrift'!K27=2,2,"")))</f>
        <v>X</v>
      </c>
      <c r="U29" s="21">
        <f>IF('Rækker - Udskrift'!I28=1,1,IF('Rækker - Udskrift'!J28="X","X",IF('Rækker - Udskrift'!K28=2,2,"")))</f>
        <v>1</v>
      </c>
      <c r="V29" s="21">
        <f>IF('Rækker - Udskrift'!I29=1,1,IF('Rækker - Udskrift'!J29="X","X",IF('Rækker - Udskrift'!K29=2,2,"")))</f>
        <v>1</v>
      </c>
      <c r="W29" s="21">
        <f>IF('Rækker - Udskrift'!I30=1,1,IF('Rækker - Udskrift'!J30="X","X",IF('Rækker - Udskrift'!K30=2,2,"")))</f>
        <v>1</v>
      </c>
      <c r="X29" s="21">
        <f>IF('Rækker - Udskrift'!I31=1,1,IF('Rækker - Udskrift'!J31="X","X",IF('Rækker - Udskrift'!K31=2,2,"")))</f>
        <v>1</v>
      </c>
      <c r="Y29" s="21">
        <f>IF('Rækker - Udskrift'!I32=1,1,IF('Rækker - Udskrift'!J32="X","X",IF('Rækker - Udskrift'!K32=2,2,"")))</f>
        <v>1</v>
      </c>
      <c r="Z29" s="21">
        <f>IF('Rækker - Udskrift'!I33=1,1,IF('Rækker - Udskrift'!J33="X","X",IF('Rækker - Udskrift'!K33=2,2,"")))</f>
        <v>2</v>
      </c>
      <c r="AA29" s="21">
        <f>IF('Rækker - Udskrift'!I34=1,1,IF('Rækker - Udskrift'!J34="X","X",IF('Rækker - Udskrift'!K34=2,2,"")))</f>
        <v>1</v>
      </c>
      <c r="AB29" s="21">
        <f>IF('Rækker - Udskrift'!I35=1,1,IF('Rækker - Udskrift'!J35="X","X",IF('Rækker - Udskrift'!K35=2,2,"")))</f>
        <v>1</v>
      </c>
      <c r="AC29" s="21">
        <f>IF('Rækker - Udskrift'!I36=1,1,IF('Rækker - Udskrift'!J36="X","X",IF('Rækker - Udskrift'!K36=2,2,"")))</f>
        <v>1</v>
      </c>
      <c r="AD29" s="21">
        <f>IF('Rækker - Udskrift'!I37=1,1,IF('Rækker - Udskrift'!J37="X","X",IF('Rækker - Udskrift'!K37=2,2,"")))</f>
        <v>2</v>
      </c>
      <c r="AE29" s="21">
        <f>IF(Q29&lt;&gt;"",IF(LEFT(Q29,3)="Res",F1,0),IF(R29=R10,1,0)+IF(S29=S10,1,0)+IF(T29=T10,1,0)+IF(U29=U10,1,0)+IF(V29=V10,1,0)+IF(W29=W10,1,0)+IF(X29=X10,1,0)+IF(Y29=Y10,1,0)+IF(Z29=Z10,1,0)+IF(AA29=AA10,1,0)+IF(AB29=AB10,1,0)+IF(AC29=AC10,1,0)+IF(AD29=AD10,1,0))</f>
        <v>3</v>
      </c>
      <c r="AF29" s="21">
        <f>RANK(AE29,AE12:AE75,1)</f>
        <v>37</v>
      </c>
      <c r="AG29" s="21">
        <f t="shared" si="0"/>
        <v>3</v>
      </c>
      <c r="AH29" s="21">
        <f>IF(R29=R10,4096,0)+IF(S29=S10,2048,0)+IF(T29=T10,1024,0)+IF(U29=U10,512,0)+IF(V29=V10,256,0)+IF(W29=W10,128,0)+IF(X29=X10,64,0)+IF(Y29=Y10,32,0)+IF(Z29=Z10,16,0)+IF(AA29=AA10,8,0)+IF(AB29=AB10,4,0)+IF(AC29=AC10,2,0)+IF(AD29=AD10,1,0)</f>
        <v>2128</v>
      </c>
      <c r="AI29" s="21">
        <f>RANK(AH29,AH12:AH75,1)</f>
        <v>40</v>
      </c>
      <c r="AJ29" s="21">
        <f t="shared" si="6"/>
        <v>2445</v>
      </c>
      <c r="AK29" s="21">
        <f>RANK(AJ29,AJ12:AJ75,1)</f>
        <v>38</v>
      </c>
      <c r="AL29" s="21">
        <f t="shared" si="1"/>
        <v>3</v>
      </c>
      <c r="AM29" s="21">
        <f t="shared" si="2"/>
        <v>1</v>
      </c>
      <c r="AN29" s="21">
        <f t="shared" si="3"/>
        <v>1</v>
      </c>
      <c r="AO29" s="21">
        <f t="shared" si="7"/>
        <v>0</v>
      </c>
      <c r="AP29" s="21">
        <f t="shared" si="4"/>
        <v>1</v>
      </c>
      <c r="AQ29" s="21">
        <f>IF(C29&gt;0,IF(AN29&gt;0,COUNTIF(AN12:AN29,"&gt;0"),0),0)</f>
        <v>18</v>
      </c>
      <c r="AR29" s="21">
        <f>IF(AQ29&gt;0,AQ29,MAX(AQ12:AQ75)+COUNTIF(AQ12:AQ29,"=0"))</f>
        <v>18</v>
      </c>
      <c r="AS29" s="21" t="str">
        <f>IF(R148&gt;MAX(AQ12:AQ75),"",DGET(A11:AR75,"Signatur",R147:R148))</f>
        <v>Håvard</v>
      </c>
      <c r="AT29" s="21">
        <f>IF(R148&gt;MAX(AQ12:AQ75),0,DGET(A11:AR75,"Deltager E",R147:R148))</f>
        <v>1</v>
      </c>
      <c r="AU29" s="21">
        <f>IF(R148&gt;MAX(AQ12:AQ75),0,DGET(A11:AR75,"2. runde E",R147:R148))</f>
        <v>0</v>
      </c>
      <c r="AV29" s="21">
        <f>IF(R148&gt;MAX(AQ12:AQ75),0,DGET(A11:AR75,"Kval E",R147:R148))</f>
        <v>1</v>
      </c>
      <c r="AW29" s="21">
        <f>IF(R148&gt;MAX(AQ12:AQ75),0,DGET(A11:AR75,"Dis E",R147:R148))</f>
        <v>0</v>
      </c>
      <c r="AX29" s="21">
        <f>IF(R148&gt;MAX(AQ12:AQ75),0,DGET(A11:AR75,"Udm E",R147:R148))</f>
        <v>0</v>
      </c>
      <c r="AY29" s="21">
        <f>IF(R148&gt;MAX(AQ12:AQ75),0,DGET(A11:AR75,"MR E",R147:R148))</f>
        <v>0</v>
      </c>
      <c r="AZ29" s="21">
        <f>IF(R148&gt;MAX(AQ12:AQ75),0,DGET(A11:AR75,"Res E",R147:R148))</f>
        <v>0</v>
      </c>
    </row>
    <row r="30" spans="1:52" x14ac:dyDescent="0.15">
      <c r="A30" s="21" t="str">
        <f>[1]DB!AO30</f>
        <v>Idskov</v>
      </c>
      <c r="B30" s="21">
        <v>19</v>
      </c>
      <c r="C30" s="21">
        <f>[1]DB!AP30</f>
        <v>9</v>
      </c>
      <c r="D30" s="21">
        <f>[1]DB!AQ30</f>
        <v>5</v>
      </c>
      <c r="E30" s="21">
        <f>IF(B6=13,IF(A30&lt;&gt;"",COUNTIF(U78:U109,A30)+D30,0),D30)</f>
        <v>5</v>
      </c>
      <c r="F30" s="21">
        <f>[1]DB!AR30</f>
        <v>4</v>
      </c>
      <c r="G30" s="21">
        <f>IF(B6=13,IF(A30&lt;&gt;"",F30-COUNTIF(U78:U109,A30)-COUNTIF(Y78:Y109,A30),0),F30)</f>
        <v>4</v>
      </c>
      <c r="H30" s="21">
        <f>[1]DB!AW30</f>
        <v>0</v>
      </c>
      <c r="I30" s="21">
        <f>[1]DB!AS30</f>
        <v>0</v>
      </c>
      <c r="J30" s="21">
        <f>IF(Rækker!F25="Disket",1,IF(N30&gt;5,1,IF(I30=1,1,0)))</f>
        <v>0</v>
      </c>
      <c r="K30" s="21">
        <f>[1]DB!AT30</f>
        <v>0</v>
      </c>
      <c r="L30" s="21">
        <f>IF(Rækker!F25="Udmeldt",1,IF(K30=1,1,0))</f>
        <v>0</v>
      </c>
      <c r="M30" s="21">
        <f>[1]DB!AU30</f>
        <v>0</v>
      </c>
      <c r="N30" s="21">
        <f>IF(Rækker!F25="MR",M30+1,M30)</f>
        <v>0</v>
      </c>
      <c r="O30" s="21">
        <f>[1]DB!AV30</f>
        <v>0</v>
      </c>
      <c r="P30" s="21">
        <f>IF(Rækker!F25="Res",O30+1,O30)</f>
        <v>0</v>
      </c>
      <c r="Q30" s="21" t="str">
        <f t="shared" si="5"/>
        <v/>
      </c>
      <c r="R30" s="21">
        <f>IF('Rækker - Udskrift'!L25=1,1,IF('Rækker - Udskrift'!M25="X","X",IF('Rækker - Udskrift'!N25=2,2,"")))</f>
        <v>2</v>
      </c>
      <c r="S30" s="21">
        <f>IF('Rækker - Udskrift'!L26=1,1,IF('Rækker - Udskrift'!M26="X","X",IF('Rækker - Udskrift'!N26=2,2,"")))</f>
        <v>1</v>
      </c>
      <c r="T30" s="21">
        <f>IF('Rækker - Udskrift'!L27=1,1,IF('Rækker - Udskrift'!M27="X","X",IF('Rækker - Udskrift'!N27=2,2,"")))</f>
        <v>1</v>
      </c>
      <c r="U30" s="21">
        <f>IF('Rækker - Udskrift'!L28=1,1,IF('Rækker - Udskrift'!M28="X","X",IF('Rækker - Udskrift'!N28=2,2,"")))</f>
        <v>1</v>
      </c>
      <c r="V30" s="21">
        <f>IF('Rækker - Udskrift'!L29=1,1,IF('Rækker - Udskrift'!M29="X","X",IF('Rækker - Udskrift'!N29=2,2,"")))</f>
        <v>1</v>
      </c>
      <c r="W30" s="21">
        <f>IF('Rækker - Udskrift'!L30=1,1,IF('Rækker - Udskrift'!M30="X","X",IF('Rækker - Udskrift'!N30=2,2,"")))</f>
        <v>1</v>
      </c>
      <c r="X30" s="21">
        <f>IF('Rækker - Udskrift'!L31=1,1,IF('Rækker - Udskrift'!M31="X","X",IF('Rækker - Udskrift'!N31=2,2,"")))</f>
        <v>1</v>
      </c>
      <c r="Y30" s="21">
        <f>IF('Rækker - Udskrift'!L32=1,1,IF('Rækker - Udskrift'!M32="X","X",IF('Rækker - Udskrift'!N32=2,2,"")))</f>
        <v>1</v>
      </c>
      <c r="Z30" s="21" t="str">
        <f>IF('Rækker - Udskrift'!L33=1,1,IF('Rækker - Udskrift'!M33="X","X",IF('Rækker - Udskrift'!N33=2,2,"")))</f>
        <v>X</v>
      </c>
      <c r="AA30" s="21">
        <f>IF('Rækker - Udskrift'!L34=1,1,IF('Rækker - Udskrift'!M34="X","X",IF('Rækker - Udskrift'!N34=2,2,"")))</f>
        <v>1</v>
      </c>
      <c r="AB30" s="21">
        <f>IF('Rækker - Udskrift'!L35=1,1,IF('Rækker - Udskrift'!M35="X","X",IF('Rækker - Udskrift'!N35=2,2,"")))</f>
        <v>1</v>
      </c>
      <c r="AC30" s="21">
        <f>IF('Rækker - Udskrift'!L36=1,1,IF('Rækker - Udskrift'!M36="X","X",IF('Rækker - Udskrift'!N36=2,2,"")))</f>
        <v>1</v>
      </c>
      <c r="AD30" s="21">
        <f>IF('Rækker - Udskrift'!L37=1,1,IF('Rækker - Udskrift'!M37="X","X",IF('Rækker - Udskrift'!N37=2,2,"")))</f>
        <v>2</v>
      </c>
      <c r="AE30" s="21">
        <f>IF(Q30&lt;&gt;"",IF(LEFT(Q30,3)="Res",F1,0),IF(R30=R10,1,0)+IF(S30=S10,1,0)+IF(T30=T10,1,0)+IF(U30=U10,1,0)+IF(V30=V10,1,0)+IF(W30=W10,1,0)+IF(X30=X10,1,0)+IF(Y30=Y10,1,0)+IF(Z30=Z10,1,0)+IF(AA30=AA10,1,0)+IF(AB30=AB10,1,0)+IF(AC30=AC10,1,0)+IF(AD30=AD10,1,0))</f>
        <v>3</v>
      </c>
      <c r="AF30" s="21">
        <f>RANK(AE30,AE12:AE75,1)</f>
        <v>37</v>
      </c>
      <c r="AG30" s="21">
        <f t="shared" si="0"/>
        <v>3</v>
      </c>
      <c r="AH30" s="21">
        <f>IF(R30=R10,4096,0)+IF(S30=S10,2048,0)+IF(T30=T10,1024,0)+IF(U30=U10,512,0)+IF(V30=V10,256,0)+IF(W30=W10,128,0)+IF(X30=X10,64,0)+IF(Y30=Y10,32,0)+IF(Z30=Z10,16,0)+IF(AA30=AA10,8,0)+IF(AB30=AB10,4,0)+IF(AC30=AC10,2,0)+IF(AD30=AD10,1,0)</f>
        <v>3136</v>
      </c>
      <c r="AI30" s="21">
        <f>RANK(AH30,AH12:AH75,1)</f>
        <v>49</v>
      </c>
      <c r="AJ30" s="21">
        <f t="shared" si="6"/>
        <v>2454</v>
      </c>
      <c r="AK30" s="21">
        <f>RANK(AJ30,AJ12:AJ75,1)</f>
        <v>42</v>
      </c>
      <c r="AL30" s="21">
        <f t="shared" si="1"/>
        <v>3</v>
      </c>
      <c r="AM30" s="21">
        <f t="shared" si="2"/>
        <v>1</v>
      </c>
      <c r="AN30" s="21">
        <f t="shared" si="3"/>
        <v>9</v>
      </c>
      <c r="AO30" s="21">
        <f t="shared" si="7"/>
        <v>5</v>
      </c>
      <c r="AP30" s="21">
        <f t="shared" si="4"/>
        <v>4</v>
      </c>
      <c r="AQ30" s="21">
        <f>IF(C30&gt;0,IF(AN30&gt;0,COUNTIF(AN12:AN30,"&gt;0"),0),0)</f>
        <v>19</v>
      </c>
      <c r="AR30" s="21">
        <f>IF(AQ30&gt;0,AQ30,MAX(AQ12:AQ75)+COUNTIF(AQ12:AQ30,"=0"))</f>
        <v>19</v>
      </c>
      <c r="AS30" s="21" t="str">
        <f>IF(S148&gt;MAX(AQ12:AQ75),"",DGET(A11:AR75,"Signatur",S147:S148))</f>
        <v>Idskov</v>
      </c>
      <c r="AT30" s="21">
        <f>IF(S148&gt;MAX(AQ12:AQ75),0,DGET(A11:AR75,"Deltager E",S147:S148))</f>
        <v>9</v>
      </c>
      <c r="AU30" s="21">
        <f>IF(S148&gt;MAX(AQ12:AQ75),0,DGET(A11:AR75,"2. runde E",S147:S148))</f>
        <v>5</v>
      </c>
      <c r="AV30" s="21">
        <f>IF(S148&gt;MAX(AQ12:AQ75),0,DGET(A11:AR75,"Kval E",S147:S148))</f>
        <v>4</v>
      </c>
      <c r="AW30" s="21">
        <f>IF(S148&gt;MAX(AQ12:AQ75),0,DGET(A11:AR75,"Dis E",S147:S148))</f>
        <v>0</v>
      </c>
      <c r="AX30" s="21">
        <f>IF(S148&gt;MAX(AQ12:AQ75),0,DGET(A11:AR75,"Udm E",S147:S148))</f>
        <v>0</v>
      </c>
      <c r="AY30" s="21">
        <f>IF(S148&gt;MAX(AQ12:AQ75),0,DGET(A11:AR75,"MR E",S147:S148))</f>
        <v>0</v>
      </c>
      <c r="AZ30" s="21">
        <f>IF(S148&gt;MAX(AQ12:AQ75),0,DGET(A11:AR75,"Res E",S147:S148))</f>
        <v>0</v>
      </c>
    </row>
    <row r="31" spans="1:52" x14ac:dyDescent="0.15">
      <c r="A31" s="21" t="str">
        <f>[1]DB!AO31</f>
        <v>Kinks</v>
      </c>
      <c r="B31" s="21">
        <v>20</v>
      </c>
      <c r="C31" s="21">
        <f>[1]DB!AP31</f>
        <v>1</v>
      </c>
      <c r="D31" s="21">
        <f>[1]DB!AQ31</f>
        <v>0</v>
      </c>
      <c r="E31" s="21">
        <f>IF(B6=13,IF(A31&lt;&gt;"",COUNTIF(U78:U109,A31)+D31,0),D31)</f>
        <v>0</v>
      </c>
      <c r="F31" s="21">
        <f>[1]DB!AR31</f>
        <v>1</v>
      </c>
      <c r="G31" s="21">
        <f>IF(B6=13,IF(A31&lt;&gt;"",F31-COUNTIF(U78:U109,A31)-COUNTIF(Y78:Y109,A31),0),F31)</f>
        <v>1</v>
      </c>
      <c r="H31" s="21">
        <f>[1]DB!AW31</f>
        <v>0</v>
      </c>
      <c r="I31" s="21">
        <f>[1]DB!AS31</f>
        <v>0</v>
      </c>
      <c r="J31" s="21">
        <f>IF(Rækker!H25="Disket",1,IF(N31&gt;5,1,IF(I31=1,1,0)))</f>
        <v>0</v>
      </c>
      <c r="K31" s="21">
        <f>[1]DB!AT31</f>
        <v>0</v>
      </c>
      <c r="L31" s="21">
        <f>IF(Rækker!H25="Udmeldt",1,IF(K31=1,1,0))</f>
        <v>0</v>
      </c>
      <c r="M31" s="21">
        <f>[1]DB!AU31</f>
        <v>0</v>
      </c>
      <c r="N31" s="21">
        <f>IF(Rækker!H25="MR",M31+1,M31)</f>
        <v>0</v>
      </c>
      <c r="O31" s="21">
        <f>[1]DB!AV31</f>
        <v>0</v>
      </c>
      <c r="P31" s="21">
        <f>IF(Rækker!H25="Res",O31+1,O31)</f>
        <v>0</v>
      </c>
      <c r="Q31" s="21" t="str">
        <f t="shared" si="5"/>
        <v/>
      </c>
      <c r="R31" s="21">
        <f>IF('Rækker - Udskrift'!O25=1,1,IF('Rækker - Udskrift'!P25="X","X",IF('Rækker - Udskrift'!Q25=2,2,"")))</f>
        <v>1</v>
      </c>
      <c r="S31" s="21">
        <f>IF('Rækker - Udskrift'!O26=1,1,IF('Rækker - Udskrift'!P26="X","X",IF('Rækker - Udskrift'!Q26=2,2,"")))</f>
        <v>1</v>
      </c>
      <c r="T31" s="21" t="str">
        <f>IF('Rækker - Udskrift'!O27=1,1,IF('Rækker - Udskrift'!P27="X","X",IF('Rækker - Udskrift'!Q27=2,2,"")))</f>
        <v>X</v>
      </c>
      <c r="U31" s="21">
        <f>IF('Rækker - Udskrift'!O28=1,1,IF('Rækker - Udskrift'!P28="X","X",IF('Rækker - Udskrift'!Q28=2,2,"")))</f>
        <v>1</v>
      </c>
      <c r="V31" s="21">
        <f>IF('Rækker - Udskrift'!O29=1,1,IF('Rækker - Udskrift'!P29="X","X",IF('Rækker - Udskrift'!Q29=2,2,"")))</f>
        <v>1</v>
      </c>
      <c r="W31" s="21">
        <f>IF('Rækker - Udskrift'!O30=1,1,IF('Rækker - Udskrift'!P30="X","X",IF('Rækker - Udskrift'!Q30=2,2,"")))</f>
        <v>1</v>
      </c>
      <c r="X31" s="21">
        <f>IF('Rækker - Udskrift'!O31=1,1,IF('Rækker - Udskrift'!P31="X","X",IF('Rækker - Udskrift'!Q31=2,2,"")))</f>
        <v>1</v>
      </c>
      <c r="Y31" s="21">
        <f>IF('Rækker - Udskrift'!O32=1,1,IF('Rækker - Udskrift'!P32="X","X",IF('Rækker - Udskrift'!Q32=2,2,"")))</f>
        <v>1</v>
      </c>
      <c r="Z31" s="21">
        <f>IF('Rækker - Udskrift'!O33=1,1,IF('Rækker - Udskrift'!P33="X","X",IF('Rækker - Udskrift'!Q33=2,2,"")))</f>
        <v>2</v>
      </c>
      <c r="AA31" s="21">
        <f>IF('Rækker - Udskrift'!O34=1,1,IF('Rækker - Udskrift'!P34="X","X",IF('Rækker - Udskrift'!Q34=2,2,"")))</f>
        <v>2</v>
      </c>
      <c r="AB31" s="21">
        <f>IF('Rækker - Udskrift'!O35=1,1,IF('Rækker - Udskrift'!P35="X","X",IF('Rækker - Udskrift'!Q35=2,2,"")))</f>
        <v>1</v>
      </c>
      <c r="AC31" s="21">
        <f>IF('Rækker - Udskrift'!O36=1,1,IF('Rækker - Udskrift'!P36="X","X",IF('Rækker - Udskrift'!Q36=2,2,"")))</f>
        <v>1</v>
      </c>
      <c r="AD31" s="21">
        <f>IF('Rækker - Udskrift'!O37=1,1,IF('Rækker - Udskrift'!P37="X","X",IF('Rækker - Udskrift'!Q37=2,2,"")))</f>
        <v>1</v>
      </c>
      <c r="AE31" s="21">
        <f>IF(Q31&lt;&gt;"",IF(LEFT(Q31,3)="Res",F1,0),IF(R31=R10,1,0)+IF(S31=S10,1,0)+IF(T31=T10,1,0)+IF(U31=U10,1,0)+IF(V31=V10,1,0)+IF(W31=W10,1,0)+IF(X31=X10,1,0)+IF(Y31=Y10,1,0)+IF(Z31=Z10,1,0)+IF(AA31=AA10,1,0)+IF(AB31=AB10,1,0)+IF(AC31=AC10,1,0)+IF(AD31=AD10,1,0))</f>
        <v>4</v>
      </c>
      <c r="AF31" s="21">
        <f>RANK(AE31,AE12:AE75,1)</f>
        <v>45</v>
      </c>
      <c r="AG31" s="21">
        <f t="shared" si="0"/>
        <v>4</v>
      </c>
      <c r="AH31" s="21">
        <f>IF(R31=R10,4096,0)+IF(S31=S10,2048,0)+IF(T31=T10,1024,0)+IF(U31=U10,512,0)+IF(V31=V10,256,0)+IF(W31=W10,128,0)+IF(X31=X10,64,0)+IF(Y31=Y10,32,0)+IF(Z31=Z10,16,0)+IF(AA31=AA10,8,0)+IF(AB31=AB10,4,0)+IF(AC31=AC10,2,0)+IF(AD31=AD10,1,0)</f>
        <v>2136</v>
      </c>
      <c r="AI31" s="21">
        <f>RANK(AH31,AH12:AH75,1)</f>
        <v>45</v>
      </c>
      <c r="AJ31" s="21">
        <f t="shared" si="6"/>
        <v>2970</v>
      </c>
      <c r="AK31" s="21">
        <f>RANK(AJ31,AJ12:AJ75,1)</f>
        <v>48</v>
      </c>
      <c r="AL31" s="21">
        <f t="shared" si="1"/>
        <v>4</v>
      </c>
      <c r="AM31" s="21">
        <f t="shared" si="2"/>
        <v>1</v>
      </c>
      <c r="AN31" s="21">
        <f t="shared" si="3"/>
        <v>1</v>
      </c>
      <c r="AO31" s="21">
        <f t="shared" si="7"/>
        <v>0</v>
      </c>
      <c r="AP31" s="21">
        <f t="shared" si="4"/>
        <v>1</v>
      </c>
      <c r="AQ31" s="21">
        <f>IF(C31&gt;0,IF(AN31&gt;0,COUNTIF(AN12:AN31,"&gt;0"),0),0)</f>
        <v>20</v>
      </c>
      <c r="AR31" s="21">
        <f>IF(AQ31&gt;0,AQ31,MAX(AQ12:AQ75)+COUNTIF(AQ12:AQ31,"=0"))</f>
        <v>20</v>
      </c>
      <c r="AS31" s="21" t="str">
        <f>IF(T148&gt;MAX(AQ12:AQ75),"",DGET(A11:AR75,"Signatur",T147:T148))</f>
        <v>Kinks</v>
      </c>
      <c r="AT31" s="21">
        <f>IF(T148&gt;MAX(AQ12:AQ75),0,DGET(A11:AR75,"Deltager E",T147:T148))</f>
        <v>1</v>
      </c>
      <c r="AU31" s="21">
        <f>IF(T148&gt;MAX(AQ12:AQ75),0,DGET(A11:AR75,"2. runde E",T147:T148))</f>
        <v>0</v>
      </c>
      <c r="AV31" s="21">
        <f>IF(T148&gt;MAX(AQ12:AQ75),0,DGET(A11:AR75,"Kval E",T147:T148))</f>
        <v>1</v>
      </c>
      <c r="AW31" s="21">
        <f>IF(T148&gt;MAX(AQ12:AQ75),0,DGET(A11:AR75,"Dis E",T147:T148))</f>
        <v>0</v>
      </c>
      <c r="AX31" s="21">
        <f>IF(T148&gt;MAX(AQ12:AQ75),0,DGET(A11:AR75,"Udm E",T147:T148))</f>
        <v>0</v>
      </c>
      <c r="AY31" s="21">
        <f>IF(T148&gt;MAX(AQ12:AQ75),0,DGET(A11:AR75,"MR E",T147:T148))</f>
        <v>0</v>
      </c>
      <c r="AZ31" s="21">
        <f>IF(T148&gt;MAX(AQ12:AQ75),0,DGET(A11:AR75,"Res E",T147:T148))</f>
        <v>0</v>
      </c>
    </row>
    <row r="32" spans="1:52" x14ac:dyDescent="0.15">
      <c r="A32" s="21" t="str">
        <f>[1]DB!AO32</f>
        <v>Livpool</v>
      </c>
      <c r="B32" s="21">
        <v>21</v>
      </c>
      <c r="C32" s="21">
        <f>[1]DB!AP32</f>
        <v>1</v>
      </c>
      <c r="D32" s="21">
        <f>[1]DB!AQ32</f>
        <v>1</v>
      </c>
      <c r="E32" s="21">
        <f>IF(B6=13,IF(A32&lt;&gt;"",COUNTIF(U78:U109,A32)+D32,0),D32)</f>
        <v>1</v>
      </c>
      <c r="F32" s="21">
        <f>[1]DB!AR32</f>
        <v>0</v>
      </c>
      <c r="G32" s="21">
        <f>IF(B6=13,IF(A32&lt;&gt;"",F32-COUNTIF(U78:U109,A32)-COUNTIF(Y78:Y109,A32),0),F32)</f>
        <v>0</v>
      </c>
      <c r="H32" s="21">
        <f>[1]DB!AW32</f>
        <v>0</v>
      </c>
      <c r="I32" s="21">
        <f>[1]DB!AS32</f>
        <v>0</v>
      </c>
      <c r="J32" s="21">
        <f>IF(Rækker!J25="Disket",1,IF(N32&gt;5,1,IF(I32=1,1,0)))</f>
        <v>0</v>
      </c>
      <c r="K32" s="21">
        <f>[1]DB!AT32</f>
        <v>0</v>
      </c>
      <c r="L32" s="21">
        <f>IF(Rækker!J25="Udmeldt",1,IF(K32=1,1,0))</f>
        <v>0</v>
      </c>
      <c r="M32" s="21">
        <f>[1]DB!AU32</f>
        <v>0</v>
      </c>
      <c r="N32" s="21">
        <f>IF(Rækker!J25="MR",M32+1,M32)</f>
        <v>0</v>
      </c>
      <c r="O32" s="21">
        <f>[1]DB!AV32</f>
        <v>0</v>
      </c>
      <c r="P32" s="21">
        <f>IF(Rækker!J25="Res",O32+1,O32)</f>
        <v>0</v>
      </c>
      <c r="Q32" s="21" t="str">
        <f t="shared" si="5"/>
        <v>Walkover</v>
      </c>
      <c r="R32" s="21" t="str">
        <f>IF('Rækker - Udskrift'!R25=1,1,IF('Rækker - Udskrift'!S25="X","X",IF('Rækker - Udskrift'!T25=2,2,"")))</f>
        <v/>
      </c>
      <c r="S32" s="21" t="str">
        <f>IF('Rækker - Udskrift'!R26=1,1,IF('Rækker - Udskrift'!S26="X","X",IF('Rækker - Udskrift'!T26=2,2,"")))</f>
        <v/>
      </c>
      <c r="T32" s="21" t="str">
        <f>IF('Rækker - Udskrift'!R27=1,1,IF('Rækker - Udskrift'!S27="X","X",IF('Rækker - Udskrift'!T27=2,2,"")))</f>
        <v/>
      </c>
      <c r="U32" s="21" t="str">
        <f>IF('Rækker - Udskrift'!R28=1,1,IF('Rækker - Udskrift'!S28="X","X",IF('Rækker - Udskrift'!T28=2,2,"")))</f>
        <v/>
      </c>
      <c r="V32" s="21" t="str">
        <f>IF('Rækker - Udskrift'!R29=1,1,IF('Rækker - Udskrift'!S29="X","X",IF('Rækker - Udskrift'!T29=2,2,"")))</f>
        <v/>
      </c>
      <c r="W32" s="21" t="str">
        <f>IF('Rækker - Udskrift'!R30=1,1,IF('Rækker - Udskrift'!S30="X","X",IF('Rækker - Udskrift'!T30=2,2,"")))</f>
        <v/>
      </c>
      <c r="X32" s="21" t="str">
        <f>IF('Rækker - Udskrift'!R31=1,1,IF('Rækker - Udskrift'!S31="X","X",IF('Rækker - Udskrift'!T31=2,2,"")))</f>
        <v/>
      </c>
      <c r="Y32" s="21" t="str">
        <f>IF('Rækker - Udskrift'!R32=1,1,IF('Rækker - Udskrift'!S32="X","X",IF('Rækker - Udskrift'!T32=2,2,"")))</f>
        <v/>
      </c>
      <c r="Z32" s="21" t="str">
        <f>IF('Rækker - Udskrift'!R33=1,1,IF('Rækker - Udskrift'!S33="X","X",IF('Rækker - Udskrift'!T33=2,2,"")))</f>
        <v/>
      </c>
      <c r="AA32" s="21" t="str">
        <f>IF('Rækker - Udskrift'!R34=1,1,IF('Rækker - Udskrift'!S34="X","X",IF('Rækker - Udskrift'!T34=2,2,"")))</f>
        <v/>
      </c>
      <c r="AB32" s="21" t="str">
        <f>IF('Rækker - Udskrift'!R35=1,1,IF('Rækker - Udskrift'!S35="X","X",IF('Rækker - Udskrift'!T35=2,2,"")))</f>
        <v/>
      </c>
      <c r="AC32" s="21" t="str">
        <f>IF('Rækker - Udskrift'!R36=1,1,IF('Rækker - Udskrift'!S36="X","X",IF('Rækker - Udskrift'!T36=2,2,"")))</f>
        <v/>
      </c>
      <c r="AD32" s="21" t="str">
        <f>IF('Rækker - Udskrift'!R37=1,1,IF('Rækker - Udskrift'!S37="X","X",IF('Rækker - Udskrift'!T37=2,2,"")))</f>
        <v/>
      </c>
      <c r="AE32" s="21">
        <f>IF(Q32&lt;&gt;"",IF(LEFT(Q32,3)="Res",F1,0),IF(R32=R10,1,0)+IF(S32=S10,1,0)+IF(T32=T10,1,0)+IF(U32=U10,1,0)+IF(V32=V10,1,0)+IF(W32=W10,1,0)+IF(X32=X10,1,0)+IF(Y32=Y10,1,0)+IF(Z32=Z10,1,0)+IF(AA32=AA10,1,0)+IF(AB32=AB10,1,0)+IF(AC32=AC10,1,0)+IF(AD32=AD10,1,0))</f>
        <v>0</v>
      </c>
      <c r="AF32" s="21">
        <f>RANK(AE32,AE12:AE75,1)</f>
        <v>1</v>
      </c>
      <c r="AG32" s="21">
        <f t="shared" si="0"/>
        <v>0</v>
      </c>
      <c r="AH32" s="21">
        <f>IF(R32=R10,4096,0)+IF(S32=S10,2048,0)+IF(T32=T10,1024,0)+IF(U32=U10,512,0)+IF(V32=V10,256,0)+IF(W32=W10,128,0)+IF(X32=X10,64,0)+IF(Y32=Y10,32,0)+IF(Z32=Z10,16,0)+IF(AA32=AA10,8,0)+IF(AB32=AB10,4,0)+IF(AC32=AC10,2,0)+IF(AD32=AD10,1,0)</f>
        <v>0</v>
      </c>
      <c r="AI32" s="21">
        <f>RANK(AH32,AH12:AH75,1)</f>
        <v>1</v>
      </c>
      <c r="AJ32" s="21">
        <f t="shared" si="6"/>
        <v>66</v>
      </c>
      <c r="AK32" s="21">
        <f>RANK(AJ32,AJ12:AJ75,1)</f>
        <v>1</v>
      </c>
      <c r="AL32" s="21">
        <f t="shared" si="1"/>
        <v>0</v>
      </c>
      <c r="AM32" s="21">
        <f t="shared" si="2"/>
        <v>0</v>
      </c>
      <c r="AN32" s="21">
        <f t="shared" si="3"/>
        <v>1</v>
      </c>
      <c r="AO32" s="21">
        <f t="shared" si="7"/>
        <v>1</v>
      </c>
      <c r="AP32" s="21">
        <f t="shared" si="4"/>
        <v>0</v>
      </c>
      <c r="AQ32" s="21">
        <f>IF(C32&gt;0,IF(AN32&gt;0,COUNTIF(AN12:AN32,"&gt;0"),0),0)</f>
        <v>21</v>
      </c>
      <c r="AR32" s="21">
        <f>IF(AQ32&gt;0,AQ32,MAX(AQ12:AQ75)+COUNTIF(AQ12:AQ32,"=0"))</f>
        <v>21</v>
      </c>
      <c r="AS32" s="21" t="str">
        <f>IF(U148&gt;MAX(AQ12:AQ75),"",DGET(A11:AR75,"Signatur",U147:U148))</f>
        <v>Livpool</v>
      </c>
      <c r="AT32" s="21">
        <f>IF(U148&gt;MAX(AQ12:AQ75),0,DGET(A11:AR75,"Deltager E",U147:U148))</f>
        <v>1</v>
      </c>
      <c r="AU32" s="21">
        <f>IF(U148&gt;MAX(AQ12:AQ75),0,DGET(A11:AR75,"2. runde E",U147:U148))</f>
        <v>1</v>
      </c>
      <c r="AV32" s="21">
        <f>IF(U148&gt;MAX(AQ12:AQ75),0,DGET(A11:AR75,"Kval E",U147:U148))</f>
        <v>0</v>
      </c>
      <c r="AW32" s="21">
        <f>IF(U148&gt;MAX(AQ12:AQ75),0,DGET(A11:AR75,"Dis E",U147:U148))</f>
        <v>0</v>
      </c>
      <c r="AX32" s="21">
        <f>IF(U148&gt;MAX(AQ12:AQ75),0,DGET(A11:AR75,"Udm E",U147:U148))</f>
        <v>0</v>
      </c>
      <c r="AY32" s="21">
        <f>IF(U148&gt;MAX(AQ12:AQ75),0,DGET(A11:AR75,"MR E",U147:U148))</f>
        <v>0</v>
      </c>
      <c r="AZ32" s="21">
        <f>IF(U148&gt;MAX(AQ12:AQ75),0,DGET(A11:AR75,"Res E",U147:U148))</f>
        <v>0</v>
      </c>
    </row>
    <row r="33" spans="1:52" x14ac:dyDescent="0.15">
      <c r="A33" s="21" t="str">
        <f>[1]DB!AO33</f>
        <v>LPHJ</v>
      </c>
      <c r="B33" s="21">
        <v>22</v>
      </c>
      <c r="C33" s="21">
        <f>[1]DB!AP33</f>
        <v>4</v>
      </c>
      <c r="D33" s="21">
        <f>[1]DB!AQ33</f>
        <v>3</v>
      </c>
      <c r="E33" s="21">
        <f>IF(B6=13,IF(A33&lt;&gt;"",COUNTIF(U78:U109,A33)+D33,0),D33)</f>
        <v>3</v>
      </c>
      <c r="F33" s="21">
        <f>[1]DB!AR33</f>
        <v>1</v>
      </c>
      <c r="G33" s="21">
        <f>IF(B6=13,IF(A33&lt;&gt;"",F33-COUNTIF(U78:U109,A33)-COUNTIF(Y78:Y109,A33),0),F33)</f>
        <v>1</v>
      </c>
      <c r="H33" s="21">
        <f>[1]DB!AW33</f>
        <v>0</v>
      </c>
      <c r="I33" s="21">
        <f>[1]DB!AS33</f>
        <v>0</v>
      </c>
      <c r="J33" s="21">
        <f>IF(Rækker!L25="Disket",1,IF(N33&gt;5,1,IF(I33=1,1,0)))</f>
        <v>0</v>
      </c>
      <c r="K33" s="21">
        <f>[1]DB!AT33</f>
        <v>0</v>
      </c>
      <c r="L33" s="21">
        <f>IF(Rækker!L25="Udmeldt",1,IF(K33=1,1,0))</f>
        <v>0</v>
      </c>
      <c r="M33" s="21">
        <f>[1]DB!AU33</f>
        <v>0</v>
      </c>
      <c r="N33" s="21">
        <f>IF(Rækker!L25="MR",M33+1,M33)</f>
        <v>0</v>
      </c>
      <c r="O33" s="21">
        <f>[1]DB!AV33</f>
        <v>0</v>
      </c>
      <c r="P33" s="21">
        <f>IF(Rækker!L25="Res",O33+1,O33)</f>
        <v>0</v>
      </c>
      <c r="Q33" s="21" t="str">
        <f t="shared" si="5"/>
        <v/>
      </c>
      <c r="R33" s="21" t="str">
        <f>IF('Rækker - Udskrift'!U25=1,1,IF('Rækker - Udskrift'!V25="X","X",IF('Rækker - Udskrift'!W25=2,2,"")))</f>
        <v>X</v>
      </c>
      <c r="S33" s="21">
        <f>IF('Rækker - Udskrift'!U26=1,1,IF('Rækker - Udskrift'!V26="X","X",IF('Rækker - Udskrift'!W26=2,2,"")))</f>
        <v>1</v>
      </c>
      <c r="T33" s="21">
        <f>IF('Rækker - Udskrift'!U27=1,1,IF('Rækker - Udskrift'!V27="X","X",IF('Rækker - Udskrift'!W27=2,2,"")))</f>
        <v>1</v>
      </c>
      <c r="U33" s="21">
        <f>IF('Rækker - Udskrift'!U28=1,1,IF('Rækker - Udskrift'!V28="X","X",IF('Rækker - Udskrift'!W28=2,2,"")))</f>
        <v>1</v>
      </c>
      <c r="V33" s="21">
        <f>IF('Rækker - Udskrift'!U29=1,1,IF('Rækker - Udskrift'!V29="X","X",IF('Rækker - Udskrift'!W29=2,2,"")))</f>
        <v>1</v>
      </c>
      <c r="W33" s="21">
        <f>IF('Rækker - Udskrift'!U30=1,1,IF('Rækker - Udskrift'!V30="X","X",IF('Rækker - Udskrift'!W30=2,2,"")))</f>
        <v>1</v>
      </c>
      <c r="X33" s="21">
        <f>IF('Rækker - Udskrift'!U31=1,1,IF('Rækker - Udskrift'!V31="X","X",IF('Rækker - Udskrift'!W31=2,2,"")))</f>
        <v>1</v>
      </c>
      <c r="Y33" s="21">
        <f>IF('Rækker - Udskrift'!U32=1,1,IF('Rækker - Udskrift'!V32="X","X",IF('Rækker - Udskrift'!W32=2,2,"")))</f>
        <v>1</v>
      </c>
      <c r="Z33" s="21">
        <f>IF('Rækker - Udskrift'!U33=1,1,IF('Rækker - Udskrift'!V33="X","X",IF('Rækker - Udskrift'!W33=2,2,"")))</f>
        <v>2</v>
      </c>
      <c r="AA33" s="21">
        <f>IF('Rækker - Udskrift'!U34=1,1,IF('Rækker - Udskrift'!V34="X","X",IF('Rækker - Udskrift'!W34=2,2,"")))</f>
        <v>1</v>
      </c>
      <c r="AB33" s="21">
        <f>IF('Rækker - Udskrift'!U35=1,1,IF('Rækker - Udskrift'!V35="X","X",IF('Rækker - Udskrift'!W35=2,2,"")))</f>
        <v>1</v>
      </c>
      <c r="AC33" s="21">
        <f>IF('Rækker - Udskrift'!U36=1,1,IF('Rækker - Udskrift'!V36="X","X",IF('Rækker - Udskrift'!W36=2,2,"")))</f>
        <v>1</v>
      </c>
      <c r="AD33" s="21">
        <f>IF('Rækker - Udskrift'!U37=1,1,IF('Rækker - Udskrift'!V37="X","X",IF('Rækker - Udskrift'!W37=2,2,"")))</f>
        <v>2</v>
      </c>
      <c r="AE33" s="21">
        <f>IF(Q33&lt;&gt;"",IF(LEFT(Q33,3)="Res",F1,0),IF(R33=R10,1,0)+IF(S33=S10,1,0)+IF(T33=T10,1,0)+IF(U33=U10,1,0)+IF(V33=V10,1,0)+IF(W33=W10,1,0)+IF(X33=X10,1,0)+IF(Y33=Y10,1,0)+IF(Z33=Z10,1,0)+IF(AA33=AA10,1,0)+IF(AB33=AB10,1,0)+IF(AC33=AC10,1,0)+IF(AD33=AD10,1,0))</f>
        <v>5</v>
      </c>
      <c r="AF33" s="21">
        <f>RANK(AE33,AE12:AE75,1)</f>
        <v>53</v>
      </c>
      <c r="AG33" s="21">
        <f t="shared" si="0"/>
        <v>5</v>
      </c>
      <c r="AH33" s="21">
        <f>IF(R33=R10,4096,0)+IF(S33=S10,2048,0)+IF(T33=T10,1024,0)+IF(U33=U10,512,0)+IF(V33=V10,256,0)+IF(W33=W10,128,0)+IF(X33=X10,64,0)+IF(Y33=Y10,32,0)+IF(Z33=Z10,16,0)+IF(AA33=AA10,8,0)+IF(AB33=AB10,4,0)+IF(AC33=AC10,2,0)+IF(AD33=AD10,1,0)</f>
        <v>7248</v>
      </c>
      <c r="AI33" s="21">
        <f>RANK(AH33,AH12:AH75,1)</f>
        <v>58</v>
      </c>
      <c r="AJ33" s="21">
        <f t="shared" si="6"/>
        <v>3503</v>
      </c>
      <c r="AK33" s="21">
        <f>RANK(AJ33,AJ12:AJ75,1)</f>
        <v>58</v>
      </c>
      <c r="AL33" s="21">
        <f t="shared" si="1"/>
        <v>5</v>
      </c>
      <c r="AM33" s="21">
        <f t="shared" si="2"/>
        <v>1</v>
      </c>
      <c r="AN33" s="21">
        <f t="shared" si="3"/>
        <v>4</v>
      </c>
      <c r="AO33" s="21">
        <f t="shared" si="7"/>
        <v>3</v>
      </c>
      <c r="AP33" s="21">
        <f t="shared" si="4"/>
        <v>1</v>
      </c>
      <c r="AQ33" s="21">
        <f>IF(C33&gt;0,IF(AN33&gt;0,COUNTIF(AN12:AN33,"&gt;0"),0),0)</f>
        <v>22</v>
      </c>
      <c r="AR33" s="21">
        <f>IF(AQ33&gt;0,AQ33,MAX(AQ12:AQ75)+COUNTIF(AQ12:AQ33,"=0"))</f>
        <v>22</v>
      </c>
      <c r="AS33" s="21" t="str">
        <f>IF(V148&gt;MAX(AQ12:AQ75),"",DGET(A11:AR75,"Signatur",V147:V148))</f>
        <v>LPHJ</v>
      </c>
      <c r="AT33" s="21">
        <f>IF(V148&gt;MAX(AQ12:AQ75),0,DGET(A11:AR75,"Deltager E",V147:V148))</f>
        <v>4</v>
      </c>
      <c r="AU33" s="21">
        <f>IF(V148&gt;MAX(AQ12:AQ75),0,DGET(A11:AR75,"2. runde E",V147:V148))</f>
        <v>3</v>
      </c>
      <c r="AV33" s="21">
        <f>IF(V148&gt;MAX(AQ12:AQ75),0,DGET(A11:AR75,"Kval E",V147:V148))</f>
        <v>1</v>
      </c>
      <c r="AW33" s="21">
        <f>IF(V148&gt;MAX(AQ12:AQ75),0,DGET(A11:AR75,"Dis E",V147:V148))</f>
        <v>0</v>
      </c>
      <c r="AX33" s="21">
        <f>IF(V148&gt;MAX(AQ12:AQ75),0,DGET(A11:AR75,"Udm E",V147:V148))</f>
        <v>0</v>
      </c>
      <c r="AY33" s="21">
        <f>IF(V148&gt;MAX(AQ12:AQ75),0,DGET(A11:AR75,"MR E",V147:V148))</f>
        <v>0</v>
      </c>
      <c r="AZ33" s="21">
        <f>IF(V148&gt;MAX(AQ12:AQ75),0,DGET(A11:AR75,"Res E",V147:V148))</f>
        <v>0</v>
      </c>
    </row>
    <row r="34" spans="1:52" x14ac:dyDescent="0.15">
      <c r="A34" s="21" t="str">
        <f>[1]DB!AO34</f>
        <v>Lund</v>
      </c>
      <c r="B34" s="21">
        <v>23</v>
      </c>
      <c r="C34" s="21">
        <f>[1]DB!AP34</f>
        <v>3</v>
      </c>
      <c r="D34" s="21">
        <f>[1]DB!AQ34</f>
        <v>0</v>
      </c>
      <c r="E34" s="21">
        <f>IF(B6=13,IF(A34&lt;&gt;"",COUNTIF(U78:U109,A34)+D34,0),D34)</f>
        <v>0</v>
      </c>
      <c r="F34" s="21">
        <f>[1]DB!AR34</f>
        <v>3</v>
      </c>
      <c r="G34" s="21">
        <f>IF(B6=13,IF(A34&lt;&gt;"",F34-COUNTIF(U78:U109,A34)-COUNTIF(Y78:Y109,A34),0),F34)</f>
        <v>3</v>
      </c>
      <c r="H34" s="21">
        <f>[1]DB!AW34</f>
        <v>0</v>
      </c>
      <c r="I34" s="21">
        <f>[1]DB!AS34</f>
        <v>0</v>
      </c>
      <c r="J34" s="21">
        <f>IF(Rækker!N25="Disket",1,IF(N34&gt;5,1,IF(I34=1,1,0)))</f>
        <v>0</v>
      </c>
      <c r="K34" s="21">
        <f>[1]DB!AT34</f>
        <v>0</v>
      </c>
      <c r="L34" s="21">
        <f>IF(Rækker!N25="Udmeldt",1,IF(K34=1,1,0))</f>
        <v>0</v>
      </c>
      <c r="M34" s="21">
        <f>[1]DB!AU34</f>
        <v>0</v>
      </c>
      <c r="N34" s="21">
        <f>IF(Rækker!N25="MR",M34+1,M34)</f>
        <v>0</v>
      </c>
      <c r="O34" s="21">
        <f>[1]DB!AV34</f>
        <v>0</v>
      </c>
      <c r="P34" s="21">
        <f>IF(Rækker!N25="Res",O34+1,O34)</f>
        <v>0</v>
      </c>
      <c r="Q34" s="21" t="str">
        <f t="shared" si="5"/>
        <v/>
      </c>
      <c r="R34" s="21">
        <f>IF('Rækker - Udskrift'!X25=1,1,IF('Rækker - Udskrift'!Y25="X","X",IF('Rækker - Udskrift'!Z25=2,2,"")))</f>
        <v>1</v>
      </c>
      <c r="S34" s="21">
        <f>IF('Rækker - Udskrift'!X26=1,1,IF('Rækker - Udskrift'!Y26="X","X",IF('Rækker - Udskrift'!Z26=2,2,"")))</f>
        <v>1</v>
      </c>
      <c r="T34" s="21">
        <f>IF('Rækker - Udskrift'!X27=1,1,IF('Rækker - Udskrift'!Y27="X","X",IF('Rækker - Udskrift'!Z27=2,2,"")))</f>
        <v>2</v>
      </c>
      <c r="U34" s="21">
        <f>IF('Rækker - Udskrift'!X28=1,1,IF('Rækker - Udskrift'!Y28="X","X",IF('Rækker - Udskrift'!Z28=2,2,"")))</f>
        <v>1</v>
      </c>
      <c r="V34" s="21">
        <f>IF('Rækker - Udskrift'!X29=1,1,IF('Rækker - Udskrift'!Y29="X","X",IF('Rækker - Udskrift'!Z29=2,2,"")))</f>
        <v>1</v>
      </c>
      <c r="W34" s="21">
        <f>IF('Rækker - Udskrift'!X30=1,1,IF('Rækker - Udskrift'!Y30="X","X",IF('Rækker - Udskrift'!Z30=2,2,"")))</f>
        <v>1</v>
      </c>
      <c r="X34" s="21">
        <f>IF('Rækker - Udskrift'!X31=1,1,IF('Rækker - Udskrift'!Y31="X","X",IF('Rækker - Udskrift'!Z31=2,2,"")))</f>
        <v>1</v>
      </c>
      <c r="Y34" s="21">
        <f>IF('Rækker - Udskrift'!X32=1,1,IF('Rækker - Udskrift'!Y32="X","X",IF('Rækker - Udskrift'!Z32=2,2,"")))</f>
        <v>1</v>
      </c>
      <c r="Z34" s="21">
        <f>IF('Rækker - Udskrift'!X33=1,1,IF('Rækker - Udskrift'!Y33="X","X",IF('Rækker - Udskrift'!Z33=2,2,"")))</f>
        <v>1</v>
      </c>
      <c r="AA34" s="21">
        <f>IF('Rækker - Udskrift'!X34=1,1,IF('Rækker - Udskrift'!Y34="X","X",IF('Rækker - Udskrift'!Z34=2,2,"")))</f>
        <v>2</v>
      </c>
      <c r="AB34" s="21">
        <f>IF('Rækker - Udskrift'!X35=1,1,IF('Rækker - Udskrift'!Y35="X","X",IF('Rækker - Udskrift'!Z35=2,2,"")))</f>
        <v>1</v>
      </c>
      <c r="AC34" s="21">
        <f>IF('Rækker - Udskrift'!X36=1,1,IF('Rækker - Udskrift'!Y36="X","X",IF('Rækker - Udskrift'!Z36=2,2,"")))</f>
        <v>1</v>
      </c>
      <c r="AD34" s="21" t="str">
        <f>IF('Rækker - Udskrift'!X37=1,1,IF('Rækker - Udskrift'!Y37="X","X",IF('Rækker - Udskrift'!Z37=2,2,"")))</f>
        <v>X</v>
      </c>
      <c r="AE34" s="21">
        <f>IF(Q34&lt;&gt;"",IF(LEFT(Q34,3)="Res",F1,0),IF(R34=R10,1,0)+IF(S34=S10,1,0)+IF(T34=T10,1,0)+IF(U34=U10,1,0)+IF(V34=V10,1,0)+IF(W34=W10,1,0)+IF(X34=X10,1,0)+IF(Y34=Y10,1,0)+IF(Z34=Z10,1,0)+IF(AA34=AA10,1,0)+IF(AB34=AB10,1,0)+IF(AC34=AC10,1,0)+IF(AD34=AD10,1,0))</f>
        <v>4</v>
      </c>
      <c r="AF34" s="21">
        <f>RANK(AE34,AE12:AE75,1)</f>
        <v>45</v>
      </c>
      <c r="AG34" s="21">
        <f t="shared" si="0"/>
        <v>4</v>
      </c>
      <c r="AH34" s="21">
        <f>IF(R34=R10,4096,0)+IF(S34=S10,2048,0)+IF(T34=T10,1024,0)+IF(U34=U10,512,0)+IF(V34=V10,256,0)+IF(W34=W10,128,0)+IF(X34=X10,64,0)+IF(Y34=Y10,32,0)+IF(Z34=Z10,16,0)+IF(AA34=AA10,8,0)+IF(AB34=AB10,4,0)+IF(AC34=AC10,2,0)+IF(AD34=AD10,1,0)</f>
        <v>2121</v>
      </c>
      <c r="AI34" s="21">
        <f>RANK(AH34,AH12:AH75,1)</f>
        <v>39</v>
      </c>
      <c r="AJ34" s="21">
        <f t="shared" si="6"/>
        <v>2964</v>
      </c>
      <c r="AK34" s="21">
        <f>RANK(AJ34,AJ12:AJ75,1)</f>
        <v>46</v>
      </c>
      <c r="AL34" s="21">
        <f t="shared" si="1"/>
        <v>4</v>
      </c>
      <c r="AM34" s="21">
        <f t="shared" si="2"/>
        <v>1</v>
      </c>
      <c r="AN34" s="21">
        <f t="shared" si="3"/>
        <v>3</v>
      </c>
      <c r="AO34" s="21">
        <f t="shared" si="7"/>
        <v>0</v>
      </c>
      <c r="AP34" s="21">
        <f t="shared" si="4"/>
        <v>3</v>
      </c>
      <c r="AQ34" s="21">
        <f>IF(C34&gt;0,IF(AN34&gt;0,COUNTIF(AN12:AN34,"&gt;0"),0),0)</f>
        <v>23</v>
      </c>
      <c r="AR34" s="21">
        <f>IF(AQ34&gt;0,AQ34,MAX(AQ12:AQ75)+COUNTIF(AQ12:AQ34,"=0"))</f>
        <v>23</v>
      </c>
      <c r="AS34" s="21" t="str">
        <f>IF(W148&gt;MAX(AQ12:AQ75),"",DGET(A11:AR75,"Signatur",W147:W148))</f>
        <v>Lund</v>
      </c>
      <c r="AT34" s="21">
        <f>IF(W148&gt;MAX(AQ12:AQ75),0,DGET(A11:AR75,"Deltager E",W147:W148))</f>
        <v>3</v>
      </c>
      <c r="AU34" s="21">
        <f>IF(W148&gt;MAX(AQ12:AQ75),0,DGET(A11:AR75,"2. runde E",W147:W148))</f>
        <v>0</v>
      </c>
      <c r="AV34" s="21">
        <f>IF(W148&gt;MAX(AQ12:AQ75),0,DGET(A11:AR75,"Kval E",W147:W148))</f>
        <v>3</v>
      </c>
      <c r="AW34" s="21">
        <f>IF(W148&gt;MAX(AQ12:AQ75),0,DGET(A11:AR75,"Dis E",W147:W148))</f>
        <v>0</v>
      </c>
      <c r="AX34" s="21">
        <f>IF(W148&gt;MAX(AQ12:AQ75),0,DGET(A11:AR75,"Udm E",W147:W148))</f>
        <v>0</v>
      </c>
      <c r="AY34" s="21">
        <f>IF(W148&gt;MAX(AQ12:AQ75),0,DGET(A11:AR75,"MR E",W147:W148))</f>
        <v>0</v>
      </c>
      <c r="AZ34" s="21">
        <f>IF(W148&gt;MAX(AQ12:AQ75),0,DGET(A11:AR75,"Res E",W147:W148))</f>
        <v>0</v>
      </c>
    </row>
    <row r="35" spans="1:52" x14ac:dyDescent="0.15">
      <c r="A35" s="21" t="str">
        <f>[1]DB!AO35</f>
        <v>Mauer</v>
      </c>
      <c r="B35" s="21">
        <v>24</v>
      </c>
      <c r="C35" s="21">
        <f>[1]DB!AP35</f>
        <v>1</v>
      </c>
      <c r="D35" s="21">
        <f>[1]DB!AQ35</f>
        <v>1</v>
      </c>
      <c r="E35" s="21">
        <f>IF(B6=13,IF(A35&lt;&gt;"",COUNTIF(U78:U109,A35)+D35,0),D35)</f>
        <v>1</v>
      </c>
      <c r="F35" s="21">
        <f>[1]DB!AR35</f>
        <v>0</v>
      </c>
      <c r="G35" s="21">
        <f>IF(B6=13,IF(A35&lt;&gt;"",F35-COUNTIF(U78:U109,A35)-COUNTIF(Y78:Y109,A35),0),F35)</f>
        <v>0</v>
      </c>
      <c r="H35" s="21">
        <f>[1]DB!AW35</f>
        <v>0</v>
      </c>
      <c r="I35" s="21">
        <f>[1]DB!AS35</f>
        <v>0</v>
      </c>
      <c r="J35" s="21">
        <f>IF(Rækker!P25="Disket",1,IF(N35&gt;5,1,IF(I35=1,1,0)))</f>
        <v>0</v>
      </c>
      <c r="K35" s="21">
        <f>[1]DB!AT35</f>
        <v>0</v>
      </c>
      <c r="L35" s="21">
        <f>IF(Rækker!P25="Udmeldt",1,IF(K35=1,1,0))</f>
        <v>0</v>
      </c>
      <c r="M35" s="21">
        <f>[1]DB!AU35</f>
        <v>0</v>
      </c>
      <c r="N35" s="21">
        <f>IF(Rækker!P25="MR",M35+1,M35)</f>
        <v>0</v>
      </c>
      <c r="O35" s="21">
        <f>[1]DB!AV35</f>
        <v>1</v>
      </c>
      <c r="P35" s="21">
        <f>IF(Rækker!P25="Res",O35+1,O35)</f>
        <v>1</v>
      </c>
      <c r="Q35" s="21" t="str">
        <f t="shared" si="5"/>
        <v>Walkover</v>
      </c>
      <c r="R35" s="21" t="str">
        <f>IF('Rækker - Udskrift'!AA25=1,1,IF('Rækker - Udskrift'!AB25="X","X",IF('Rækker - Udskrift'!AC25=2,2,"")))</f>
        <v/>
      </c>
      <c r="S35" s="21" t="str">
        <f>IF('Rækker - Udskrift'!AA26=1,1,IF('Rækker - Udskrift'!AB26="X","X",IF('Rækker - Udskrift'!AC26=2,2,"")))</f>
        <v/>
      </c>
      <c r="T35" s="21" t="str">
        <f>IF('Rækker - Udskrift'!AA27=1,1,IF('Rækker - Udskrift'!AB27="X","X",IF('Rækker - Udskrift'!AC27=2,2,"")))</f>
        <v/>
      </c>
      <c r="U35" s="21" t="str">
        <f>IF('Rækker - Udskrift'!AA28=1,1,IF('Rækker - Udskrift'!AB28="X","X",IF('Rækker - Udskrift'!AC28=2,2,"")))</f>
        <v/>
      </c>
      <c r="V35" s="21" t="str">
        <f>IF('Rækker - Udskrift'!AA29=1,1,IF('Rækker - Udskrift'!AB29="X","X",IF('Rækker - Udskrift'!AC29=2,2,"")))</f>
        <v/>
      </c>
      <c r="W35" s="21" t="str">
        <f>IF('Rækker - Udskrift'!AA30=1,1,IF('Rækker - Udskrift'!AB30="X","X",IF('Rækker - Udskrift'!AC30=2,2,"")))</f>
        <v/>
      </c>
      <c r="X35" s="21" t="str">
        <f>IF('Rækker - Udskrift'!AA31=1,1,IF('Rækker - Udskrift'!AB31="X","X",IF('Rækker - Udskrift'!AC31=2,2,"")))</f>
        <v/>
      </c>
      <c r="Y35" s="21" t="str">
        <f>IF('Rækker - Udskrift'!AA32=1,1,IF('Rækker - Udskrift'!AB32="X","X",IF('Rækker - Udskrift'!AC32=2,2,"")))</f>
        <v/>
      </c>
      <c r="Z35" s="21" t="str">
        <f>IF('Rækker - Udskrift'!AA33=1,1,IF('Rækker - Udskrift'!AB33="X","X",IF('Rækker - Udskrift'!AC33=2,2,"")))</f>
        <v/>
      </c>
      <c r="AA35" s="21" t="str">
        <f>IF('Rækker - Udskrift'!AA34=1,1,IF('Rækker - Udskrift'!AB34="X","X",IF('Rækker - Udskrift'!AC34=2,2,"")))</f>
        <v/>
      </c>
      <c r="AB35" s="21" t="str">
        <f>IF('Rækker - Udskrift'!AA35=1,1,IF('Rækker - Udskrift'!AB35="X","X",IF('Rækker - Udskrift'!AC35=2,2,"")))</f>
        <v/>
      </c>
      <c r="AC35" s="21" t="str">
        <f>IF('Rækker - Udskrift'!AA36=1,1,IF('Rækker - Udskrift'!AB36="X","X",IF('Rækker - Udskrift'!AC36=2,2,"")))</f>
        <v/>
      </c>
      <c r="AD35" s="21" t="str">
        <f>IF('Rækker - Udskrift'!AA37=1,1,IF('Rækker - Udskrift'!AB37="X","X",IF('Rækker - Udskrift'!AC37=2,2,"")))</f>
        <v/>
      </c>
      <c r="AE35" s="21">
        <f>IF(Q35&lt;&gt;"",IF(LEFT(Q35,3)="Res",F1,0),IF(R35=R10,1,0)+IF(S35=S10,1,0)+IF(T35=T10,1,0)+IF(U35=U10,1,0)+IF(V35=V10,1,0)+IF(W35=W10,1,0)+IF(X35=X10,1,0)+IF(Y35=Y10,1,0)+IF(Z35=Z10,1,0)+IF(AA35=AA10,1,0)+IF(AB35=AB10,1,0)+IF(AC35=AC10,1,0)+IF(AD35=AD10,1,0))</f>
        <v>0</v>
      </c>
      <c r="AF35" s="21">
        <f>RANK(AE35,AE12:AE75,1)</f>
        <v>1</v>
      </c>
      <c r="AG35" s="21">
        <f t="shared" si="0"/>
        <v>0</v>
      </c>
      <c r="AH35" s="21">
        <f>IF(R35=R10,4096,0)+IF(S35=S10,2048,0)+IF(T35=T10,1024,0)+IF(U35=U10,512,0)+IF(V35=V10,256,0)+IF(W35=W10,128,0)+IF(X35=X10,64,0)+IF(Y35=Y10,32,0)+IF(Z35=Z10,16,0)+IF(AA35=AA10,8,0)+IF(AB35=AB10,4,0)+IF(AC35=AC10,2,0)+IF(AD35=AD10,1,0)</f>
        <v>0</v>
      </c>
      <c r="AI35" s="21">
        <f>RANK(AH35,AH12:AH75,1)</f>
        <v>1</v>
      </c>
      <c r="AJ35" s="21">
        <f t="shared" si="6"/>
        <v>66</v>
      </c>
      <c r="AK35" s="21">
        <f>RANK(AJ35,AJ12:AJ75,1)</f>
        <v>1</v>
      </c>
      <c r="AL35" s="21">
        <f t="shared" si="1"/>
        <v>0</v>
      </c>
      <c r="AM35" s="21">
        <f t="shared" si="2"/>
        <v>0</v>
      </c>
      <c r="AN35" s="21">
        <f t="shared" si="3"/>
        <v>1</v>
      </c>
      <c r="AO35" s="21">
        <f t="shared" si="7"/>
        <v>1</v>
      </c>
      <c r="AP35" s="21">
        <f t="shared" si="4"/>
        <v>0</v>
      </c>
      <c r="AQ35" s="21">
        <f>IF(C35&gt;0,IF(AN35&gt;0,COUNTIF(AN12:AN35,"&gt;0"),0),0)</f>
        <v>24</v>
      </c>
      <c r="AR35" s="21">
        <f>IF(AQ35&gt;0,AQ35,MAX(AQ12:AQ75)+COUNTIF(AQ12:AQ35,"=0"))</f>
        <v>24</v>
      </c>
      <c r="AS35" s="21" t="str">
        <f>IF(X148&gt;MAX(AQ12:AQ75),"",DGET(A11:AR75,"Signatur",X147:X148))</f>
        <v>Mauer</v>
      </c>
      <c r="AT35" s="21">
        <f>IF(X148&gt;MAX(AQ12:AQ75),0,DGET(A11:AR75,"Deltager E",X147:X148))</f>
        <v>1</v>
      </c>
      <c r="AU35" s="21">
        <f>IF(X148&gt;MAX(AQ12:AQ75),0,DGET(A11:AR75,"2. runde E",X147:X148))</f>
        <v>1</v>
      </c>
      <c r="AV35" s="21">
        <f>IF(X148&gt;MAX(AQ12:AQ75),0,DGET(A11:AR75,"Kval E",X147:X148))</f>
        <v>0</v>
      </c>
      <c r="AW35" s="21">
        <f>IF(X148&gt;MAX(AQ12:AQ75),0,DGET(A11:AR75,"Dis E",X147:X148))</f>
        <v>0</v>
      </c>
      <c r="AX35" s="21">
        <f>IF(X148&gt;MAX(AQ12:AQ75),0,DGET(A11:AR75,"Udm E",X147:X148))</f>
        <v>0</v>
      </c>
      <c r="AY35" s="21">
        <f>IF(X148&gt;MAX(AQ12:AQ75),0,DGET(A11:AR75,"MR E",X147:X148))</f>
        <v>0</v>
      </c>
      <c r="AZ35" s="21">
        <f>IF(X148&gt;MAX(AQ12:AQ75),0,DGET(A11:AR75,"Res E",X147:X148))</f>
        <v>1</v>
      </c>
    </row>
    <row r="36" spans="1:52" x14ac:dyDescent="0.15">
      <c r="A36" s="21" t="str">
        <f>[1]DB!AO36</f>
        <v>MFP</v>
      </c>
      <c r="B36" s="21">
        <v>25</v>
      </c>
      <c r="C36" s="21">
        <f>[1]DB!AP36</f>
        <v>4</v>
      </c>
      <c r="D36" s="21">
        <f>[1]DB!AQ36</f>
        <v>0</v>
      </c>
      <c r="E36" s="21">
        <f>IF(B6=13,IF(A36&lt;&gt;"",COUNTIF(U78:U109,A36)+D36,0),D36)</f>
        <v>0</v>
      </c>
      <c r="F36" s="21">
        <f>[1]DB!AR36</f>
        <v>4</v>
      </c>
      <c r="G36" s="21">
        <f>IF(B6=13,IF(A36&lt;&gt;"",F36-COUNTIF(U78:U109,A36)-COUNTIF(Y78:Y109,A36),0),F36)</f>
        <v>4</v>
      </c>
      <c r="H36" s="21">
        <f>[1]DB!AW36</f>
        <v>0</v>
      </c>
      <c r="I36" s="21">
        <f>[1]DB!AS36</f>
        <v>0</v>
      </c>
      <c r="J36" s="21">
        <f>IF(Rækker!R25="Disket",1,IF(N36&gt;5,1,IF(I36=1,1,0)))</f>
        <v>0</v>
      </c>
      <c r="K36" s="21">
        <f>[1]DB!AT36</f>
        <v>0</v>
      </c>
      <c r="L36" s="21">
        <f>IF(Rækker!R25="Udmeldt",1,IF(K36=1,1,0))</f>
        <v>0</v>
      </c>
      <c r="M36" s="21">
        <f>[1]DB!AU36</f>
        <v>0</v>
      </c>
      <c r="N36" s="21">
        <f>IF(Rækker!R25="MR",M36+1,M36)</f>
        <v>0</v>
      </c>
      <c r="O36" s="21">
        <f>[1]DB!AV36</f>
        <v>0</v>
      </c>
      <c r="P36" s="21">
        <f>IF(Rækker!R25="Res",O36+1,O36)</f>
        <v>0</v>
      </c>
      <c r="Q36" s="21" t="str">
        <f t="shared" si="5"/>
        <v/>
      </c>
      <c r="R36" s="21">
        <f>IF('Rækker - Udskrift'!AD25=1,1,IF('Rækker - Udskrift'!AE25="X","X",IF('Rækker - Udskrift'!AF25=2,2,"")))</f>
        <v>1</v>
      </c>
      <c r="S36" s="21">
        <f>IF('Rækker - Udskrift'!AD26=1,1,IF('Rækker - Udskrift'!AE26="X","X",IF('Rækker - Udskrift'!AF26=2,2,"")))</f>
        <v>1</v>
      </c>
      <c r="T36" s="21">
        <f>IF('Rækker - Udskrift'!AD27=1,1,IF('Rækker - Udskrift'!AE27="X","X",IF('Rækker - Udskrift'!AF27=2,2,"")))</f>
        <v>2</v>
      </c>
      <c r="U36" s="21">
        <f>IF('Rækker - Udskrift'!AD28=1,1,IF('Rækker - Udskrift'!AE28="X","X",IF('Rækker - Udskrift'!AF28=2,2,"")))</f>
        <v>1</v>
      </c>
      <c r="V36" s="21">
        <f>IF('Rækker - Udskrift'!AD29=1,1,IF('Rækker - Udskrift'!AE29="X","X",IF('Rækker - Udskrift'!AF29=2,2,"")))</f>
        <v>1</v>
      </c>
      <c r="W36" s="21">
        <f>IF('Rækker - Udskrift'!AD30=1,1,IF('Rækker - Udskrift'!AE30="X","X",IF('Rækker - Udskrift'!AF30=2,2,"")))</f>
        <v>1</v>
      </c>
      <c r="X36" s="21">
        <f>IF('Rækker - Udskrift'!AD31=1,1,IF('Rækker - Udskrift'!AE31="X","X",IF('Rækker - Udskrift'!AF31=2,2,"")))</f>
        <v>1</v>
      </c>
      <c r="Y36" s="21">
        <f>IF('Rækker - Udskrift'!AD32=1,1,IF('Rækker - Udskrift'!AE32="X","X",IF('Rækker - Udskrift'!AF32=2,2,"")))</f>
        <v>1</v>
      </c>
      <c r="Z36" s="21" t="str">
        <f>IF('Rækker - Udskrift'!AD33=1,1,IF('Rækker - Udskrift'!AE33="X","X",IF('Rækker - Udskrift'!AF33=2,2,"")))</f>
        <v>X</v>
      </c>
      <c r="AA36" s="21">
        <f>IF('Rækker - Udskrift'!AD34=1,1,IF('Rækker - Udskrift'!AE34="X","X",IF('Rækker - Udskrift'!AF34=2,2,"")))</f>
        <v>1</v>
      </c>
      <c r="AB36" s="21">
        <f>IF('Rækker - Udskrift'!AD35=1,1,IF('Rækker - Udskrift'!AE35="X","X",IF('Rækker - Udskrift'!AF35=2,2,"")))</f>
        <v>1</v>
      </c>
      <c r="AC36" s="21">
        <f>IF('Rækker - Udskrift'!AD36=1,1,IF('Rækker - Udskrift'!AE36="X","X",IF('Rækker - Udskrift'!AF36=2,2,"")))</f>
        <v>1</v>
      </c>
      <c r="AD36" s="21">
        <f>IF('Rækker - Udskrift'!AD37=1,1,IF('Rækker - Udskrift'!AE37="X","X",IF('Rækker - Udskrift'!AF37=2,2,"")))</f>
        <v>2</v>
      </c>
      <c r="AE36" s="21">
        <f>IF(Q36&lt;&gt;"",IF(LEFT(Q36,3)="Res",F1,0),IF(R36=R10,1,0)+IF(S36=S10,1,0)+IF(T36=T10,1,0)+IF(U36=U10,1,0)+IF(V36=V10,1,0)+IF(W36=W10,1,0)+IF(X36=X10,1,0)+IF(Y36=Y10,1,0)+IF(Z36=Z10,1,0)+IF(AA36=AA10,1,0)+IF(AB36=AB10,1,0)+IF(AC36=AC10,1,0)+IF(AD36=AD10,1,0))</f>
        <v>2</v>
      </c>
      <c r="AF36" s="21">
        <f>RANK(AE36,AE12:AE75,1)</f>
        <v>32</v>
      </c>
      <c r="AG36" s="21">
        <f t="shared" si="0"/>
        <v>2</v>
      </c>
      <c r="AH36" s="21">
        <f>IF(R36=R10,4096,0)+IF(S36=S10,2048,0)+IF(T36=T10,1024,0)+IF(U36=U10,512,0)+IF(V36=V10,256,0)+IF(W36=W10,128,0)+IF(X36=X10,64,0)+IF(Y36=Y10,32,0)+IF(Z36=Z10,16,0)+IF(AA36=AA10,8,0)+IF(AB36=AB10,4,0)+IF(AC36=AC10,2,0)+IF(AD36=AD10,1,0)</f>
        <v>2112</v>
      </c>
      <c r="AI36" s="21">
        <f>RANK(AH36,AH12:AH75,1)</f>
        <v>33</v>
      </c>
      <c r="AJ36" s="21">
        <f t="shared" si="6"/>
        <v>2113</v>
      </c>
      <c r="AK36" s="21">
        <f>RANK(AJ36,AJ12:AJ75,1)</f>
        <v>32</v>
      </c>
      <c r="AL36" s="21">
        <f t="shared" si="1"/>
        <v>2</v>
      </c>
      <c r="AM36" s="21">
        <f t="shared" si="2"/>
        <v>1</v>
      </c>
      <c r="AN36" s="21">
        <f t="shared" si="3"/>
        <v>4</v>
      </c>
      <c r="AO36" s="21">
        <f t="shared" si="7"/>
        <v>0</v>
      </c>
      <c r="AP36" s="21">
        <f t="shared" si="4"/>
        <v>4</v>
      </c>
      <c r="AQ36" s="21">
        <f>IF(C36&gt;0,IF(AN36&gt;0,COUNTIF(AN12:AN36,"&gt;0"),0),0)</f>
        <v>25</v>
      </c>
      <c r="AR36" s="21">
        <f>IF(AQ36&gt;0,AQ36,MAX(AQ12:AQ75)+COUNTIF(AQ12:AQ36,"=0"))</f>
        <v>25</v>
      </c>
      <c r="AS36" s="21" t="str">
        <f>IF(Y148&gt;MAX(AQ12:AQ75),"",DGET(A11:AR75,"Signatur",Y147:Y148))</f>
        <v>MFP</v>
      </c>
      <c r="AT36" s="21">
        <f>IF(Y148&gt;MAX(AQ12:AQ75),0,DGET(A11:AR75,"Deltager E",Y147:Y148))</f>
        <v>4</v>
      </c>
      <c r="AU36" s="21">
        <f>IF(Y148&gt;MAX(AQ12:AQ75),0,DGET(A11:AR75,"2. runde E",Y147:Y148))</f>
        <v>0</v>
      </c>
      <c r="AV36" s="21">
        <f>IF(Y148&gt;MAX(AQ12:AQ75),0,DGET(A11:AR75,"Kval E",Y147:Y148))</f>
        <v>4</v>
      </c>
      <c r="AW36" s="21">
        <f>IF(Y148&gt;MAX(AQ12:AQ75),0,DGET(A11:AR75,"Dis E",Y147:Y148))</f>
        <v>0</v>
      </c>
      <c r="AX36" s="21">
        <f>IF(Y148&gt;MAX(AQ12:AQ75),0,DGET(A11:AR75,"Udm E",Y147:Y148))</f>
        <v>0</v>
      </c>
      <c r="AY36" s="21">
        <f>IF(Y148&gt;MAX(AQ12:AQ75),0,DGET(A11:AR75,"MR E",Y147:Y148))</f>
        <v>0</v>
      </c>
      <c r="AZ36" s="21">
        <f>IF(Y148&gt;MAX(AQ12:AQ75),0,DGET(A11:AR75,"Res E",Y147:Y148))</f>
        <v>0</v>
      </c>
    </row>
    <row r="37" spans="1:52" x14ac:dyDescent="0.15">
      <c r="A37" s="21" t="str">
        <f>[1]DB!AO37</f>
        <v>Murer</v>
      </c>
      <c r="B37" s="21">
        <v>26</v>
      </c>
      <c r="C37" s="21">
        <f>[1]DB!AP37</f>
        <v>1</v>
      </c>
      <c r="D37" s="21">
        <f>[1]DB!AQ37</f>
        <v>0</v>
      </c>
      <c r="E37" s="21">
        <f>IF(B6=13,IF(A37&lt;&gt;"",COUNTIF(U78:U109,A37)+D37,0),D37)</f>
        <v>0</v>
      </c>
      <c r="F37" s="21">
        <f>[1]DB!AR37</f>
        <v>1</v>
      </c>
      <c r="G37" s="21">
        <f>IF(B6=13,IF(A37&lt;&gt;"",F37-COUNTIF(U78:U109,A37)-COUNTIF(Y78:Y109,A37),0),F37)</f>
        <v>1</v>
      </c>
      <c r="H37" s="21">
        <f>[1]DB!AW37</f>
        <v>0</v>
      </c>
      <c r="I37" s="21">
        <f>[1]DB!AS37</f>
        <v>0</v>
      </c>
      <c r="J37" s="21">
        <f>IF(Rækker!T25="Disket",1,IF(N37&gt;5,1,IF(I37=1,1,0)))</f>
        <v>0</v>
      </c>
      <c r="K37" s="21">
        <f>[1]DB!AT37</f>
        <v>0</v>
      </c>
      <c r="L37" s="21">
        <f>IF(Rækker!T25="Udmeldt",1,IF(K37=1,1,0))</f>
        <v>0</v>
      </c>
      <c r="M37" s="21">
        <f>[1]DB!AU37</f>
        <v>0</v>
      </c>
      <c r="N37" s="21">
        <f>IF(Rækker!T25="MR",M37+1,M37)</f>
        <v>0</v>
      </c>
      <c r="O37" s="21">
        <f>[1]DB!AV37</f>
        <v>0</v>
      </c>
      <c r="P37" s="21">
        <f>IF(Rækker!T25="Res",O37+1,O37)</f>
        <v>0</v>
      </c>
      <c r="Q37" s="21" t="str">
        <f t="shared" si="5"/>
        <v/>
      </c>
      <c r="R37" s="21" t="str">
        <f>IF('Rækker - Udskrift'!AG25=1,1,IF('Rækker - Udskrift'!AH25="X","X",IF('Rækker - Udskrift'!AI25=2,2,"")))</f>
        <v>X</v>
      </c>
      <c r="S37" s="21">
        <f>IF('Rækker - Udskrift'!AG26=1,1,IF('Rækker - Udskrift'!AH26="X","X",IF('Rækker - Udskrift'!AI26=2,2,"")))</f>
        <v>1</v>
      </c>
      <c r="T37" s="21">
        <f>IF('Rækker - Udskrift'!AG27=1,1,IF('Rækker - Udskrift'!AH27="X","X",IF('Rækker - Udskrift'!AI27=2,2,"")))</f>
        <v>1</v>
      </c>
      <c r="U37" s="21">
        <f>IF('Rækker - Udskrift'!AG28=1,1,IF('Rækker - Udskrift'!AH28="X","X",IF('Rækker - Udskrift'!AI28=2,2,"")))</f>
        <v>1</v>
      </c>
      <c r="V37" s="21">
        <f>IF('Rækker - Udskrift'!AG29=1,1,IF('Rækker - Udskrift'!AH29="X","X",IF('Rækker - Udskrift'!AI29=2,2,"")))</f>
        <v>1</v>
      </c>
      <c r="W37" s="21">
        <f>IF('Rækker - Udskrift'!AG30=1,1,IF('Rækker - Udskrift'!AH30="X","X",IF('Rækker - Udskrift'!AI30=2,2,"")))</f>
        <v>1</v>
      </c>
      <c r="X37" s="21">
        <f>IF('Rækker - Udskrift'!AG31=1,1,IF('Rækker - Udskrift'!AH31="X","X",IF('Rækker - Udskrift'!AI31=2,2,"")))</f>
        <v>1</v>
      </c>
      <c r="Y37" s="21">
        <f>IF('Rækker - Udskrift'!AG32=1,1,IF('Rækker - Udskrift'!AH32="X","X",IF('Rækker - Udskrift'!AI32=2,2,"")))</f>
        <v>1</v>
      </c>
      <c r="Z37" s="21">
        <f>IF('Rækker - Udskrift'!AG33=1,1,IF('Rækker - Udskrift'!AH33="X","X",IF('Rækker - Udskrift'!AI33=2,2,"")))</f>
        <v>2</v>
      </c>
      <c r="AA37" s="21">
        <f>IF('Rækker - Udskrift'!AG34=1,1,IF('Rækker - Udskrift'!AH34="X","X",IF('Rækker - Udskrift'!AI34=2,2,"")))</f>
        <v>2</v>
      </c>
      <c r="AB37" s="21">
        <f>IF('Rækker - Udskrift'!AG35=1,1,IF('Rækker - Udskrift'!AH35="X","X",IF('Rækker - Udskrift'!AI35=2,2,"")))</f>
        <v>1</v>
      </c>
      <c r="AC37" s="21">
        <f>IF('Rækker - Udskrift'!AG36=1,1,IF('Rækker - Udskrift'!AH36="X","X",IF('Rækker - Udskrift'!AI36=2,2,"")))</f>
        <v>1</v>
      </c>
      <c r="AD37" s="21">
        <f>IF('Rækker - Udskrift'!AG37=1,1,IF('Rækker - Udskrift'!AH37="X","X",IF('Rækker - Udskrift'!AI37=2,2,"")))</f>
        <v>1</v>
      </c>
      <c r="AE37" s="21">
        <f>IF(Q37&lt;&gt;"",IF(LEFT(Q37,3)="Res",F1,0),IF(R37=R10,1,0)+IF(S37=S10,1,0)+IF(T37=T10,1,0)+IF(U37=U10,1,0)+IF(V37=V10,1,0)+IF(W37=W10,1,0)+IF(X37=X10,1,0)+IF(Y37=Y10,1,0)+IF(Z37=Z10,1,0)+IF(AA37=AA10,1,0)+IF(AB37=AB10,1,0)+IF(AC37=AC10,1,0)+IF(AD37=AD10,1,0))</f>
        <v>6</v>
      </c>
      <c r="AF37" s="21">
        <f>RANK(AE37,AE12:AE75,1)</f>
        <v>62</v>
      </c>
      <c r="AG37" s="21">
        <f t="shared" si="0"/>
        <v>6</v>
      </c>
      <c r="AH37" s="21">
        <f>IF(R37=R10,4096,0)+IF(S37=S10,2048,0)+IF(T37=T10,1024,0)+IF(U37=U10,512,0)+IF(V37=V10,256,0)+IF(W37=W10,128,0)+IF(X37=X10,64,0)+IF(Y37=Y10,32,0)+IF(Z37=Z10,16,0)+IF(AA37=AA10,8,0)+IF(AB37=AB10,4,0)+IF(AC37=AC10,2,0)+IF(AD37=AD10,1,0)</f>
        <v>7256</v>
      </c>
      <c r="AI37" s="21">
        <f>RANK(AH37,AH12:AH75,1)</f>
        <v>62</v>
      </c>
      <c r="AJ37" s="21">
        <f t="shared" si="6"/>
        <v>4092</v>
      </c>
      <c r="AK37" s="21">
        <f>RANK(AJ37,AJ12:AJ75,1)</f>
        <v>62</v>
      </c>
      <c r="AL37" s="21">
        <f t="shared" si="1"/>
        <v>6</v>
      </c>
      <c r="AM37" s="21">
        <f t="shared" si="2"/>
        <v>1</v>
      </c>
      <c r="AN37" s="21">
        <f t="shared" si="3"/>
        <v>1</v>
      </c>
      <c r="AO37" s="21">
        <f t="shared" si="7"/>
        <v>0</v>
      </c>
      <c r="AP37" s="21">
        <f t="shared" si="4"/>
        <v>1</v>
      </c>
      <c r="AQ37" s="21">
        <f>IF(C37&gt;0,IF(AN37&gt;0,COUNTIF(AN12:AN37,"&gt;0"),0),0)</f>
        <v>26</v>
      </c>
      <c r="AR37" s="21">
        <f>IF(AQ37&gt;0,AQ37,MAX(AQ12:AQ75)+COUNTIF(AQ12:AQ37,"=0"))</f>
        <v>26</v>
      </c>
      <c r="AS37" s="21" t="str">
        <f>IF(Z148&gt;MAX(AQ12:AQ75),"",DGET(A11:AR75,"Signatur",Z147:Z148))</f>
        <v>Murer</v>
      </c>
      <c r="AT37" s="21">
        <f>IF(Z148&gt;MAX(AQ12:AQ75),0,DGET(A11:AR75,"Deltager E",Z147:Z148))</f>
        <v>1</v>
      </c>
      <c r="AU37" s="21">
        <f>IF(Z148&gt;MAX(AQ12:AQ75),0,DGET(A11:AR75,"2. runde E",Z147:Z148))</f>
        <v>0</v>
      </c>
      <c r="AV37" s="21">
        <f>IF(Z148&gt;MAX(AQ12:AQ75),0,DGET(A11:AR75,"Kval E",Z147:Z148))</f>
        <v>1</v>
      </c>
      <c r="AW37" s="21">
        <f>IF(Z148&gt;MAX(AQ12:AQ75),0,DGET(A11:AR75,"Dis E",Z147:Z148))</f>
        <v>0</v>
      </c>
      <c r="AX37" s="21">
        <f>IF(Z148&gt;MAX(AQ12:AQ75),0,DGET(A11:AR75,"Udm E",Z147:Z148))</f>
        <v>0</v>
      </c>
      <c r="AY37" s="21">
        <f>IF(Z148&gt;MAX(AQ12:AQ75),0,DGET(A11:AR75,"MR E",Z147:Z148))</f>
        <v>0</v>
      </c>
      <c r="AZ37" s="21">
        <f>IF(Z148&gt;MAX(AQ12:AQ75),0,DGET(A11:AR75,"Res E",Z147:Z148))</f>
        <v>0</v>
      </c>
    </row>
    <row r="38" spans="1:52" x14ac:dyDescent="0.15">
      <c r="A38" s="21" t="str">
        <f>[1]DB!AO38</f>
        <v>Nuser</v>
      </c>
      <c r="B38" s="21">
        <v>27</v>
      </c>
      <c r="C38" s="21">
        <f>[1]DB!AP38</f>
        <v>1</v>
      </c>
      <c r="D38" s="21">
        <f>[1]DB!AQ38</f>
        <v>0</v>
      </c>
      <c r="E38" s="21">
        <f>IF(B6=13,IF(A38&lt;&gt;"",COUNTIF(U78:U109,A38)+D38,0),D38)</f>
        <v>0</v>
      </c>
      <c r="F38" s="21">
        <f>[1]DB!AR38</f>
        <v>1</v>
      </c>
      <c r="G38" s="21">
        <f>IF(B6=13,IF(A38&lt;&gt;"",F38-COUNTIF(U78:U109,A38)-COUNTIF(Y78:Y109,A38),0),F38)</f>
        <v>1</v>
      </c>
      <c r="H38" s="21">
        <f>[1]DB!AW38</f>
        <v>0</v>
      </c>
      <c r="I38" s="21">
        <f>[1]DB!AS38</f>
        <v>0</v>
      </c>
      <c r="J38" s="21">
        <f>IF(Rækker!V25="Disket",1,IF(N38&gt;5,1,IF(I38=1,1,0)))</f>
        <v>0</v>
      </c>
      <c r="K38" s="21">
        <f>[1]DB!AT38</f>
        <v>0</v>
      </c>
      <c r="L38" s="21">
        <f>IF(Rækker!V25="Udmeldt",1,IF(K38=1,1,0))</f>
        <v>0</v>
      </c>
      <c r="M38" s="21">
        <f>[1]DB!AU38</f>
        <v>0</v>
      </c>
      <c r="N38" s="21">
        <f>IF(Rækker!V25="MR",M38+1,M38)</f>
        <v>0</v>
      </c>
      <c r="O38" s="21">
        <f>[1]DB!AV38</f>
        <v>0</v>
      </c>
      <c r="P38" s="21">
        <f>IF(Rækker!V25="Res",O38+1,O38)</f>
        <v>0</v>
      </c>
      <c r="Q38" s="21" t="str">
        <f t="shared" si="5"/>
        <v/>
      </c>
      <c r="R38" s="21" t="str">
        <f>IF('Rækker - Udskrift'!AJ25=1,1,IF('Rækker - Udskrift'!AK25="X","X",IF('Rækker - Udskrift'!AL25=2,2,"")))</f>
        <v>X</v>
      </c>
      <c r="S38" s="21">
        <f>IF('Rækker - Udskrift'!AJ26=1,1,IF('Rækker - Udskrift'!AK26="X","X",IF('Rækker - Udskrift'!AL26=2,2,"")))</f>
        <v>1</v>
      </c>
      <c r="T38" s="21">
        <f>IF('Rækker - Udskrift'!AJ27=1,1,IF('Rækker - Udskrift'!AK27="X","X",IF('Rækker - Udskrift'!AL27=2,2,"")))</f>
        <v>1</v>
      </c>
      <c r="U38" s="21">
        <f>IF('Rækker - Udskrift'!AJ28=1,1,IF('Rækker - Udskrift'!AK28="X","X",IF('Rækker - Udskrift'!AL28=2,2,"")))</f>
        <v>1</v>
      </c>
      <c r="V38" s="21">
        <f>IF('Rækker - Udskrift'!AJ29=1,1,IF('Rækker - Udskrift'!AK29="X","X",IF('Rækker - Udskrift'!AL29=2,2,"")))</f>
        <v>1</v>
      </c>
      <c r="W38" s="21">
        <f>IF('Rækker - Udskrift'!AJ30=1,1,IF('Rækker - Udskrift'!AK30="X","X",IF('Rækker - Udskrift'!AL30=2,2,"")))</f>
        <v>1</v>
      </c>
      <c r="X38" s="21">
        <f>IF('Rækker - Udskrift'!AJ31=1,1,IF('Rækker - Udskrift'!AK31="X","X",IF('Rækker - Udskrift'!AL31=2,2,"")))</f>
        <v>1</v>
      </c>
      <c r="Y38" s="21">
        <f>IF('Rækker - Udskrift'!AJ32=1,1,IF('Rækker - Udskrift'!AK32="X","X",IF('Rækker - Udskrift'!AL32=2,2,"")))</f>
        <v>1</v>
      </c>
      <c r="Z38" s="21">
        <f>IF('Rækker - Udskrift'!AJ33=1,1,IF('Rækker - Udskrift'!AK33="X","X",IF('Rækker - Udskrift'!AL33=2,2,"")))</f>
        <v>2</v>
      </c>
      <c r="AA38" s="21">
        <f>IF('Rækker - Udskrift'!AJ34=1,1,IF('Rækker - Udskrift'!AK34="X","X",IF('Rækker - Udskrift'!AL34=2,2,"")))</f>
        <v>2</v>
      </c>
      <c r="AB38" s="21">
        <f>IF('Rækker - Udskrift'!AJ35=1,1,IF('Rækker - Udskrift'!AK35="X","X",IF('Rækker - Udskrift'!AL35=2,2,"")))</f>
        <v>1</v>
      </c>
      <c r="AC38" s="21">
        <f>IF('Rækker - Udskrift'!AJ36=1,1,IF('Rækker - Udskrift'!AK36="X","X",IF('Rækker - Udskrift'!AL36=2,2,"")))</f>
        <v>1</v>
      </c>
      <c r="AD38" s="21">
        <f>IF('Rækker - Udskrift'!AJ37=1,1,IF('Rækker - Udskrift'!AK37="X","X",IF('Rækker - Udskrift'!AL37=2,2,"")))</f>
        <v>1</v>
      </c>
      <c r="AE38" s="21">
        <f>IF(Q38&lt;&gt;"",IF(LEFT(Q38,3)="Res",F1,0),IF(R38=R10,1,0)+IF(S38=S10,1,0)+IF(T38=T10,1,0)+IF(U38=U10,1,0)+IF(V38=V10,1,0)+IF(W38=W10,1,0)+IF(X38=X10,1,0)+IF(Y38=Y10,1,0)+IF(Z38=Z10,1,0)+IF(AA38=AA10,1,0)+IF(AB38=AB10,1,0)+IF(AC38=AC10,1,0)+IF(AD38=AD10,1,0))</f>
        <v>6</v>
      </c>
      <c r="AF38" s="21">
        <f>RANK(AE38,AE12:AE75,1)</f>
        <v>62</v>
      </c>
      <c r="AG38" s="21">
        <f t="shared" si="0"/>
        <v>6</v>
      </c>
      <c r="AH38" s="21">
        <f>IF(R38=R10,4096,0)+IF(S38=S10,2048,0)+IF(T38=T10,1024,0)+IF(U38=U10,512,0)+IF(V38=V10,256,0)+IF(W38=W10,128,0)+IF(X38=X10,64,0)+IF(Y38=Y10,32,0)+IF(Z38=Z10,16,0)+IF(AA38=AA10,8,0)+IF(AB38=AB10,4,0)+IF(AC38=AC10,2,0)+IF(AD38=AD10,1,0)</f>
        <v>7256</v>
      </c>
      <c r="AI38" s="21">
        <f>RANK(AH38,AH12:AH75,1)</f>
        <v>62</v>
      </c>
      <c r="AJ38" s="21">
        <f t="shared" si="6"/>
        <v>4092</v>
      </c>
      <c r="AK38" s="21">
        <f>RANK(AJ38,AJ12:AJ75,1)</f>
        <v>62</v>
      </c>
      <c r="AL38" s="21">
        <f t="shared" si="1"/>
        <v>6</v>
      </c>
      <c r="AM38" s="21">
        <f t="shared" si="2"/>
        <v>1</v>
      </c>
      <c r="AN38" s="21">
        <f t="shared" si="3"/>
        <v>1</v>
      </c>
      <c r="AO38" s="21">
        <f t="shared" si="7"/>
        <v>0</v>
      </c>
      <c r="AP38" s="21">
        <f t="shared" si="4"/>
        <v>1</v>
      </c>
      <c r="AQ38" s="21">
        <f>IF(C38&gt;0,IF(AN38&gt;0,COUNTIF(AN12:AN38,"&gt;0"),0),0)</f>
        <v>27</v>
      </c>
      <c r="AR38" s="21">
        <f>IF(AQ38&gt;0,AQ38,MAX(AQ12:AQ75)+COUNTIF(AQ12:AQ38,"=0"))</f>
        <v>27</v>
      </c>
      <c r="AS38" s="21" t="str">
        <f>IF(AA148&gt;MAX(AQ12:AQ75),"",DGET(A11:AR75,"Signatur",AA147:AA148))</f>
        <v>Nuser</v>
      </c>
      <c r="AT38" s="21">
        <f>IF(AA148&gt;MAX(AQ12:AQ75),0,DGET(A11:AR75,"Deltager E",AA147:AA148))</f>
        <v>1</v>
      </c>
      <c r="AU38" s="21">
        <f>IF(AA148&gt;MAX(AQ12:AQ75),0,DGET(A11:AR75,"2. runde E",AA147:AA148))</f>
        <v>0</v>
      </c>
      <c r="AV38" s="21">
        <f>IF(AA148&gt;MAX(AQ12:AQ75),0,DGET(A11:AR75,"Kval E",AA147:AA148))</f>
        <v>1</v>
      </c>
      <c r="AW38" s="21">
        <f>IF(AA148&gt;MAX(AQ12:AQ75),0,DGET(A11:AR75,"Dis E",AA147:AA148))</f>
        <v>0</v>
      </c>
      <c r="AX38" s="21">
        <f>IF(AA148&gt;MAX(AQ12:AQ75),0,DGET(A11:AR75,"Udm E",AA147:AA148))</f>
        <v>0</v>
      </c>
      <c r="AY38" s="21">
        <f>IF(AA148&gt;MAX(AQ12:AQ75),0,DGET(A11:AR75,"MR E",AA147:AA148))</f>
        <v>0</v>
      </c>
      <c r="AZ38" s="21">
        <f>IF(AA148&gt;MAX(AQ12:AQ75),0,DGET(A11:AR75,"Res E",AA147:AA148))</f>
        <v>0</v>
      </c>
    </row>
    <row r="39" spans="1:52" x14ac:dyDescent="0.15">
      <c r="A39" s="21" t="str">
        <f>[1]DB!AO39</f>
        <v>Percy</v>
      </c>
      <c r="B39" s="21">
        <v>28</v>
      </c>
      <c r="C39" s="21">
        <f>[1]DB!AP39</f>
        <v>2</v>
      </c>
      <c r="D39" s="21">
        <f>[1]DB!AQ39</f>
        <v>0</v>
      </c>
      <c r="E39" s="21">
        <f>IF(B6=13,IF(A39&lt;&gt;"",COUNTIF(U78:U109,A39)+D39,0),D39)</f>
        <v>0</v>
      </c>
      <c r="F39" s="21">
        <f>[1]DB!AR39</f>
        <v>2</v>
      </c>
      <c r="G39" s="21">
        <f>IF(B6=13,IF(A39&lt;&gt;"",F39-COUNTIF(U78:U109,A39)-COUNTIF(Y78:Y109,A39),0),F39)</f>
        <v>2</v>
      </c>
      <c r="H39" s="21">
        <f>[1]DB!AW39</f>
        <v>0</v>
      </c>
      <c r="I39" s="21">
        <f>[1]DB!AS39</f>
        <v>0</v>
      </c>
      <c r="J39" s="21">
        <f>IF(Rækker!X25="Disket",1,IF(N39&gt;5,1,IF(I39=1,1,0)))</f>
        <v>0</v>
      </c>
      <c r="K39" s="21">
        <f>[1]DB!AT39</f>
        <v>0</v>
      </c>
      <c r="L39" s="21">
        <f>IF(Rækker!X25="Udmeldt",1,IF(K39=1,1,0))</f>
        <v>0</v>
      </c>
      <c r="M39" s="21">
        <f>[1]DB!AU39</f>
        <v>0</v>
      </c>
      <c r="N39" s="21">
        <f>IF(Rækker!X25="MR",M39+1,M39)</f>
        <v>0</v>
      </c>
      <c r="O39" s="21">
        <f>[1]DB!AV39</f>
        <v>0</v>
      </c>
      <c r="P39" s="21">
        <f>IF(Rækker!X25="Res",O39+1,O39)</f>
        <v>0</v>
      </c>
      <c r="Q39" s="21" t="str">
        <f t="shared" si="5"/>
        <v/>
      </c>
      <c r="R39" s="21">
        <f>IF('Rækker - Udskrift'!AM25=1,1,IF('Rækker - Udskrift'!AN25="X","X",IF('Rækker - Udskrift'!AO25=2,2,"")))</f>
        <v>2</v>
      </c>
      <c r="S39" s="21">
        <f>IF('Rækker - Udskrift'!AM26=1,1,IF('Rækker - Udskrift'!AN26="X","X",IF('Rækker - Udskrift'!AO26=2,2,"")))</f>
        <v>1</v>
      </c>
      <c r="T39" s="21" t="str">
        <f>IF('Rækker - Udskrift'!AM27=1,1,IF('Rækker - Udskrift'!AN27="X","X",IF('Rækker - Udskrift'!AO27=2,2,"")))</f>
        <v>X</v>
      </c>
      <c r="U39" s="21">
        <f>IF('Rækker - Udskrift'!AM28=1,1,IF('Rækker - Udskrift'!AN28="X","X",IF('Rækker - Udskrift'!AO28=2,2,"")))</f>
        <v>1</v>
      </c>
      <c r="V39" s="21">
        <f>IF('Rækker - Udskrift'!AM29=1,1,IF('Rækker - Udskrift'!AN29="X","X",IF('Rækker - Udskrift'!AO29=2,2,"")))</f>
        <v>1</v>
      </c>
      <c r="W39" s="21">
        <f>IF('Rækker - Udskrift'!AM30=1,1,IF('Rækker - Udskrift'!AN30="X","X",IF('Rækker - Udskrift'!AO30=2,2,"")))</f>
        <v>1</v>
      </c>
      <c r="X39" s="21">
        <f>IF('Rækker - Udskrift'!AM31=1,1,IF('Rækker - Udskrift'!AN31="X","X",IF('Rækker - Udskrift'!AO31=2,2,"")))</f>
        <v>1</v>
      </c>
      <c r="Y39" s="21">
        <f>IF('Rækker - Udskrift'!AM32=1,1,IF('Rækker - Udskrift'!AN32="X","X",IF('Rækker - Udskrift'!AO32=2,2,"")))</f>
        <v>1</v>
      </c>
      <c r="Z39" s="21">
        <f>IF('Rækker - Udskrift'!AM33=1,1,IF('Rækker - Udskrift'!AN33="X","X",IF('Rækker - Udskrift'!AO33=2,2,"")))</f>
        <v>2</v>
      </c>
      <c r="AA39" s="21">
        <f>IF('Rækker - Udskrift'!AM34=1,1,IF('Rækker - Udskrift'!AN34="X","X",IF('Rækker - Udskrift'!AO34=2,2,"")))</f>
        <v>2</v>
      </c>
      <c r="AB39" s="21">
        <f>IF('Rækker - Udskrift'!AM35=1,1,IF('Rækker - Udskrift'!AN35="X","X",IF('Rækker - Udskrift'!AO35=2,2,"")))</f>
        <v>1</v>
      </c>
      <c r="AC39" s="21">
        <f>IF('Rækker - Udskrift'!AM36=1,1,IF('Rækker - Udskrift'!AN36="X","X",IF('Rækker - Udskrift'!AO36=2,2,"")))</f>
        <v>1</v>
      </c>
      <c r="AD39" s="21">
        <f>IF('Rækker - Udskrift'!AM37=1,1,IF('Rækker - Udskrift'!AN37="X","X",IF('Rækker - Udskrift'!AO37=2,2,"")))</f>
        <v>1</v>
      </c>
      <c r="AE39" s="21">
        <f>IF(Q39&lt;&gt;"",IF(LEFT(Q39,3)="Res",F1,0),IF(R39=R10,1,0)+IF(S39=S10,1,0)+IF(T39=T10,1,0)+IF(U39=U10,1,0)+IF(V39=V10,1,0)+IF(W39=W10,1,0)+IF(X39=X10,1,0)+IF(Y39=Y10,1,0)+IF(Z39=Z10,1,0)+IF(AA39=AA10,1,0)+IF(AB39=AB10,1,0)+IF(AC39=AC10,1,0)+IF(AD39=AD10,1,0))</f>
        <v>4</v>
      </c>
      <c r="AF39" s="21">
        <f>RANK(AE39,AE12:AE75,1)</f>
        <v>45</v>
      </c>
      <c r="AG39" s="21">
        <f t="shared" si="0"/>
        <v>4</v>
      </c>
      <c r="AH39" s="21">
        <f>IF(R39=R10,4096,0)+IF(S39=S10,2048,0)+IF(T39=T10,1024,0)+IF(U39=U10,512,0)+IF(V39=V10,256,0)+IF(W39=W10,128,0)+IF(X39=X10,64,0)+IF(Y39=Y10,32,0)+IF(Z39=Z10,16,0)+IF(AA39=AA10,8,0)+IF(AB39=AB10,4,0)+IF(AC39=AC10,2,0)+IF(AD39=AD10,1,0)</f>
        <v>2136</v>
      </c>
      <c r="AI39" s="21">
        <f>RANK(AH39,AH12:AH75,1)</f>
        <v>45</v>
      </c>
      <c r="AJ39" s="21">
        <f t="shared" si="6"/>
        <v>2970</v>
      </c>
      <c r="AK39" s="21">
        <f>RANK(AJ39,AJ12:AJ75,1)</f>
        <v>48</v>
      </c>
      <c r="AL39" s="21">
        <f t="shared" si="1"/>
        <v>4</v>
      </c>
      <c r="AM39" s="21">
        <f t="shared" si="2"/>
        <v>1</v>
      </c>
      <c r="AN39" s="21">
        <f t="shared" si="3"/>
        <v>2</v>
      </c>
      <c r="AO39" s="21">
        <f t="shared" si="7"/>
        <v>0</v>
      </c>
      <c r="AP39" s="21">
        <f t="shared" si="4"/>
        <v>2</v>
      </c>
      <c r="AQ39" s="21">
        <f>IF(C39&gt;0,IF(AN39&gt;0,COUNTIF(AN12:AN39,"&gt;0"),0),0)</f>
        <v>28</v>
      </c>
      <c r="AR39" s="21">
        <f>IF(AQ39&gt;0,AQ39,MAX(AQ12:AQ75)+COUNTIF(AQ12:AQ39,"=0"))</f>
        <v>28</v>
      </c>
      <c r="AS39" s="21" t="str">
        <f>IF(AB148&gt;MAX(AQ12:AQ75),"",DGET(A11:AR75,"Signatur",AB147:AB148))</f>
        <v>Percy</v>
      </c>
      <c r="AT39" s="21">
        <f>IF(AB148&gt;MAX(AQ12:AQ75),0,DGET(A11:AR75,"Deltager E",AB147:AB148))</f>
        <v>2</v>
      </c>
      <c r="AU39" s="21">
        <f>IF(AB148&gt;MAX(AQ12:AQ75),0,DGET(A11:AR75,"2. runde E",AB147:AB148))</f>
        <v>0</v>
      </c>
      <c r="AV39" s="21">
        <f>IF(AB148&gt;MAX(AQ12:AQ75),0,DGET(A11:AR75,"Kval E",AB147:AB148))</f>
        <v>2</v>
      </c>
      <c r="AW39" s="21">
        <f>IF(AB148&gt;MAX(AQ12:AQ75),0,DGET(A11:AR75,"Dis E",AB147:AB148))</f>
        <v>0</v>
      </c>
      <c r="AX39" s="21">
        <f>IF(AB148&gt;MAX(AQ12:AQ75),0,DGET(A11:AR75,"Udm E",AB147:AB148))</f>
        <v>0</v>
      </c>
      <c r="AY39" s="21">
        <f>IF(AB148&gt;MAX(AQ12:AQ75),0,DGET(A11:AR75,"MR E",AB147:AB148))</f>
        <v>0</v>
      </c>
      <c r="AZ39" s="21">
        <f>IF(AB148&gt;MAX(AQ12:AQ75),0,DGET(A11:AR75,"Res E",AB147:AB148))</f>
        <v>0</v>
      </c>
    </row>
    <row r="40" spans="1:52" x14ac:dyDescent="0.15">
      <c r="A40" s="21" t="str">
        <f>[1]DB!AO40</f>
        <v>Robbo</v>
      </c>
      <c r="B40" s="21">
        <v>29</v>
      </c>
      <c r="C40" s="21">
        <f>[1]DB!AP40</f>
        <v>2</v>
      </c>
      <c r="D40" s="21">
        <f>[1]DB!AQ40</f>
        <v>0</v>
      </c>
      <c r="E40" s="21">
        <f>IF(B6=13,IF(A40&lt;&gt;"",COUNTIF(U78:U109,A40)+D40,0),D40)</f>
        <v>0</v>
      </c>
      <c r="F40" s="21">
        <f>[1]DB!AR40</f>
        <v>2</v>
      </c>
      <c r="G40" s="21">
        <f>IF(B6=13,IF(A40&lt;&gt;"",F40-COUNTIF(U78:U109,A40)-COUNTIF(Y78:Y109,A40),0),F40)</f>
        <v>2</v>
      </c>
      <c r="H40" s="21">
        <f>[1]DB!AW40</f>
        <v>0</v>
      </c>
      <c r="I40" s="21">
        <f>[1]DB!AS40</f>
        <v>0</v>
      </c>
      <c r="J40" s="21">
        <f>IF(Rækker!Z25="Disket",1,IF(N40&gt;5,1,IF(I40=1,1,0)))</f>
        <v>0</v>
      </c>
      <c r="K40" s="21">
        <f>[1]DB!AT40</f>
        <v>0</v>
      </c>
      <c r="L40" s="21">
        <f>IF(Rækker!Z25="Udmeldt",1,IF(K40=1,1,0))</f>
        <v>0</v>
      </c>
      <c r="M40" s="21">
        <f>[1]DB!AU40</f>
        <v>0</v>
      </c>
      <c r="N40" s="21">
        <f>IF(Rækker!Z25="MR",M40+1,M40)</f>
        <v>0</v>
      </c>
      <c r="O40" s="21">
        <f>[1]DB!AV40</f>
        <v>0</v>
      </c>
      <c r="P40" s="21">
        <f>IF(Rækker!Z25="Res",O40+1,O40)</f>
        <v>0</v>
      </c>
      <c r="Q40" s="21" t="str">
        <f t="shared" si="5"/>
        <v/>
      </c>
      <c r="R40" s="21" t="str">
        <f>IF('Rækker - Udskrift'!AP25=1,1,IF('Rækker - Udskrift'!AQ25="X","X",IF('Rækker - Udskrift'!AR25=2,2,"")))</f>
        <v>X</v>
      </c>
      <c r="S40" s="21">
        <f>IF('Rækker - Udskrift'!AP26=1,1,IF('Rækker - Udskrift'!AQ26="X","X",IF('Rækker - Udskrift'!AR26=2,2,"")))</f>
        <v>1</v>
      </c>
      <c r="T40" s="21">
        <f>IF('Rækker - Udskrift'!AP27=1,1,IF('Rækker - Udskrift'!AQ27="X","X",IF('Rækker - Udskrift'!AR27=2,2,"")))</f>
        <v>1</v>
      </c>
      <c r="U40" s="21">
        <f>IF('Rækker - Udskrift'!AP28=1,1,IF('Rækker - Udskrift'!AQ28="X","X",IF('Rækker - Udskrift'!AR28=2,2,"")))</f>
        <v>1</v>
      </c>
      <c r="V40" s="21">
        <f>IF('Rækker - Udskrift'!AP29=1,1,IF('Rækker - Udskrift'!AQ29="X","X",IF('Rækker - Udskrift'!AR29=2,2,"")))</f>
        <v>1</v>
      </c>
      <c r="W40" s="21">
        <f>IF('Rækker - Udskrift'!AP30=1,1,IF('Rækker - Udskrift'!AQ30="X","X",IF('Rækker - Udskrift'!AR30=2,2,"")))</f>
        <v>1</v>
      </c>
      <c r="X40" s="21">
        <f>IF('Rækker - Udskrift'!AP31=1,1,IF('Rækker - Udskrift'!AQ31="X","X",IF('Rækker - Udskrift'!AR31=2,2,"")))</f>
        <v>1</v>
      </c>
      <c r="Y40" s="21">
        <f>IF('Rækker - Udskrift'!AP32=1,1,IF('Rækker - Udskrift'!AQ32="X","X",IF('Rækker - Udskrift'!AR32=2,2,"")))</f>
        <v>1</v>
      </c>
      <c r="Z40" s="21">
        <f>IF('Rækker - Udskrift'!AP33=1,1,IF('Rækker - Udskrift'!AQ33="X","X",IF('Rækker - Udskrift'!AR33=2,2,"")))</f>
        <v>2</v>
      </c>
      <c r="AA40" s="21">
        <f>IF('Rækker - Udskrift'!AP34=1,1,IF('Rækker - Udskrift'!AQ34="X","X",IF('Rækker - Udskrift'!AR34=2,2,"")))</f>
        <v>1</v>
      </c>
      <c r="AB40" s="21">
        <f>IF('Rækker - Udskrift'!AP35=1,1,IF('Rækker - Udskrift'!AQ35="X","X",IF('Rækker - Udskrift'!AR35=2,2,"")))</f>
        <v>1</v>
      </c>
      <c r="AC40" s="21">
        <f>IF('Rækker - Udskrift'!AP36=1,1,IF('Rækker - Udskrift'!AQ36="X","X",IF('Rækker - Udskrift'!AR36=2,2,"")))</f>
        <v>1</v>
      </c>
      <c r="AD40" s="21">
        <f>IF('Rækker - Udskrift'!AP37=1,1,IF('Rækker - Udskrift'!AQ37="X","X",IF('Rækker - Udskrift'!AR37=2,2,"")))</f>
        <v>2</v>
      </c>
      <c r="AE40" s="21">
        <f>IF(Q40&lt;&gt;"",IF(LEFT(Q40,3)="Res",F1,0),IF(R40=R10,1,0)+IF(S40=S10,1,0)+IF(T40=T10,1,0)+IF(U40=U10,1,0)+IF(V40=V10,1,0)+IF(W40=W10,1,0)+IF(X40=X10,1,0)+IF(Y40=Y10,1,0)+IF(Z40=Z10,1,0)+IF(AA40=AA10,1,0)+IF(AB40=AB10,1,0)+IF(AC40=AC10,1,0)+IF(AD40=AD10,1,0))</f>
        <v>5</v>
      </c>
      <c r="AF40" s="21">
        <f>RANK(AE40,AE12:AE75,1)</f>
        <v>53</v>
      </c>
      <c r="AG40" s="21">
        <f t="shared" si="0"/>
        <v>5</v>
      </c>
      <c r="AH40" s="21">
        <f>IF(R40=R10,4096,0)+IF(S40=S10,2048,0)+IF(T40=T10,1024,0)+IF(U40=U10,512,0)+IF(V40=V10,256,0)+IF(W40=W10,128,0)+IF(X40=X10,64,0)+IF(Y40=Y10,32,0)+IF(Z40=Z10,16,0)+IF(AA40=AA10,8,0)+IF(AB40=AB10,4,0)+IF(AC40=AC10,2,0)+IF(AD40=AD10,1,0)</f>
        <v>7248</v>
      </c>
      <c r="AI40" s="21">
        <f>RANK(AH40,AH12:AH75,1)</f>
        <v>58</v>
      </c>
      <c r="AJ40" s="21">
        <f t="shared" si="6"/>
        <v>3503</v>
      </c>
      <c r="AK40" s="21">
        <f>RANK(AJ40,AJ12:AJ75,1)</f>
        <v>58</v>
      </c>
      <c r="AL40" s="21">
        <f t="shared" si="1"/>
        <v>5</v>
      </c>
      <c r="AM40" s="21">
        <f t="shared" si="2"/>
        <v>1</v>
      </c>
      <c r="AN40" s="21">
        <f t="shared" si="3"/>
        <v>2</v>
      </c>
      <c r="AO40" s="21">
        <f t="shared" si="7"/>
        <v>0</v>
      </c>
      <c r="AP40" s="21">
        <f t="shared" si="4"/>
        <v>2</v>
      </c>
      <c r="AQ40" s="21">
        <f>IF(C40&gt;0,IF(AN40&gt;0,COUNTIF(AN12:AN40,"&gt;0"),0),0)</f>
        <v>29</v>
      </c>
      <c r="AR40" s="21">
        <f>IF(AQ40&gt;0,AQ40,MAX(AQ12:AQ75)+COUNTIF(AQ12:AQ40,"=0"))</f>
        <v>29</v>
      </c>
      <c r="AS40" s="21" t="str">
        <f>IF(AC148&gt;MAX(AQ12:AQ75),"",DGET(A11:AR75,"Signatur",AC147:AC148))</f>
        <v>Robbo</v>
      </c>
      <c r="AT40" s="21">
        <f>IF(AC148&gt;MAX(AQ12:AQ75),0,DGET(A11:AR75,"Deltager E",AC147:AC148))</f>
        <v>2</v>
      </c>
      <c r="AU40" s="21">
        <f>IF(AC148&gt;MAX(AQ12:AQ75),0,DGET(A11:AR75,"2. runde E",AC147:AC148))</f>
        <v>0</v>
      </c>
      <c r="AV40" s="21">
        <f>IF(AC148&gt;MAX(AQ12:AQ75),0,DGET(A11:AR75,"Kval E",AC147:AC148))</f>
        <v>2</v>
      </c>
      <c r="AW40" s="21">
        <f>IF(AC148&gt;MAX(AQ12:AQ75),0,DGET(A11:AR75,"Dis E",AC147:AC148))</f>
        <v>0</v>
      </c>
      <c r="AX40" s="21">
        <f>IF(AC148&gt;MAX(AQ12:AQ75),0,DGET(A11:AR75,"Udm E",AC147:AC148))</f>
        <v>0</v>
      </c>
      <c r="AY40" s="21">
        <f>IF(AC148&gt;MAX(AQ12:AQ75),0,DGET(A11:AR75,"MR E",AC147:AC148))</f>
        <v>0</v>
      </c>
      <c r="AZ40" s="21">
        <f>IF(AC148&gt;MAX(AQ12:AQ75),0,DGET(A11:AR75,"Res E",AC147:AC148))</f>
        <v>0</v>
      </c>
    </row>
    <row r="41" spans="1:52" x14ac:dyDescent="0.15">
      <c r="A41" s="21" t="str">
        <f>[1]DB!AO41</f>
        <v>Select</v>
      </c>
      <c r="B41" s="21">
        <v>30</v>
      </c>
      <c r="C41" s="21">
        <f>[1]DB!AP41</f>
        <v>9</v>
      </c>
      <c r="D41" s="21">
        <f>[1]DB!AQ41</f>
        <v>2</v>
      </c>
      <c r="E41" s="21">
        <f>IF(B6=13,IF(A41&lt;&gt;"",COUNTIF(U78:U109,A41)+D41,0),D41)</f>
        <v>2</v>
      </c>
      <c r="F41" s="21">
        <f>[1]DB!AR41</f>
        <v>7</v>
      </c>
      <c r="G41" s="21">
        <f>IF(B6=13,IF(A41&lt;&gt;"",F41-COUNTIF(U78:U109,A41)-COUNTIF(Y78:Y109,A41),0),F41)</f>
        <v>7</v>
      </c>
      <c r="H41" s="21">
        <f>[1]DB!AW41</f>
        <v>0</v>
      </c>
      <c r="I41" s="21">
        <f>[1]DB!AS41</f>
        <v>0</v>
      </c>
      <c r="J41" s="21">
        <f>IF(Rækker!AB25="Disket",1,IF(N41&gt;5,1,IF(I41=1,1,0)))</f>
        <v>0</v>
      </c>
      <c r="K41" s="21">
        <f>[1]DB!AT41</f>
        <v>0</v>
      </c>
      <c r="L41" s="21">
        <f>IF(Rækker!AB25="Udmeldt",1,IF(K41=1,1,0))</f>
        <v>0</v>
      </c>
      <c r="M41" s="21">
        <f>[1]DB!AU41</f>
        <v>0</v>
      </c>
      <c r="N41" s="21">
        <f>IF(Rækker!AB25="MR",M41+1,M41)</f>
        <v>0</v>
      </c>
      <c r="O41" s="21">
        <f>[1]DB!AV41</f>
        <v>0</v>
      </c>
      <c r="P41" s="21">
        <f>IF(Rækker!AB25="Res",O41+1,O41)</f>
        <v>0</v>
      </c>
      <c r="Q41" s="21" t="str">
        <f t="shared" si="5"/>
        <v/>
      </c>
      <c r="R41" s="21">
        <f>IF('Rækker - Udskrift'!AS25=1,1,IF('Rækker - Udskrift'!AT25="X","X",IF('Rækker - Udskrift'!AU25=2,2,"")))</f>
        <v>1</v>
      </c>
      <c r="S41" s="21">
        <f>IF('Rækker - Udskrift'!AS26=1,1,IF('Rækker - Udskrift'!AT26="X","X",IF('Rækker - Udskrift'!AU26=2,2,"")))</f>
        <v>1</v>
      </c>
      <c r="T41" s="21" t="str">
        <f>IF('Rækker - Udskrift'!AS27=1,1,IF('Rækker - Udskrift'!AT27="X","X",IF('Rækker - Udskrift'!AU27=2,2,"")))</f>
        <v>X</v>
      </c>
      <c r="U41" s="21">
        <f>IF('Rækker - Udskrift'!AS28=1,1,IF('Rækker - Udskrift'!AT28="X","X",IF('Rækker - Udskrift'!AU28=2,2,"")))</f>
        <v>1</v>
      </c>
      <c r="V41" s="21">
        <f>IF('Rækker - Udskrift'!AS29=1,1,IF('Rækker - Udskrift'!AT29="X","X",IF('Rækker - Udskrift'!AU29=2,2,"")))</f>
        <v>1</v>
      </c>
      <c r="W41" s="21">
        <f>IF('Rækker - Udskrift'!AS30=1,1,IF('Rækker - Udskrift'!AT30="X","X",IF('Rækker - Udskrift'!AU30=2,2,"")))</f>
        <v>1</v>
      </c>
      <c r="X41" s="21">
        <f>IF('Rækker - Udskrift'!AS31=1,1,IF('Rækker - Udskrift'!AT31="X","X",IF('Rækker - Udskrift'!AU31=2,2,"")))</f>
        <v>1</v>
      </c>
      <c r="Y41" s="21">
        <f>IF('Rækker - Udskrift'!AS32=1,1,IF('Rækker - Udskrift'!AT32="X","X",IF('Rækker - Udskrift'!AU32=2,2,"")))</f>
        <v>1</v>
      </c>
      <c r="Z41" s="21">
        <f>IF('Rækker - Udskrift'!AS33=1,1,IF('Rækker - Udskrift'!AT33="X","X",IF('Rækker - Udskrift'!AU33=2,2,"")))</f>
        <v>2</v>
      </c>
      <c r="AA41" s="21">
        <f>IF('Rækker - Udskrift'!AS34=1,1,IF('Rækker - Udskrift'!AT34="X","X",IF('Rækker - Udskrift'!AU34=2,2,"")))</f>
        <v>1</v>
      </c>
      <c r="AB41" s="21">
        <f>IF('Rækker - Udskrift'!AS35=1,1,IF('Rækker - Udskrift'!AT35="X","X",IF('Rækker - Udskrift'!AU35=2,2,"")))</f>
        <v>1</v>
      </c>
      <c r="AC41" s="21">
        <f>IF('Rækker - Udskrift'!AS36=1,1,IF('Rækker - Udskrift'!AT36="X","X",IF('Rækker - Udskrift'!AU36=2,2,"")))</f>
        <v>1</v>
      </c>
      <c r="AD41" s="21">
        <f>IF('Rækker - Udskrift'!AS37=1,1,IF('Rækker - Udskrift'!AT37="X","X",IF('Rækker - Udskrift'!AU37=2,2,"")))</f>
        <v>2</v>
      </c>
      <c r="AE41" s="21">
        <f>IF(Q41&lt;&gt;"",IF(LEFT(Q41,3)="Res",F1,0),IF(R41=R10,1,0)+IF(S41=S10,1,0)+IF(T41=T10,1,0)+IF(U41=U10,1,0)+IF(V41=V10,1,0)+IF(W41=W10,1,0)+IF(X41=X10,1,0)+IF(Y41=Y10,1,0)+IF(Z41=Z10,1,0)+IF(AA41=AA10,1,0)+IF(AB41=AB10,1,0)+IF(AC41=AC10,1,0)+IF(AD41=AD10,1,0))</f>
        <v>3</v>
      </c>
      <c r="AF41" s="21">
        <f>RANK(AE41,AE12:AE75,1)</f>
        <v>37</v>
      </c>
      <c r="AG41" s="21">
        <f t="shared" si="0"/>
        <v>3</v>
      </c>
      <c r="AH41" s="21">
        <f>IF(R41=R10,4096,0)+IF(S41=S10,2048,0)+IF(T41=T10,1024,0)+IF(U41=U10,512,0)+IF(V41=V10,256,0)+IF(W41=W10,128,0)+IF(X41=X10,64,0)+IF(Y41=Y10,32,0)+IF(Z41=Z10,16,0)+IF(AA41=AA10,8,0)+IF(AB41=AB10,4,0)+IF(AC41=AC10,2,0)+IF(AD41=AD10,1,0)</f>
        <v>2128</v>
      </c>
      <c r="AI41" s="21">
        <f>RANK(AH41,AH12:AH75,1)</f>
        <v>40</v>
      </c>
      <c r="AJ41" s="21">
        <f t="shared" si="6"/>
        <v>2445</v>
      </c>
      <c r="AK41" s="21">
        <f>RANK(AJ41,AJ12:AJ75,1)</f>
        <v>38</v>
      </c>
      <c r="AL41" s="21">
        <f t="shared" si="1"/>
        <v>3</v>
      </c>
      <c r="AM41" s="21">
        <f t="shared" si="2"/>
        <v>1</v>
      </c>
      <c r="AN41" s="21">
        <f t="shared" si="3"/>
        <v>9</v>
      </c>
      <c r="AO41" s="21">
        <f t="shared" si="7"/>
        <v>2</v>
      </c>
      <c r="AP41" s="21">
        <f t="shared" si="4"/>
        <v>7</v>
      </c>
      <c r="AQ41" s="21">
        <f>IF(C41&gt;0,IF(AN41&gt;0,COUNTIF(AN12:AN41,"&gt;0"),0),0)</f>
        <v>30</v>
      </c>
      <c r="AR41" s="21">
        <f>IF(AQ41&gt;0,AQ41,MAX(AQ12:AQ75)+COUNTIF(AQ12:AQ41,"=0"))</f>
        <v>30</v>
      </c>
      <c r="AS41" s="21" t="str">
        <f>IF(AD148&gt;MAX(AQ12:AQ75),"",DGET(A11:AR75,"Signatur",AD147:AD148))</f>
        <v>Select</v>
      </c>
      <c r="AT41" s="21">
        <f>IF(AD148&gt;MAX(AQ12:AQ75),0,DGET(A11:AR75,"Deltager E",AD147:AD148))</f>
        <v>9</v>
      </c>
      <c r="AU41" s="21">
        <f>IF(AD148&gt;MAX(AQ12:AQ75),0,DGET(A11:AR75,"2. runde E",AD147:AD148))</f>
        <v>2</v>
      </c>
      <c r="AV41" s="21">
        <f>IF(AD148&gt;MAX(AQ12:AQ75),0,DGET(A11:AR75,"Kval E",AD147:AD148))</f>
        <v>7</v>
      </c>
      <c r="AW41" s="21">
        <f>IF(AD148&gt;MAX(AQ12:AQ75),0,DGET(A11:AR75,"Dis E",AD147:AD148))</f>
        <v>0</v>
      </c>
      <c r="AX41" s="21">
        <f>IF(AD148&gt;MAX(AQ12:AQ75),0,DGET(A11:AR75,"Udm E",AD147:AD148))</f>
        <v>0</v>
      </c>
      <c r="AY41" s="21">
        <f>IF(AD148&gt;MAX(AQ12:AQ75),0,DGET(A11:AR75,"MR E",AD147:AD148))</f>
        <v>0</v>
      </c>
      <c r="AZ41" s="21">
        <f>IF(AD148&gt;MAX(AQ12:AQ75),0,DGET(A11:AR75,"Res E",AD147:AD148))</f>
        <v>0</v>
      </c>
    </row>
    <row r="42" spans="1:52" x14ac:dyDescent="0.15">
      <c r="A42" s="21" t="str">
        <f>[1]DB!AO42</f>
        <v>SPVK</v>
      </c>
      <c r="B42" s="21">
        <v>31</v>
      </c>
      <c r="C42" s="21">
        <f>[1]DB!AP42</f>
        <v>3</v>
      </c>
      <c r="D42" s="21">
        <f>[1]DB!AQ42</f>
        <v>1</v>
      </c>
      <c r="E42" s="21">
        <f>IF(B6=13,IF(A42&lt;&gt;"",COUNTIF(U78:U109,A42)+D42,0),D42)</f>
        <v>1</v>
      </c>
      <c r="F42" s="21">
        <f>[1]DB!AR42</f>
        <v>2</v>
      </c>
      <c r="G42" s="21">
        <f>IF(B6=13,IF(A42&lt;&gt;"",F42-COUNTIF(U78:U109,A42)-COUNTIF(Y78:Y109,A42),0),F42)</f>
        <v>2</v>
      </c>
      <c r="H42" s="21">
        <f>[1]DB!AW42</f>
        <v>0</v>
      </c>
      <c r="I42" s="21">
        <f>[1]DB!AS42</f>
        <v>0</v>
      </c>
      <c r="J42" s="21">
        <f>IF(Rækker!AD25="Disket",1,IF(N42&gt;5,1,IF(I42=1,1,0)))</f>
        <v>0</v>
      </c>
      <c r="K42" s="21">
        <f>[1]DB!AT42</f>
        <v>0</v>
      </c>
      <c r="L42" s="21">
        <f>IF(Rækker!AD25="Udmeldt",1,IF(K42=1,1,0))</f>
        <v>0</v>
      </c>
      <c r="M42" s="21">
        <f>[1]DB!AU42</f>
        <v>0</v>
      </c>
      <c r="N42" s="21">
        <f>IF(Rækker!AD25="MR",M42+1,M42)</f>
        <v>0</v>
      </c>
      <c r="O42" s="21">
        <f>[1]DB!AV42</f>
        <v>0</v>
      </c>
      <c r="P42" s="21">
        <f>IF(Rækker!AD25="Res",O42+1,O42)</f>
        <v>0</v>
      </c>
      <c r="Q42" s="21" t="str">
        <f t="shared" si="5"/>
        <v/>
      </c>
      <c r="R42" s="21">
        <f>IF('Rækker - Udskrift'!AV25=1,1,IF('Rækker - Udskrift'!AW25="X","X",IF('Rækker - Udskrift'!AX25=2,2,"")))</f>
        <v>1</v>
      </c>
      <c r="S42" s="21">
        <f>IF('Rækker - Udskrift'!AV26=1,1,IF('Rækker - Udskrift'!AW26="X","X",IF('Rækker - Udskrift'!AX26=2,2,"")))</f>
        <v>1</v>
      </c>
      <c r="T42" s="21">
        <f>IF('Rækker - Udskrift'!AV27=1,1,IF('Rækker - Udskrift'!AW27="X","X",IF('Rækker - Udskrift'!AX27=2,2,"")))</f>
        <v>2</v>
      </c>
      <c r="U42" s="21">
        <f>IF('Rækker - Udskrift'!AV28=1,1,IF('Rækker - Udskrift'!AW28="X","X",IF('Rækker - Udskrift'!AX28=2,2,"")))</f>
        <v>1</v>
      </c>
      <c r="V42" s="21">
        <f>IF('Rækker - Udskrift'!AV29=1,1,IF('Rækker - Udskrift'!AW29="X","X",IF('Rækker - Udskrift'!AX29=2,2,"")))</f>
        <v>1</v>
      </c>
      <c r="W42" s="21">
        <f>IF('Rækker - Udskrift'!AV30=1,1,IF('Rækker - Udskrift'!AW30="X","X",IF('Rækker - Udskrift'!AX30=2,2,"")))</f>
        <v>1</v>
      </c>
      <c r="X42" s="21">
        <f>IF('Rækker - Udskrift'!AV31=1,1,IF('Rækker - Udskrift'!AW31="X","X",IF('Rækker - Udskrift'!AX31=2,2,"")))</f>
        <v>1</v>
      </c>
      <c r="Y42" s="21">
        <f>IF('Rækker - Udskrift'!AV32=1,1,IF('Rækker - Udskrift'!AW32="X","X",IF('Rækker - Udskrift'!AX32=2,2,"")))</f>
        <v>1</v>
      </c>
      <c r="Z42" s="21">
        <f>IF('Rækker - Udskrift'!AV33=1,1,IF('Rækker - Udskrift'!AW33="X","X",IF('Rækker - Udskrift'!AX33=2,2,"")))</f>
        <v>2</v>
      </c>
      <c r="AA42" s="21">
        <f>IF('Rækker - Udskrift'!AV34=1,1,IF('Rækker - Udskrift'!AW34="X","X",IF('Rækker - Udskrift'!AX34=2,2,"")))</f>
        <v>1</v>
      </c>
      <c r="AB42" s="21">
        <f>IF('Rækker - Udskrift'!AV35=1,1,IF('Rækker - Udskrift'!AW35="X","X",IF('Rækker - Udskrift'!AX35=2,2,"")))</f>
        <v>1</v>
      </c>
      <c r="AC42" s="21" t="str">
        <f>IF('Rækker - Udskrift'!AV36=1,1,IF('Rækker - Udskrift'!AW36="X","X",IF('Rækker - Udskrift'!AX36=2,2,"")))</f>
        <v>X</v>
      </c>
      <c r="AD42" s="21">
        <f>IF('Rækker - Udskrift'!AV37=1,1,IF('Rækker - Udskrift'!AW37="X","X",IF('Rækker - Udskrift'!AX37=2,2,"")))</f>
        <v>2</v>
      </c>
      <c r="AE42" s="21">
        <f>IF(Q42&lt;&gt;"",IF(LEFT(Q42,3)="Res",F1,0),IF(R42=R10,1,0)+IF(S42=S10,1,0)+IF(T42=T10,1,0)+IF(U42=U10,1,0)+IF(V42=V10,1,0)+IF(W42=W10,1,0)+IF(X42=X10,1,0)+IF(Y42=Y10,1,0)+IF(Z42=Z10,1,0)+IF(AA42=AA10,1,0)+IF(AB42=AB10,1,0)+IF(AC42=AC10,1,0)+IF(AD42=AD10,1,0))</f>
        <v>4</v>
      </c>
      <c r="AF42" s="21">
        <f>RANK(AE42,AE12:AE75,1)</f>
        <v>45</v>
      </c>
      <c r="AG42" s="21">
        <f t="shared" si="0"/>
        <v>4</v>
      </c>
      <c r="AH42" s="21">
        <f>IF(R42=R10,4096,0)+IF(S42=S10,2048,0)+IF(T42=T10,1024,0)+IF(U42=U10,512,0)+IF(V42=V10,256,0)+IF(W42=W10,128,0)+IF(X42=X10,64,0)+IF(Y42=Y10,32,0)+IF(Z42=Z10,16,0)+IF(AA42=AA10,8,0)+IF(AB42=AB10,4,0)+IF(AC42=AC10,2,0)+IF(AD42=AD10,1,0)</f>
        <v>2130</v>
      </c>
      <c r="AI42" s="21">
        <f>RANK(AH42,AH12:AH75,1)</f>
        <v>44</v>
      </c>
      <c r="AJ42" s="21">
        <f t="shared" si="6"/>
        <v>2969</v>
      </c>
      <c r="AK42" s="21">
        <f>RANK(AJ42,AJ12:AJ75,1)</f>
        <v>47</v>
      </c>
      <c r="AL42" s="21">
        <f t="shared" si="1"/>
        <v>4</v>
      </c>
      <c r="AM42" s="21">
        <f t="shared" si="2"/>
        <v>1</v>
      </c>
      <c r="AN42" s="21">
        <f t="shared" si="3"/>
        <v>3</v>
      </c>
      <c r="AO42" s="21">
        <f t="shared" si="7"/>
        <v>1</v>
      </c>
      <c r="AP42" s="21">
        <f t="shared" si="4"/>
        <v>2</v>
      </c>
      <c r="AQ42" s="21">
        <f>IF(C42&gt;0,IF(AN42&gt;0,COUNTIF(AN12:AN42,"&gt;0"),0),0)</f>
        <v>31</v>
      </c>
      <c r="AR42" s="21">
        <f>IF(AQ42&gt;0,AQ42,MAX(AQ12:AQ75)+COUNTIF(AQ12:AQ42,"=0"))</f>
        <v>31</v>
      </c>
      <c r="AS42" s="21" t="str">
        <f>IF(AE148&gt;MAX(AQ12:AQ75),"",DGET(A11:AR75,"Signatur",AE147:AE148))</f>
        <v>SPVK</v>
      </c>
      <c r="AT42" s="21">
        <f>IF(AE148&gt;MAX(AQ12:AQ75),0,DGET(A11:AR75,"Deltager E",AE147:AE148))</f>
        <v>3</v>
      </c>
      <c r="AU42" s="21">
        <f>IF(AE148&gt;MAX(AQ12:AQ75),0,DGET(A11:AR75,"2. runde E",AE147:AE148))</f>
        <v>1</v>
      </c>
      <c r="AV42" s="21">
        <f>IF(AE148&gt;MAX(AQ12:AQ75),0,DGET(A11:AR75,"Kval E",AE147:AE148))</f>
        <v>2</v>
      </c>
      <c r="AW42" s="21">
        <f>IF(AE148&gt;MAX(AQ12:AQ75),0,DGET(A11:AR75,"Dis E",AE147:AE148))</f>
        <v>0</v>
      </c>
      <c r="AX42" s="21">
        <f>IF(AE148&gt;MAX(AQ12:AQ75),0,DGET(A11:AR75,"Udm E",AE147:AE148))</f>
        <v>0</v>
      </c>
      <c r="AY42" s="21">
        <f>IF(AE148&gt;MAX(AQ12:AQ75),0,DGET(A11:AR75,"MR E",AE147:AE148))</f>
        <v>0</v>
      </c>
      <c r="AZ42" s="21">
        <f>IF(AE148&gt;MAX(AQ12:AQ75),0,DGET(A11:AR75,"Res E",AE147:AE148))</f>
        <v>0</v>
      </c>
    </row>
    <row r="43" spans="1:52" x14ac:dyDescent="0.15">
      <c r="A43" s="21" t="str">
        <f>[1]DB!AO43</f>
        <v>Steam</v>
      </c>
      <c r="B43" s="21">
        <v>32</v>
      </c>
      <c r="C43" s="21">
        <f>[1]DB!AP43</f>
        <v>3</v>
      </c>
      <c r="D43" s="21">
        <f>[1]DB!AQ43</f>
        <v>0</v>
      </c>
      <c r="E43" s="21">
        <f>IF(B6=13,IF(A43&lt;&gt;"",COUNTIF(U78:U109,A43)+D43,0),D43)</f>
        <v>0</v>
      </c>
      <c r="F43" s="21">
        <f>[1]DB!AR43</f>
        <v>3</v>
      </c>
      <c r="G43" s="21">
        <f>IF(B6=13,IF(A43&lt;&gt;"",F43-COUNTIF(U78:U109,A43)-COUNTIF(Y78:Y109,A43),0),F43)</f>
        <v>3</v>
      </c>
      <c r="H43" s="21">
        <f>[1]DB!AW43</f>
        <v>0</v>
      </c>
      <c r="I43" s="21">
        <f>[1]DB!AS43</f>
        <v>0</v>
      </c>
      <c r="J43" s="21">
        <f>IF(Rækker!AF25="Disket",1,IF(N43&gt;5,1,IF(I43=1,1,0)))</f>
        <v>0</v>
      </c>
      <c r="K43" s="21">
        <f>[1]DB!AT43</f>
        <v>0</v>
      </c>
      <c r="L43" s="21">
        <f>IF(Rækker!AF25="Udmeldt",1,IF(K43=1,1,0))</f>
        <v>0</v>
      </c>
      <c r="M43" s="21">
        <f>[1]DB!AU43</f>
        <v>0</v>
      </c>
      <c r="N43" s="21">
        <f>IF(Rækker!AF25="MR",M43+1,M43)</f>
        <v>0</v>
      </c>
      <c r="O43" s="21">
        <f>[1]DB!AV43</f>
        <v>0</v>
      </c>
      <c r="P43" s="21">
        <f>IF(Rækker!AF25="Res",O43+1,O43)</f>
        <v>0</v>
      </c>
      <c r="Q43" s="21" t="str">
        <f t="shared" si="5"/>
        <v/>
      </c>
      <c r="R43" s="21">
        <f>IF('Rækker - Udskrift'!AY25=1,1,IF('Rækker - Udskrift'!AZ25="X","X",IF('Rækker - Udskrift'!BA25=2,2,"")))</f>
        <v>2</v>
      </c>
      <c r="S43" s="21">
        <f>IF('Rækker - Udskrift'!AY26=1,1,IF('Rækker - Udskrift'!AZ26="X","X",IF('Rækker - Udskrift'!BA26=2,2,"")))</f>
        <v>1</v>
      </c>
      <c r="T43" s="21">
        <f>IF('Rækker - Udskrift'!AY27=1,1,IF('Rækker - Udskrift'!AZ27="X","X",IF('Rækker - Udskrift'!BA27=2,2,"")))</f>
        <v>1</v>
      </c>
      <c r="U43" s="21">
        <f>IF('Rækker - Udskrift'!AY28=1,1,IF('Rækker - Udskrift'!AZ28="X","X",IF('Rækker - Udskrift'!BA28=2,2,"")))</f>
        <v>1</v>
      </c>
      <c r="V43" s="21">
        <f>IF('Rækker - Udskrift'!AY29=1,1,IF('Rækker - Udskrift'!AZ29="X","X",IF('Rækker - Udskrift'!BA29=2,2,"")))</f>
        <v>1</v>
      </c>
      <c r="W43" s="21">
        <f>IF('Rækker - Udskrift'!AY30=1,1,IF('Rækker - Udskrift'!AZ30="X","X",IF('Rækker - Udskrift'!BA30=2,2,"")))</f>
        <v>1</v>
      </c>
      <c r="X43" s="21">
        <f>IF('Rækker - Udskrift'!AY31=1,1,IF('Rækker - Udskrift'!AZ31="X","X",IF('Rækker - Udskrift'!BA31=2,2,"")))</f>
        <v>1</v>
      </c>
      <c r="Y43" s="21">
        <f>IF('Rækker - Udskrift'!AY32=1,1,IF('Rækker - Udskrift'!AZ32="X","X",IF('Rækker - Udskrift'!BA32=2,2,"")))</f>
        <v>1</v>
      </c>
      <c r="Z43" s="21" t="str">
        <f>IF('Rækker - Udskrift'!AY33=1,1,IF('Rækker - Udskrift'!AZ33="X","X",IF('Rækker - Udskrift'!BA33=2,2,"")))</f>
        <v>X</v>
      </c>
      <c r="AA43" s="21">
        <f>IF('Rækker - Udskrift'!AY34=1,1,IF('Rækker - Udskrift'!AZ34="X","X",IF('Rækker - Udskrift'!BA34=2,2,"")))</f>
        <v>2</v>
      </c>
      <c r="AB43" s="21">
        <f>IF('Rækker - Udskrift'!AY35=1,1,IF('Rækker - Udskrift'!AZ35="X","X",IF('Rækker - Udskrift'!BA35=2,2,"")))</f>
        <v>1</v>
      </c>
      <c r="AC43" s="21">
        <f>IF('Rækker - Udskrift'!AY36=1,1,IF('Rækker - Udskrift'!AZ36="X","X",IF('Rækker - Udskrift'!BA36=2,2,"")))</f>
        <v>1</v>
      </c>
      <c r="AD43" s="21">
        <f>IF('Rækker - Udskrift'!AY37=1,1,IF('Rækker - Udskrift'!AZ37="X","X",IF('Rækker - Udskrift'!BA37=2,2,"")))</f>
        <v>2</v>
      </c>
      <c r="AE43" s="21">
        <f>IF(Q43&lt;&gt;"",IF(LEFT(Q43,3)="Res",F1,0),IF(R43=R10,1,0)+IF(S43=S10,1,0)+IF(T43=T10,1,0)+IF(U43=U10,1,0)+IF(V43=V10,1,0)+IF(W43=W10,1,0)+IF(X43=X10,1,0)+IF(Y43=Y10,1,0)+IF(Z43=Z10,1,0)+IF(AA43=AA10,1,0)+IF(AB43=AB10,1,0)+IF(AC43=AC10,1,0)+IF(AD43=AD10,1,0))</f>
        <v>4</v>
      </c>
      <c r="AF43" s="21">
        <f>RANK(AE43,AE12:AE75,1)</f>
        <v>45</v>
      </c>
      <c r="AG43" s="21">
        <f t="shared" si="0"/>
        <v>4</v>
      </c>
      <c r="AH43" s="21">
        <f>IF(R43=R10,4096,0)+IF(S43=S10,2048,0)+IF(T43=T10,1024,0)+IF(U43=U10,512,0)+IF(V43=V10,256,0)+IF(W43=W10,128,0)+IF(X43=X10,64,0)+IF(Y43=Y10,32,0)+IF(Z43=Z10,16,0)+IF(AA43=AA10,8,0)+IF(AB43=AB10,4,0)+IF(AC43=AC10,2,0)+IF(AD43=AD10,1,0)</f>
        <v>3144</v>
      </c>
      <c r="AI43" s="21">
        <f>RANK(AH43,AH12:AH75,1)</f>
        <v>52</v>
      </c>
      <c r="AJ43" s="21">
        <f t="shared" si="6"/>
        <v>2977</v>
      </c>
      <c r="AK43" s="21">
        <f>RANK(AJ43,AJ12:AJ75,1)</f>
        <v>52</v>
      </c>
      <c r="AL43" s="21">
        <f t="shared" si="1"/>
        <v>4</v>
      </c>
      <c r="AM43" s="21">
        <f t="shared" si="2"/>
        <v>1</v>
      </c>
      <c r="AN43" s="21">
        <f t="shared" si="3"/>
        <v>3</v>
      </c>
      <c r="AO43" s="21">
        <f t="shared" si="7"/>
        <v>0</v>
      </c>
      <c r="AP43" s="21">
        <f t="shared" si="4"/>
        <v>3</v>
      </c>
      <c r="AQ43" s="21">
        <f>IF(C43&gt;0,IF(AN43&gt;0,COUNTIF(AN12:AN43,"&gt;0"),0),0)</f>
        <v>32</v>
      </c>
      <c r="AR43" s="21">
        <f>IF(AQ43&gt;0,AQ43,MAX(AQ12:AQ75)+COUNTIF(AQ12:AQ43,"=0"))</f>
        <v>32</v>
      </c>
      <c r="AS43" s="21" t="str">
        <f>IF(AF148&gt;MAX(AQ12:AQ75),"",DGET(A11:AR75,"Signatur",AF147:AF148))</f>
        <v>Steam</v>
      </c>
      <c r="AT43" s="21">
        <f>IF(AF148&gt;MAX(AQ12:AQ75),0,DGET(A11:AR75,"Deltager E",AF147:AF148))</f>
        <v>3</v>
      </c>
      <c r="AU43" s="21">
        <f>IF(AF148&gt;MAX(AQ12:AQ75),0,DGET(A11:AR75,"2. runde E",AF147:AF148))</f>
        <v>0</v>
      </c>
      <c r="AV43" s="21">
        <f>IF(AF148&gt;MAX(AQ12:AQ75),0,DGET(A11:AR75,"Kval E",AF147:AF148))</f>
        <v>3</v>
      </c>
      <c r="AW43" s="21">
        <f>IF(AF148&gt;MAX(AQ12:AQ75),0,DGET(A11:AR75,"Dis E",AF147:AF148))</f>
        <v>0</v>
      </c>
      <c r="AX43" s="21">
        <f>IF(AF148&gt;MAX(AQ12:AQ75),0,DGET(A11:AR75,"Udm E",AF147:AF148))</f>
        <v>0</v>
      </c>
      <c r="AY43" s="21">
        <f>IF(AF148&gt;MAX(AQ12:AQ75),0,DGET(A11:AR75,"MR E",AF147:AF148))</f>
        <v>0</v>
      </c>
      <c r="AZ43" s="21">
        <f>IF(AF148&gt;MAX(AQ12:AQ75),0,DGET(A11:AR75,"Res E",AF147:AF148))</f>
        <v>0</v>
      </c>
    </row>
    <row r="44" spans="1:52" x14ac:dyDescent="0.15">
      <c r="A44" s="21" t="str">
        <f>[1]DB!AO44</f>
        <v>Stoke</v>
      </c>
      <c r="B44" s="21">
        <v>33</v>
      </c>
      <c r="C44" s="21">
        <f>[1]DB!AP44</f>
        <v>1</v>
      </c>
      <c r="D44" s="21">
        <f>[1]DB!AQ44</f>
        <v>0</v>
      </c>
      <c r="E44" s="21">
        <f>IF(B6=13,IF(A44&lt;&gt;"",COUNTIF(U78:U109,A44)+D44,0),D44)</f>
        <v>0</v>
      </c>
      <c r="F44" s="21">
        <f>[1]DB!AR44</f>
        <v>1</v>
      </c>
      <c r="G44" s="21">
        <f>IF(B6=13,IF(A44&lt;&gt;"",F44-COUNTIF(U78:U109,A44)-COUNTIF(Y78:Y109,A44),0),F44)</f>
        <v>1</v>
      </c>
      <c r="H44" s="21">
        <f>[1]DB!AW44</f>
        <v>0</v>
      </c>
      <c r="I44" s="21">
        <f>[1]DB!AS44</f>
        <v>0</v>
      </c>
      <c r="J44" s="21">
        <f>IF(Rækker!B45="Disket",1,IF(N44&gt;5,1,IF(I44=1,1,0)))</f>
        <v>0</v>
      </c>
      <c r="K44" s="21">
        <f>[1]DB!AT44</f>
        <v>0</v>
      </c>
      <c r="L44" s="21">
        <f>IF(Rækker!B45="Udmeldt",1,IF(K44=1,1,0))</f>
        <v>0</v>
      </c>
      <c r="M44" s="21">
        <f>[1]DB!AU44</f>
        <v>0</v>
      </c>
      <c r="N44" s="21">
        <f>IF(Rækker!B45="MR",M44+1,M44)</f>
        <v>0</v>
      </c>
      <c r="O44" s="21">
        <f>[1]DB!AV44</f>
        <v>0</v>
      </c>
      <c r="P44" s="21">
        <f>IF(Rækker!B45="Res",O44+1,O44)</f>
        <v>0</v>
      </c>
      <c r="Q44" s="21" t="str">
        <f t="shared" si="5"/>
        <v/>
      </c>
      <c r="R44" s="21" t="str">
        <f>IF('Rækker - Udskrift'!F43=1,1,IF('Rækker - Udskrift'!G43="X","X",IF('Rækker - Udskrift'!H43=2,2,"")))</f>
        <v>X</v>
      </c>
      <c r="S44" s="21">
        <f>IF('Rækker - Udskrift'!F44=1,1,IF('Rækker - Udskrift'!G44="X","X",IF('Rækker - Udskrift'!H44=2,2,"")))</f>
        <v>1</v>
      </c>
      <c r="T44" s="21">
        <f>IF('Rækker - Udskrift'!F45=1,1,IF('Rækker - Udskrift'!G45="X","X",IF('Rækker - Udskrift'!H45=2,2,"")))</f>
        <v>1</v>
      </c>
      <c r="U44" s="21">
        <f>IF('Rækker - Udskrift'!F46=1,1,IF('Rækker - Udskrift'!G46="X","X",IF('Rækker - Udskrift'!H46=2,2,"")))</f>
        <v>1</v>
      </c>
      <c r="V44" s="21">
        <f>IF('Rækker - Udskrift'!F47=1,1,IF('Rækker - Udskrift'!G47="X","X",IF('Rækker - Udskrift'!H47=2,2,"")))</f>
        <v>1</v>
      </c>
      <c r="W44" s="21">
        <f>IF('Rækker - Udskrift'!F48=1,1,IF('Rækker - Udskrift'!G48="X","X",IF('Rækker - Udskrift'!H48=2,2,"")))</f>
        <v>1</v>
      </c>
      <c r="X44" s="21">
        <f>IF('Rækker - Udskrift'!F49=1,1,IF('Rækker - Udskrift'!G49="X","X",IF('Rækker - Udskrift'!H49=2,2,"")))</f>
        <v>1</v>
      </c>
      <c r="Y44" s="21">
        <f>IF('Rækker - Udskrift'!F50=1,1,IF('Rækker - Udskrift'!G50="X","X",IF('Rækker - Udskrift'!H50=2,2,"")))</f>
        <v>1</v>
      </c>
      <c r="Z44" s="21">
        <f>IF('Rækker - Udskrift'!F51=1,1,IF('Rækker - Udskrift'!G51="X","X",IF('Rækker - Udskrift'!H51=2,2,"")))</f>
        <v>2</v>
      </c>
      <c r="AA44" s="21">
        <f>IF('Rækker - Udskrift'!F52=1,1,IF('Rækker - Udskrift'!G52="X","X",IF('Rækker - Udskrift'!H52=2,2,"")))</f>
        <v>1</v>
      </c>
      <c r="AB44" s="21">
        <f>IF('Rækker - Udskrift'!F53=1,1,IF('Rækker - Udskrift'!G53="X","X",IF('Rækker - Udskrift'!H53=2,2,"")))</f>
        <v>1</v>
      </c>
      <c r="AC44" s="21">
        <f>IF('Rækker - Udskrift'!F54=1,1,IF('Rækker - Udskrift'!G54="X","X",IF('Rækker - Udskrift'!H54=2,2,"")))</f>
        <v>1</v>
      </c>
      <c r="AD44" s="21">
        <f>IF('Rækker - Udskrift'!F55=1,1,IF('Rækker - Udskrift'!G55="X","X",IF('Rækker - Udskrift'!H55=2,2,"")))</f>
        <v>2</v>
      </c>
      <c r="AE44" s="21">
        <f>IF(Q44&lt;&gt;"",IF(LEFT(Q44,3)="Res",F1,0),IF(R44=R10,1,0)+IF(S44=S10,1,0)+IF(T44=T10,1,0)+IF(U44=U10,1,0)+IF(V44=V10,1,0)+IF(W44=W10,1,0)+IF(X44=X10,1,0)+IF(Y44=Y10,1,0)+IF(Z44=Z10,1,0)+IF(AA44=AA10,1,0)+IF(AB44=AB10,1,0)+IF(AC44=AC10,1,0)+IF(AD44=AD10,1,0))</f>
        <v>5</v>
      </c>
      <c r="AF44" s="21">
        <f>RANK(AE44,AE12:AE75,1)</f>
        <v>53</v>
      </c>
      <c r="AG44" s="21">
        <f t="shared" ref="AG44:AG75" si="8">IF(Q44&lt;&gt;"",IF(LEFT(Q44,3)="Res",AE44,0),AE44)</f>
        <v>5</v>
      </c>
      <c r="AH44" s="21">
        <f>IF(R44=R10,4096,0)+IF(S44=S10,2048,0)+IF(T44=T10,1024,0)+IF(U44=U10,512,0)+IF(V44=V10,256,0)+IF(W44=W10,128,0)+IF(X44=X10,64,0)+IF(Y44=Y10,32,0)+IF(Z44=Z10,16,0)+IF(AA44=AA10,8,0)+IF(AB44=AB10,4,0)+IF(AC44=AC10,2,0)+IF(AD44=AD10,1,0)</f>
        <v>7248</v>
      </c>
      <c r="AI44" s="21">
        <f>RANK(AH44,AH12:AH75,1)</f>
        <v>58</v>
      </c>
      <c r="AJ44" s="21">
        <f t="shared" si="6"/>
        <v>3503</v>
      </c>
      <c r="AK44" s="21">
        <f>RANK(AJ44,AJ12:AJ75,1)</f>
        <v>58</v>
      </c>
      <c r="AL44" s="21">
        <f t="shared" ref="AL44:AL75" si="9">IF(AND(A44&lt;&gt;"",Q44=""),AE44,0)</f>
        <v>5</v>
      </c>
      <c r="AM44" s="21">
        <f t="shared" ref="AM44:AM75" si="10">IF(AND(A44&lt;&gt;"",Q44=""),1,0)</f>
        <v>1</v>
      </c>
      <c r="AN44" s="21">
        <f t="shared" ref="AN44:AN75" si="11">E44+G44</f>
        <v>1</v>
      </c>
      <c r="AO44" s="21">
        <f t="shared" si="7"/>
        <v>0</v>
      </c>
      <c r="AP44" s="21">
        <f t="shared" ref="AP44:AP75" si="12">G44</f>
        <v>1</v>
      </c>
      <c r="AQ44" s="21">
        <f>IF(C44&gt;0,IF(AN44&gt;0,COUNTIF(AN12:AN44,"&gt;0"),0),0)</f>
        <v>33</v>
      </c>
      <c r="AR44" s="21">
        <f>IF(AQ44&gt;0,AQ44,MAX(AQ12:AQ75)+COUNTIF(AQ12:AQ44,"=0"))</f>
        <v>33</v>
      </c>
      <c r="AS44" s="21" t="str">
        <f>IF(AG148&gt;MAX(AQ12:AQ75),"",DGET(A11:AR75,"Signatur",AG147:AG148))</f>
        <v>Stoke</v>
      </c>
      <c r="AT44" s="21">
        <f>IF(AG148&gt;MAX(AQ12:AQ75),0,DGET(A11:AR75,"Deltager E",AG147:AG148))</f>
        <v>1</v>
      </c>
      <c r="AU44" s="21">
        <f>IF(AG148&gt;MAX(AQ12:AQ75),0,DGET(A11:AR75,"2. runde E",AG147:AG148))</f>
        <v>0</v>
      </c>
      <c r="AV44" s="21">
        <f>IF(AG148&gt;MAX(AQ12:AQ75),0,DGET(A11:AR75,"Kval E",AG147:AG148))</f>
        <v>1</v>
      </c>
      <c r="AW44" s="21">
        <f>IF(AG148&gt;MAX(AQ12:AQ75),0,DGET(A11:AR75,"Dis E",AG147:AG148))</f>
        <v>0</v>
      </c>
      <c r="AX44" s="21">
        <f>IF(AG148&gt;MAX(AQ12:AQ75),0,DGET(A11:AR75,"Udm E",AG147:AG148))</f>
        <v>0</v>
      </c>
      <c r="AY44" s="21">
        <f>IF(AG148&gt;MAX(AQ12:AQ75),0,DGET(A11:AR75,"MR E",AG147:AG148))</f>
        <v>0</v>
      </c>
      <c r="AZ44" s="21">
        <f>IF(AG148&gt;MAX(AQ12:AQ75),0,DGET(A11:AR75,"Res E",AG147:AG148))</f>
        <v>0</v>
      </c>
    </row>
    <row r="45" spans="1:52" x14ac:dyDescent="0.15">
      <c r="A45" s="21" t="str">
        <f>[1]DB!AO45</f>
        <v>United</v>
      </c>
      <c r="B45" s="21">
        <v>34</v>
      </c>
      <c r="C45" s="21">
        <f>[1]DB!AP45</f>
        <v>2</v>
      </c>
      <c r="D45" s="21">
        <f>[1]DB!AQ45</f>
        <v>1</v>
      </c>
      <c r="E45" s="21">
        <f>IF(B6=13,IF(A45&lt;&gt;"",COUNTIF(U78:U109,A45)+D45,0),D45)</f>
        <v>1</v>
      </c>
      <c r="F45" s="21">
        <f>[1]DB!AR45</f>
        <v>1</v>
      </c>
      <c r="G45" s="21">
        <f>IF(B6=13,IF(A45&lt;&gt;"",F45-COUNTIF(U78:U109,A45)-COUNTIF(Y78:Y109,A45),0),F45)</f>
        <v>1</v>
      </c>
      <c r="H45" s="21">
        <f>[1]DB!AW45</f>
        <v>0</v>
      </c>
      <c r="I45" s="21">
        <f>[1]DB!AS45</f>
        <v>0</v>
      </c>
      <c r="J45" s="21">
        <f>IF(Rækker!D45="Disket",1,IF(N45&gt;5,1,IF(I45=1,1,0)))</f>
        <v>0</v>
      </c>
      <c r="K45" s="21">
        <f>[1]DB!AT45</f>
        <v>0</v>
      </c>
      <c r="L45" s="21">
        <f>IF(Rækker!D45="Udmeldt",1,IF(K45=1,1,0))</f>
        <v>0</v>
      </c>
      <c r="M45" s="21">
        <f>[1]DB!AU45</f>
        <v>0</v>
      </c>
      <c r="N45" s="21">
        <f>IF(Rækker!D45="MR",M45+1,M45)</f>
        <v>0</v>
      </c>
      <c r="O45" s="21">
        <f>[1]DB!AV45</f>
        <v>0</v>
      </c>
      <c r="P45" s="21">
        <f>IF(Rækker!D45="Res",O45+1,O45)</f>
        <v>0</v>
      </c>
      <c r="Q45" s="21" t="str">
        <f t="shared" si="5"/>
        <v/>
      </c>
      <c r="R45" s="21" t="str">
        <f>IF('Rækker - Udskrift'!I43=1,1,IF('Rækker - Udskrift'!J43="X","X",IF('Rækker - Udskrift'!K43=2,2,"")))</f>
        <v>X</v>
      </c>
      <c r="S45" s="21">
        <f>IF('Rækker - Udskrift'!I44=1,1,IF('Rækker - Udskrift'!J44="X","X",IF('Rækker - Udskrift'!K44=2,2,"")))</f>
        <v>1</v>
      </c>
      <c r="T45" s="21">
        <f>IF('Rækker - Udskrift'!I45=1,1,IF('Rækker - Udskrift'!J45="X","X",IF('Rækker - Udskrift'!K45=2,2,"")))</f>
        <v>1</v>
      </c>
      <c r="U45" s="21">
        <f>IF('Rækker - Udskrift'!I46=1,1,IF('Rækker - Udskrift'!J46="X","X",IF('Rækker - Udskrift'!K46=2,2,"")))</f>
        <v>1</v>
      </c>
      <c r="V45" s="21">
        <f>IF('Rækker - Udskrift'!I47=1,1,IF('Rækker - Udskrift'!J47="X","X",IF('Rækker - Udskrift'!K47=2,2,"")))</f>
        <v>1</v>
      </c>
      <c r="W45" s="21">
        <f>IF('Rækker - Udskrift'!I48=1,1,IF('Rækker - Udskrift'!J48="X","X",IF('Rækker - Udskrift'!K48=2,2,"")))</f>
        <v>1</v>
      </c>
      <c r="X45" s="21">
        <f>IF('Rækker - Udskrift'!I49=1,1,IF('Rækker - Udskrift'!J49="X","X",IF('Rækker - Udskrift'!K49=2,2,"")))</f>
        <v>1</v>
      </c>
      <c r="Y45" s="21">
        <f>IF('Rækker - Udskrift'!I50=1,1,IF('Rækker - Udskrift'!J50="X","X",IF('Rækker - Udskrift'!K50=2,2,"")))</f>
        <v>1</v>
      </c>
      <c r="Z45" s="21">
        <f>IF('Rækker - Udskrift'!I51=1,1,IF('Rækker - Udskrift'!J51="X","X",IF('Rækker - Udskrift'!K51=2,2,"")))</f>
        <v>2</v>
      </c>
      <c r="AA45" s="21">
        <f>IF('Rækker - Udskrift'!I52=1,1,IF('Rækker - Udskrift'!J52="X","X",IF('Rækker - Udskrift'!K52=2,2,"")))</f>
        <v>1</v>
      </c>
      <c r="AB45" s="21">
        <f>IF('Rækker - Udskrift'!I53=1,1,IF('Rækker - Udskrift'!J53="X","X",IF('Rækker - Udskrift'!K53=2,2,"")))</f>
        <v>1</v>
      </c>
      <c r="AC45" s="21">
        <f>IF('Rækker - Udskrift'!I54=1,1,IF('Rækker - Udskrift'!J54="X","X",IF('Rækker - Udskrift'!K54=2,2,"")))</f>
        <v>1</v>
      </c>
      <c r="AD45" s="21">
        <f>IF('Rækker - Udskrift'!I55=1,1,IF('Rækker - Udskrift'!J55="X","X",IF('Rækker - Udskrift'!K55=2,2,"")))</f>
        <v>2</v>
      </c>
      <c r="AE45" s="21">
        <f>IF(Q45&lt;&gt;"",IF(LEFT(Q45,3)="Res",F1,0),IF(R45=R10,1,0)+IF(S45=S10,1,0)+IF(T45=T10,1,0)+IF(U45=U10,1,0)+IF(V45=V10,1,0)+IF(W45=W10,1,0)+IF(X45=X10,1,0)+IF(Y45=Y10,1,0)+IF(Z45=Z10,1,0)+IF(AA45=AA10,1,0)+IF(AB45=AB10,1,0)+IF(AC45=AC10,1,0)+IF(AD45=AD10,1,0))</f>
        <v>5</v>
      </c>
      <c r="AF45" s="21">
        <f>RANK(AE45,AE12:AE75,1)</f>
        <v>53</v>
      </c>
      <c r="AG45" s="21">
        <f t="shared" si="8"/>
        <v>5</v>
      </c>
      <c r="AH45" s="21">
        <f>IF(R45=R10,4096,0)+IF(S45=S10,2048,0)+IF(T45=T10,1024,0)+IF(U45=U10,512,0)+IF(V45=V10,256,0)+IF(W45=W10,128,0)+IF(X45=X10,64,0)+IF(Y45=Y10,32,0)+IF(Z45=Z10,16,0)+IF(AA45=AA10,8,0)+IF(AB45=AB10,4,0)+IF(AC45=AC10,2,0)+IF(AD45=AD10,1,0)</f>
        <v>7248</v>
      </c>
      <c r="AI45" s="21">
        <f>RANK(AH45,AH12:AH75,1)</f>
        <v>58</v>
      </c>
      <c r="AJ45" s="21">
        <f t="shared" si="6"/>
        <v>3503</v>
      </c>
      <c r="AK45" s="21">
        <f>RANK(AJ45,AJ12:AJ75,1)</f>
        <v>58</v>
      </c>
      <c r="AL45" s="21">
        <f t="shared" si="9"/>
        <v>5</v>
      </c>
      <c r="AM45" s="21">
        <f t="shared" si="10"/>
        <v>1</v>
      </c>
      <c r="AN45" s="21">
        <f t="shared" si="11"/>
        <v>2</v>
      </c>
      <c r="AO45" s="21">
        <f t="shared" si="7"/>
        <v>1</v>
      </c>
      <c r="AP45" s="21">
        <f t="shared" si="12"/>
        <v>1</v>
      </c>
      <c r="AQ45" s="21">
        <f>IF(C45&gt;0,IF(AN45&gt;0,COUNTIF(AN12:AN45,"&gt;0"),0),0)</f>
        <v>34</v>
      </c>
      <c r="AR45" s="21">
        <f>IF(AQ45&gt;0,AQ45,MAX(AQ12:AQ75)+COUNTIF(AQ12:AQ45,"=0"))</f>
        <v>34</v>
      </c>
      <c r="AS45" s="21" t="str">
        <f>IF(AH148&gt;MAX(AQ12:AQ75),"",DGET(A11:AR75,"Signatur",AH147:AH148))</f>
        <v>United</v>
      </c>
      <c r="AT45" s="21">
        <f>IF(AH148&gt;MAX(AQ12:AQ75),0,DGET(A11:AR75,"Deltager E",AH147:AH148))</f>
        <v>2</v>
      </c>
      <c r="AU45" s="21">
        <f>IF(AH148&gt;MAX(AQ12:AQ75),0,DGET(A11:AR75,"2. runde E",AH147:AH148))</f>
        <v>1</v>
      </c>
      <c r="AV45" s="21">
        <f>IF(AH148&gt;MAX(AQ12:AQ75),0,DGET(A11:AR75,"Kval E",AH147:AH148))</f>
        <v>1</v>
      </c>
      <c r="AW45" s="21">
        <f>IF(AH148&gt;MAX(AQ12:AQ75),0,DGET(A11:AR75,"Dis E",AH147:AH148))</f>
        <v>0</v>
      </c>
      <c r="AX45" s="21">
        <f>IF(AH148&gt;MAX(AQ12:AQ75),0,DGET(A11:AR75,"Udm E",AH147:AH148))</f>
        <v>0</v>
      </c>
      <c r="AY45" s="21">
        <f>IF(AH148&gt;MAX(AQ12:AQ75),0,DGET(A11:AR75,"MR E",AH147:AH148))</f>
        <v>0</v>
      </c>
      <c r="AZ45" s="21">
        <f>IF(AH148&gt;MAX(AQ12:AQ75),0,DGET(A11:AR75,"Res E",AH147:AH148))</f>
        <v>0</v>
      </c>
    </row>
    <row r="46" spans="1:52" x14ac:dyDescent="0.15">
      <c r="A46" s="21" t="str">
        <f>[1]DB!AO46</f>
        <v>Watson</v>
      </c>
      <c r="B46" s="21">
        <v>35</v>
      </c>
      <c r="C46" s="21">
        <f>[1]DB!AP46</f>
        <v>1</v>
      </c>
      <c r="D46" s="21">
        <f>[1]DB!AQ46</f>
        <v>0</v>
      </c>
      <c r="E46" s="21">
        <f>IF(B6=13,IF(A46&lt;&gt;"",COUNTIF(U78:U109,A46)+D46,0),D46)</f>
        <v>0</v>
      </c>
      <c r="F46" s="21">
        <f>[1]DB!AR46</f>
        <v>1</v>
      </c>
      <c r="G46" s="21">
        <f>IF(B6=13,IF(A46&lt;&gt;"",F46-COUNTIF(U78:U109,A46)-COUNTIF(Y78:Y109,A46),0),F46)</f>
        <v>1</v>
      </c>
      <c r="H46" s="21">
        <f>[1]DB!AW46</f>
        <v>0</v>
      </c>
      <c r="I46" s="21">
        <f>[1]DB!AS46</f>
        <v>0</v>
      </c>
      <c r="J46" s="21">
        <f>IF(Rækker!F45="Disket",1,IF(N46&gt;5,1,IF(I46=1,1,0)))</f>
        <v>0</v>
      </c>
      <c r="K46" s="21">
        <f>[1]DB!AT46</f>
        <v>0</v>
      </c>
      <c r="L46" s="21">
        <f>IF(Rækker!F45="Udmeldt",1,IF(K46=1,1,0))</f>
        <v>0</v>
      </c>
      <c r="M46" s="21">
        <f>[1]DB!AU46</f>
        <v>0</v>
      </c>
      <c r="N46" s="21">
        <f>IF(Rækker!F45="MR",M46+1,M46)</f>
        <v>0</v>
      </c>
      <c r="O46" s="21">
        <f>[1]DB!AV46</f>
        <v>0</v>
      </c>
      <c r="P46" s="21">
        <f>IF(Rækker!F45="Res",O46+1,O46)</f>
        <v>0</v>
      </c>
      <c r="Q46" s="21" t="str">
        <f t="shared" si="5"/>
        <v/>
      </c>
      <c r="R46" s="21">
        <f>IF('Rækker - Udskrift'!L43=1,1,IF('Rækker - Udskrift'!M43="X","X",IF('Rækker - Udskrift'!N43=2,2,"")))</f>
        <v>2</v>
      </c>
      <c r="S46" s="21">
        <f>IF('Rækker - Udskrift'!L44=1,1,IF('Rækker - Udskrift'!M44="X","X",IF('Rækker - Udskrift'!N44=2,2,"")))</f>
        <v>1</v>
      </c>
      <c r="T46" s="21" t="str">
        <f>IF('Rækker - Udskrift'!L45=1,1,IF('Rækker - Udskrift'!M45="X","X",IF('Rækker - Udskrift'!N45=2,2,"")))</f>
        <v>X</v>
      </c>
      <c r="U46" s="21">
        <f>IF('Rækker - Udskrift'!L46=1,1,IF('Rækker - Udskrift'!M46="X","X",IF('Rækker - Udskrift'!N46=2,2,"")))</f>
        <v>1</v>
      </c>
      <c r="V46" s="21">
        <f>IF('Rækker - Udskrift'!L47=1,1,IF('Rækker - Udskrift'!M47="X","X",IF('Rækker - Udskrift'!N47=2,2,"")))</f>
        <v>1</v>
      </c>
      <c r="W46" s="21">
        <f>IF('Rækker - Udskrift'!L48=1,1,IF('Rækker - Udskrift'!M48="X","X",IF('Rækker - Udskrift'!N48=2,2,"")))</f>
        <v>1</v>
      </c>
      <c r="X46" s="21">
        <f>IF('Rækker - Udskrift'!L49=1,1,IF('Rækker - Udskrift'!M49="X","X",IF('Rækker - Udskrift'!N49=2,2,"")))</f>
        <v>1</v>
      </c>
      <c r="Y46" s="21">
        <f>IF('Rækker - Udskrift'!L50=1,1,IF('Rækker - Udskrift'!M50="X","X",IF('Rækker - Udskrift'!N50=2,2,"")))</f>
        <v>1</v>
      </c>
      <c r="Z46" s="21">
        <f>IF('Rækker - Udskrift'!L51=1,1,IF('Rækker - Udskrift'!M51="X","X",IF('Rækker - Udskrift'!N51=2,2,"")))</f>
        <v>2</v>
      </c>
      <c r="AA46" s="21">
        <f>IF('Rækker - Udskrift'!L52=1,1,IF('Rækker - Udskrift'!M52="X","X",IF('Rækker - Udskrift'!N52=2,2,"")))</f>
        <v>2</v>
      </c>
      <c r="AB46" s="21">
        <f>IF('Rækker - Udskrift'!L53=1,1,IF('Rækker - Udskrift'!M53="X","X",IF('Rækker - Udskrift'!N53=2,2,"")))</f>
        <v>1</v>
      </c>
      <c r="AC46" s="21">
        <f>IF('Rækker - Udskrift'!L54=1,1,IF('Rækker - Udskrift'!M54="X","X",IF('Rækker - Udskrift'!N54=2,2,"")))</f>
        <v>1</v>
      </c>
      <c r="AD46" s="21">
        <f>IF('Rækker - Udskrift'!L55=1,1,IF('Rækker - Udskrift'!M55="X","X",IF('Rækker - Udskrift'!N55=2,2,"")))</f>
        <v>1</v>
      </c>
      <c r="AE46" s="21">
        <f>IF(Q46&lt;&gt;"",IF(LEFT(Q46,3)="Res",F1,0),IF(R46=R10,1,0)+IF(S46=S10,1,0)+IF(T46=T10,1,0)+IF(U46=U10,1,0)+IF(V46=V10,1,0)+IF(W46=W10,1,0)+IF(X46=X10,1,0)+IF(Y46=Y10,1,0)+IF(Z46=Z10,1,0)+IF(AA46=AA10,1,0)+IF(AB46=AB10,1,0)+IF(AC46=AC10,1,0)+IF(AD46=AD10,1,0))</f>
        <v>4</v>
      </c>
      <c r="AF46" s="21">
        <f>RANK(AE46,AE12:AE75,1)</f>
        <v>45</v>
      </c>
      <c r="AG46" s="21">
        <f t="shared" si="8"/>
        <v>4</v>
      </c>
      <c r="AH46" s="21">
        <f>IF(R46=R10,4096,0)+IF(S46=S10,2048,0)+IF(T46=T10,1024,0)+IF(U46=U10,512,0)+IF(V46=V10,256,0)+IF(W46=W10,128,0)+IF(X46=X10,64,0)+IF(Y46=Y10,32,0)+IF(Z46=Z10,16,0)+IF(AA46=AA10,8,0)+IF(AB46=AB10,4,0)+IF(AC46=AC10,2,0)+IF(AD46=AD10,1,0)</f>
        <v>2136</v>
      </c>
      <c r="AI46" s="21">
        <f>RANK(AH46,AH12:AH75,1)</f>
        <v>45</v>
      </c>
      <c r="AJ46" s="21">
        <f t="shared" si="6"/>
        <v>2970</v>
      </c>
      <c r="AK46" s="21">
        <f>RANK(AJ46,AJ12:AJ75,1)</f>
        <v>48</v>
      </c>
      <c r="AL46" s="21">
        <f t="shared" si="9"/>
        <v>4</v>
      </c>
      <c r="AM46" s="21">
        <f t="shared" si="10"/>
        <v>1</v>
      </c>
      <c r="AN46" s="21">
        <f t="shared" si="11"/>
        <v>1</v>
      </c>
      <c r="AO46" s="21">
        <f t="shared" si="7"/>
        <v>0</v>
      </c>
      <c r="AP46" s="21">
        <f t="shared" si="12"/>
        <v>1</v>
      </c>
      <c r="AQ46" s="21">
        <f>IF(C46&gt;0,IF(AN46&gt;0,COUNTIF(AN12:AN46,"&gt;0"),0),0)</f>
        <v>35</v>
      </c>
      <c r="AR46" s="21">
        <f>IF(AQ46&gt;0,AQ46,MAX(AQ12:AQ75)+COUNTIF(AQ12:AQ46,"=0"))</f>
        <v>35</v>
      </c>
      <c r="AS46" s="21" t="str">
        <f>IF(AI148&gt;MAX(AQ12:AQ75),"",DGET(A11:AR75,"Signatur",AI147:AI148))</f>
        <v>Watson</v>
      </c>
      <c r="AT46" s="21">
        <f>IF(AI148&gt;MAX(AQ12:AQ75),0,DGET(A11:AR75,"Deltager E",AI147:AI148))</f>
        <v>1</v>
      </c>
      <c r="AU46" s="21">
        <f>IF(AI148&gt;MAX(AQ12:AQ75),0,DGET(A11:AR75,"2. runde E",AI147:AI148))</f>
        <v>0</v>
      </c>
      <c r="AV46" s="21">
        <f>IF(AI148&gt;MAX(AQ12:AQ75),0,DGET(A11:AR75,"Kval E",AI147:AI148))</f>
        <v>1</v>
      </c>
      <c r="AW46" s="21">
        <f>IF(AI148&gt;MAX(AQ12:AQ75),0,DGET(A11:AR75,"Dis E",AI147:AI148))</f>
        <v>0</v>
      </c>
      <c r="AX46" s="21">
        <f>IF(AI148&gt;MAX(AQ12:AQ75),0,DGET(A11:AR75,"Udm E",AI147:AI148))</f>
        <v>0</v>
      </c>
      <c r="AY46" s="21">
        <f>IF(AI148&gt;MAX(AQ12:AQ75),0,DGET(A11:AR75,"MR E",AI147:AI148))</f>
        <v>0</v>
      </c>
      <c r="AZ46" s="21">
        <f>IF(AI148&gt;MAX(AQ12:AQ75),0,DGET(A11:AR75,"Res E",AI147:AI148))</f>
        <v>0</v>
      </c>
    </row>
    <row r="47" spans="1:52" x14ac:dyDescent="0.15">
      <c r="A47" s="21" t="str">
        <f>[1]DB!AO47</f>
        <v>ÅZÆTZØW</v>
      </c>
      <c r="B47" s="21">
        <v>36</v>
      </c>
      <c r="C47" s="21">
        <f>[1]DB!AP47</f>
        <v>1</v>
      </c>
      <c r="D47" s="21">
        <f>[1]DB!AQ47</f>
        <v>0</v>
      </c>
      <c r="E47" s="21">
        <f>IF(B6=13,IF(A47&lt;&gt;"",COUNTIF(U78:U109,A47)+D47,0),D47)</f>
        <v>0</v>
      </c>
      <c r="F47" s="21">
        <f>[1]DB!AR47</f>
        <v>1</v>
      </c>
      <c r="G47" s="21">
        <f>IF(B6=13,IF(A47&lt;&gt;"",F47-COUNTIF(U78:U109,A47)-COUNTIF(Y78:Y109,A47),0),F47)</f>
        <v>1</v>
      </c>
      <c r="H47" s="21">
        <f>[1]DB!AW47</f>
        <v>0</v>
      </c>
      <c r="I47" s="21">
        <f>[1]DB!AS47</f>
        <v>0</v>
      </c>
      <c r="J47" s="21">
        <f>IF(Rækker!H45="Disket",1,IF(N47&gt;5,1,IF(I47=1,1,0)))</f>
        <v>0</v>
      </c>
      <c r="K47" s="21">
        <f>[1]DB!AT47</f>
        <v>0</v>
      </c>
      <c r="L47" s="21">
        <f>IF(Rækker!H45="Udmeldt",1,IF(K47=1,1,0))</f>
        <v>0</v>
      </c>
      <c r="M47" s="21">
        <f>[1]DB!AU47</f>
        <v>0</v>
      </c>
      <c r="N47" s="21">
        <f>IF(Rækker!H45="MR",M47+1,M47)</f>
        <v>0</v>
      </c>
      <c r="O47" s="21">
        <f>[1]DB!AV47</f>
        <v>0</v>
      </c>
      <c r="P47" s="21">
        <f>IF(Rækker!H45="Res",O47+1,O47)</f>
        <v>0</v>
      </c>
      <c r="Q47" s="21" t="str">
        <f t="shared" si="5"/>
        <v/>
      </c>
      <c r="R47" s="21">
        <f>IF('Rækker - Udskrift'!O43=1,1,IF('Rækker - Udskrift'!P43="X","X",IF('Rækker - Udskrift'!Q43=2,2,"")))</f>
        <v>2</v>
      </c>
      <c r="S47" s="21">
        <f>IF('Rækker - Udskrift'!O44=1,1,IF('Rækker - Udskrift'!P44="X","X",IF('Rækker - Udskrift'!Q44=2,2,"")))</f>
        <v>1</v>
      </c>
      <c r="T47" s="21" t="str">
        <f>IF('Rækker - Udskrift'!O45=1,1,IF('Rækker - Udskrift'!P45="X","X",IF('Rækker - Udskrift'!Q45=2,2,"")))</f>
        <v>X</v>
      </c>
      <c r="U47" s="21">
        <f>IF('Rækker - Udskrift'!O46=1,1,IF('Rækker - Udskrift'!P46="X","X",IF('Rækker - Udskrift'!Q46=2,2,"")))</f>
        <v>1</v>
      </c>
      <c r="V47" s="21">
        <f>IF('Rækker - Udskrift'!O47=1,1,IF('Rækker - Udskrift'!P47="X","X",IF('Rækker - Udskrift'!Q47=2,2,"")))</f>
        <v>1</v>
      </c>
      <c r="W47" s="21">
        <f>IF('Rækker - Udskrift'!O48=1,1,IF('Rækker - Udskrift'!P48="X","X",IF('Rækker - Udskrift'!Q48=2,2,"")))</f>
        <v>1</v>
      </c>
      <c r="X47" s="21">
        <f>IF('Rækker - Udskrift'!O49=1,1,IF('Rækker - Udskrift'!P49="X","X",IF('Rækker - Udskrift'!Q49=2,2,"")))</f>
        <v>1</v>
      </c>
      <c r="Y47" s="21" t="str">
        <f>IF('Rækker - Udskrift'!O50=1,1,IF('Rækker - Udskrift'!P50="X","X",IF('Rækker - Udskrift'!Q50=2,2,"")))</f>
        <v>X</v>
      </c>
      <c r="Z47" s="21">
        <f>IF('Rækker - Udskrift'!O51=1,1,IF('Rækker - Udskrift'!P51="X","X",IF('Rækker - Udskrift'!Q51=2,2,"")))</f>
        <v>2</v>
      </c>
      <c r="AA47" s="21" t="str">
        <f>IF('Rækker - Udskrift'!O52=1,1,IF('Rækker - Udskrift'!P52="X","X",IF('Rækker - Udskrift'!Q52=2,2,"")))</f>
        <v>X</v>
      </c>
      <c r="AB47" s="21">
        <f>IF('Rækker - Udskrift'!O53=1,1,IF('Rækker - Udskrift'!P53="X","X",IF('Rækker - Udskrift'!Q53=2,2,"")))</f>
        <v>1</v>
      </c>
      <c r="AC47" s="21">
        <f>IF('Rækker - Udskrift'!O54=1,1,IF('Rækker - Udskrift'!P54="X","X",IF('Rækker - Udskrift'!Q54=2,2,"")))</f>
        <v>1</v>
      </c>
      <c r="AD47" s="21" t="str">
        <f>IF('Rækker - Udskrift'!O55=1,1,IF('Rækker - Udskrift'!P55="X","X",IF('Rækker - Udskrift'!Q55=2,2,"")))</f>
        <v>X</v>
      </c>
      <c r="AE47" s="21">
        <f>IF(Q47&lt;&gt;"",IF(LEFT(Q47,3)="Res",F1,0),IF(R47=R10,1,0)+IF(S47=S10,1,0)+IF(T47=T10,1,0)+IF(U47=U10,1,0)+IF(V47=V10,1,0)+IF(W47=W10,1,0)+IF(X47=X10,1,0)+IF(Y47=Y10,1,0)+IF(Z47=Z10,1,0)+IF(AA47=AA10,1,0)+IF(AB47=AB10,1,0)+IF(AC47=AC10,1,0)+IF(AD47=AD10,1,0))</f>
        <v>5</v>
      </c>
      <c r="AF47" s="21">
        <f>RANK(AE47,AE12:AE75,1)</f>
        <v>53</v>
      </c>
      <c r="AG47" s="21">
        <f t="shared" si="8"/>
        <v>5</v>
      </c>
      <c r="AH47" s="21">
        <f>IF(R47=R10,4096,0)+IF(S47=S10,2048,0)+IF(T47=T10,1024,0)+IF(U47=U10,512,0)+IF(V47=V10,256,0)+IF(W47=W10,128,0)+IF(X47=X10,64,0)+IF(Y47=Y10,32,0)+IF(Z47=Z10,16,0)+IF(AA47=AA10,8,0)+IF(AB47=AB10,4,0)+IF(AC47=AC10,2,0)+IF(AD47=AD10,1,0)</f>
        <v>2161</v>
      </c>
      <c r="AI47" s="21">
        <f>RANK(AH47,AH12:AH75,1)</f>
        <v>48</v>
      </c>
      <c r="AJ47" s="21">
        <f t="shared" si="6"/>
        <v>3493</v>
      </c>
      <c r="AK47" s="21">
        <f>RANK(AJ47,AJ12:AJ75,1)</f>
        <v>53</v>
      </c>
      <c r="AL47" s="21">
        <f t="shared" si="9"/>
        <v>5</v>
      </c>
      <c r="AM47" s="21">
        <f t="shared" si="10"/>
        <v>1</v>
      </c>
      <c r="AN47" s="21">
        <f t="shared" si="11"/>
        <v>1</v>
      </c>
      <c r="AO47" s="21">
        <f t="shared" si="7"/>
        <v>0</v>
      </c>
      <c r="AP47" s="21">
        <f t="shared" si="12"/>
        <v>1</v>
      </c>
      <c r="AQ47" s="21">
        <f>IF(C47&gt;0,IF(AN47&gt;0,COUNTIF(AN12:AN47,"&gt;0"),0),0)</f>
        <v>36</v>
      </c>
      <c r="AR47" s="21">
        <f>IF(AQ47&gt;0,AQ47,MAX(AQ12:AQ75)+COUNTIF(AQ12:AQ47,"=0"))</f>
        <v>36</v>
      </c>
      <c r="AS47" s="21" t="str">
        <f>IF(AJ148&gt;MAX(AQ12:AQ75),"",DGET(A11:AR75,"Signatur",AJ147:AJ148))</f>
        <v>ÅZÆTZØW</v>
      </c>
      <c r="AT47" s="21">
        <f>IF(AJ148&gt;MAX(AQ12:AQ75),0,DGET(A11:AR75,"Deltager E",AJ147:AJ148))</f>
        <v>1</v>
      </c>
      <c r="AU47" s="21">
        <f>IF(AJ148&gt;MAX(AQ12:AQ75),0,DGET(A11:AR75,"2. runde E",AJ147:AJ148))</f>
        <v>0</v>
      </c>
      <c r="AV47" s="21">
        <f>IF(AJ148&gt;MAX(AQ12:AQ75),0,DGET(A11:AR75,"Kval E",AJ147:AJ148))</f>
        <v>1</v>
      </c>
      <c r="AW47" s="21">
        <f>IF(AJ148&gt;MAX(AQ12:AQ75),0,DGET(A11:AR75,"Dis E",AJ147:AJ148))</f>
        <v>0</v>
      </c>
      <c r="AX47" s="21">
        <f>IF(AJ148&gt;MAX(AQ12:AQ75),0,DGET(A11:AR75,"Udm E",AJ147:AJ148))</f>
        <v>0</v>
      </c>
      <c r="AY47" s="21">
        <f>IF(AJ148&gt;MAX(AQ12:AQ75),0,DGET(A11:AR75,"MR E",AJ147:AJ148))</f>
        <v>0</v>
      </c>
      <c r="AZ47" s="21">
        <f>IF(AJ148&gt;MAX(AQ12:AQ75),0,DGET(A11:AR75,"Res E",AJ147:AJ148))</f>
        <v>0</v>
      </c>
    </row>
    <row r="48" spans="1:52" x14ac:dyDescent="0.15">
      <c r="A48" s="21" t="str">
        <f>[1]DB!AO48</f>
        <v/>
      </c>
      <c r="B48" s="21">
        <v>37</v>
      </c>
      <c r="C48" s="21">
        <f>[1]DB!AP48</f>
        <v>0</v>
      </c>
      <c r="D48" s="21">
        <f>[1]DB!AQ48</f>
        <v>0</v>
      </c>
      <c r="E48" s="21">
        <f>IF(B6=13,IF(A48&lt;&gt;"",COUNTIF(U78:U109,A48)+D48,0),D48)</f>
        <v>0</v>
      </c>
      <c r="F48" s="21">
        <f>[1]DB!AR48</f>
        <v>0</v>
      </c>
      <c r="G48" s="21">
        <f>IF(B6=13,IF(A48&lt;&gt;"",F48-COUNTIF(U78:U109,A48)-COUNTIF(Y78:Y109,A48),0),F48)</f>
        <v>0</v>
      </c>
      <c r="H48" s="21">
        <f>[1]DB!AW48</f>
        <v>0</v>
      </c>
      <c r="I48" s="21">
        <f>[1]DB!AS48</f>
        <v>0</v>
      </c>
      <c r="J48" s="21">
        <f>IF(Rækker!J45="Disket",1,IF(N48&gt;5,1,IF(I48=1,1,0)))</f>
        <v>0</v>
      </c>
      <c r="K48" s="21">
        <f>[1]DB!AT48</f>
        <v>0</v>
      </c>
      <c r="L48" s="21">
        <f>IF(Rækker!J45="Udmeldt",1,IF(K48=1,1,0))</f>
        <v>0</v>
      </c>
      <c r="M48" s="21">
        <f>[1]DB!AU48</f>
        <v>0</v>
      </c>
      <c r="N48" s="21">
        <f>IF(Rækker!J45="MR",M48+1,M48)</f>
        <v>0</v>
      </c>
      <c r="O48" s="21">
        <f>[1]DB!AV48</f>
        <v>0</v>
      </c>
      <c r="P48" s="21">
        <f>IF(Rækker!J45="Res",O48+1,O48)</f>
        <v>0</v>
      </c>
      <c r="Q48" s="21" t="str">
        <f t="shared" si="5"/>
        <v/>
      </c>
      <c r="R48" s="21" t="str">
        <f>IF('Rækker - Udskrift'!R43=1,1,IF('Rækker - Udskrift'!S43="X","X",IF('Rækker - Udskrift'!T43=2,2,"")))</f>
        <v/>
      </c>
      <c r="S48" s="21" t="str">
        <f>IF('Rækker - Udskrift'!R44=1,1,IF('Rækker - Udskrift'!S44="X","X",IF('Rækker - Udskrift'!T44=2,2,"")))</f>
        <v/>
      </c>
      <c r="T48" s="21" t="str">
        <f>IF('Rækker - Udskrift'!R45=1,1,IF('Rækker - Udskrift'!S45="X","X",IF('Rækker - Udskrift'!T45=2,2,"")))</f>
        <v/>
      </c>
      <c r="U48" s="21" t="str">
        <f>IF('Rækker - Udskrift'!R46=1,1,IF('Rækker - Udskrift'!S46="X","X",IF('Rækker - Udskrift'!T46=2,2,"")))</f>
        <v/>
      </c>
      <c r="V48" s="21" t="str">
        <f>IF('Rækker - Udskrift'!R47=1,1,IF('Rækker - Udskrift'!S47="X","X",IF('Rækker - Udskrift'!T47=2,2,"")))</f>
        <v/>
      </c>
      <c r="W48" s="21" t="str">
        <f>IF('Rækker - Udskrift'!R48=1,1,IF('Rækker - Udskrift'!S48="X","X",IF('Rækker - Udskrift'!T48=2,2,"")))</f>
        <v/>
      </c>
      <c r="X48" s="21" t="str">
        <f>IF('Rækker - Udskrift'!R49=1,1,IF('Rækker - Udskrift'!S49="X","X",IF('Rækker - Udskrift'!T49=2,2,"")))</f>
        <v/>
      </c>
      <c r="Y48" s="21" t="str">
        <f>IF('Rækker - Udskrift'!R50=1,1,IF('Rækker - Udskrift'!S50="X","X",IF('Rækker - Udskrift'!T50=2,2,"")))</f>
        <v/>
      </c>
      <c r="Z48" s="21" t="str">
        <f>IF('Rækker - Udskrift'!R51=1,1,IF('Rækker - Udskrift'!S51="X","X",IF('Rækker - Udskrift'!T51=2,2,"")))</f>
        <v/>
      </c>
      <c r="AA48" s="21" t="str">
        <f>IF('Rækker - Udskrift'!R52=1,1,IF('Rækker - Udskrift'!S52="X","X",IF('Rækker - Udskrift'!T52=2,2,"")))</f>
        <v/>
      </c>
      <c r="AB48" s="21" t="str">
        <f>IF('Rækker - Udskrift'!R53=1,1,IF('Rækker - Udskrift'!S53="X","X",IF('Rækker - Udskrift'!T53=2,2,"")))</f>
        <v/>
      </c>
      <c r="AC48" s="21" t="str">
        <f>IF('Rækker - Udskrift'!R54=1,1,IF('Rækker - Udskrift'!S54="X","X",IF('Rækker - Udskrift'!T54=2,2,"")))</f>
        <v/>
      </c>
      <c r="AD48" s="21" t="str">
        <f>IF('Rækker - Udskrift'!R55=1,1,IF('Rækker - Udskrift'!S55="X","X",IF('Rækker - Udskrift'!T55=2,2,"")))</f>
        <v/>
      </c>
      <c r="AE48" s="21">
        <f>IF(Q48&lt;&gt;"",IF(LEFT(Q48,3)="Res",F1,0),IF(R48=R10,1,0)+IF(S48=S10,1,0)+IF(T48=T10,1,0)+IF(U48=U10,1,0)+IF(V48=V10,1,0)+IF(W48=W10,1,0)+IF(X48=X10,1,0)+IF(Y48=Y10,1,0)+IF(Z48=Z10,1,0)+IF(AA48=AA10,1,0)+IF(AB48=AB10,1,0)+IF(AC48=AC10,1,0)+IF(AD48=AD10,1,0))</f>
        <v>0</v>
      </c>
      <c r="AF48" s="21">
        <f>RANK(AE48,AE12:AE75,1)</f>
        <v>1</v>
      </c>
      <c r="AG48" s="21">
        <f t="shared" si="8"/>
        <v>0</v>
      </c>
      <c r="AH48" s="21">
        <f>IF(R48=R10,4096,0)+IF(S48=S10,2048,0)+IF(T48=T10,1024,0)+IF(U48=U10,512,0)+IF(V48=V10,256,0)+IF(W48=W10,128,0)+IF(X48=X10,64,0)+IF(Y48=Y10,32,0)+IF(Z48=Z10,16,0)+IF(AA48=AA10,8,0)+IF(AB48=AB10,4,0)+IF(AC48=AC10,2,0)+IF(AD48=AD10,1,0)</f>
        <v>0</v>
      </c>
      <c r="AI48" s="21">
        <f>RANK(AH48,AH12:AH75,1)</f>
        <v>1</v>
      </c>
      <c r="AJ48" s="21">
        <f t="shared" si="6"/>
        <v>66</v>
      </c>
      <c r="AK48" s="21">
        <f>RANK(AJ48,AJ12:AJ75,1)</f>
        <v>1</v>
      </c>
      <c r="AL48" s="21">
        <f t="shared" si="9"/>
        <v>0</v>
      </c>
      <c r="AM48" s="21">
        <f t="shared" si="10"/>
        <v>0</v>
      </c>
      <c r="AN48" s="21">
        <f t="shared" si="11"/>
        <v>0</v>
      </c>
      <c r="AO48" s="21">
        <f t="shared" si="7"/>
        <v>0</v>
      </c>
      <c r="AP48" s="21">
        <f t="shared" si="12"/>
        <v>0</v>
      </c>
      <c r="AQ48" s="21">
        <f>IF(C48&gt;0,IF(AN48&gt;0,COUNTIF(AN12:AN48,"&gt;0"),0),0)</f>
        <v>0</v>
      </c>
      <c r="AR48" s="21">
        <f>IF(AQ48&gt;0,AQ48,MAX(AQ12:AQ75)+COUNTIF(AQ12:AQ48,"=0"))</f>
        <v>37</v>
      </c>
      <c r="AS48" s="21" t="str">
        <f>IF(AK148&gt;MAX(AQ12:AQ75),"",DGET(A11:AR75,"Signatur",AK147:AK148))</f>
        <v/>
      </c>
      <c r="AT48" s="21">
        <f>IF(AK148&gt;MAX(AQ12:AQ75),0,DGET(A11:AR75,"Deltager E",AK147:AK148))</f>
        <v>0</v>
      </c>
      <c r="AU48" s="21">
        <f>IF(AK148&gt;MAX(AQ12:AQ75),0,DGET(A11:AR75,"2. runde E",AK147:AK148))</f>
        <v>0</v>
      </c>
      <c r="AV48" s="21">
        <f>IF(AK148&gt;MAX(AQ12:AQ75),0,DGET(A11:AR75,"Kval E",AK147:AK148))</f>
        <v>0</v>
      </c>
      <c r="AW48" s="21">
        <f>IF(AK148&gt;MAX(AQ12:AQ75),0,DGET(A11:AR75,"Dis E",AK147:AK148))</f>
        <v>0</v>
      </c>
      <c r="AX48" s="21">
        <f>IF(AK148&gt;MAX(AQ12:AQ75),0,DGET(A11:AR75,"Udm E",AK147:AK148))</f>
        <v>0</v>
      </c>
      <c r="AY48" s="21">
        <f>IF(AK148&gt;MAX(AQ12:AQ75),0,DGET(A11:AR75,"MR E",AK147:AK148))</f>
        <v>0</v>
      </c>
      <c r="AZ48" s="21">
        <f>IF(AK148&gt;MAX(AQ12:AQ75),0,DGET(A11:AR75,"Res E",AK147:AK148))</f>
        <v>0</v>
      </c>
    </row>
    <row r="49" spans="1:52" x14ac:dyDescent="0.15">
      <c r="A49" s="21" t="str">
        <f>[1]DB!AO49</f>
        <v/>
      </c>
      <c r="B49" s="21">
        <v>38</v>
      </c>
      <c r="C49" s="21">
        <f>[1]DB!AP49</f>
        <v>0</v>
      </c>
      <c r="D49" s="21">
        <f>[1]DB!AQ49</f>
        <v>0</v>
      </c>
      <c r="E49" s="21">
        <f>IF(B6=13,IF(A49&lt;&gt;"",COUNTIF(U78:U109,A49)+D49,0),D49)</f>
        <v>0</v>
      </c>
      <c r="F49" s="21">
        <f>[1]DB!AR49</f>
        <v>0</v>
      </c>
      <c r="G49" s="21">
        <f>IF(B6=13,IF(A49&lt;&gt;"",F49-COUNTIF(U78:U109,A49)-COUNTIF(Y78:Y109,A49),0),F49)</f>
        <v>0</v>
      </c>
      <c r="H49" s="21">
        <f>[1]DB!AW49</f>
        <v>0</v>
      </c>
      <c r="I49" s="21">
        <f>[1]DB!AS49</f>
        <v>0</v>
      </c>
      <c r="J49" s="21">
        <f>IF(Rækker!L45="Disket",1,IF(N49&gt;5,1,IF(I49=1,1,0)))</f>
        <v>0</v>
      </c>
      <c r="K49" s="21">
        <f>[1]DB!AT49</f>
        <v>0</v>
      </c>
      <c r="L49" s="21">
        <f>IF(Rækker!L45="Udmeldt",1,IF(K49=1,1,0))</f>
        <v>0</v>
      </c>
      <c r="M49" s="21">
        <f>[1]DB!AU49</f>
        <v>0</v>
      </c>
      <c r="N49" s="21">
        <f>IF(Rækker!L45="MR",M49+1,M49)</f>
        <v>0</v>
      </c>
      <c r="O49" s="21">
        <f>[1]DB!AV49</f>
        <v>0</v>
      </c>
      <c r="P49" s="21">
        <f>IF(Rækker!L45="Res",O49+1,O49)</f>
        <v>0</v>
      </c>
      <c r="Q49" s="21" t="str">
        <f t="shared" si="5"/>
        <v/>
      </c>
      <c r="R49" s="21" t="str">
        <f>IF('Rækker - Udskrift'!U43=1,1,IF('Rækker - Udskrift'!V43="X","X",IF('Rækker - Udskrift'!W43=2,2,"")))</f>
        <v/>
      </c>
      <c r="S49" s="21" t="str">
        <f>IF('Rækker - Udskrift'!U44=1,1,IF('Rækker - Udskrift'!V44="X","X",IF('Rækker - Udskrift'!W44=2,2,"")))</f>
        <v/>
      </c>
      <c r="T49" s="21" t="str">
        <f>IF('Rækker - Udskrift'!U45=1,1,IF('Rækker - Udskrift'!V45="X","X",IF('Rækker - Udskrift'!W45=2,2,"")))</f>
        <v/>
      </c>
      <c r="U49" s="21" t="str">
        <f>IF('Rækker - Udskrift'!U46=1,1,IF('Rækker - Udskrift'!V46="X","X",IF('Rækker - Udskrift'!W46=2,2,"")))</f>
        <v/>
      </c>
      <c r="V49" s="21" t="str">
        <f>IF('Rækker - Udskrift'!U47=1,1,IF('Rækker - Udskrift'!V47="X","X",IF('Rækker - Udskrift'!W47=2,2,"")))</f>
        <v/>
      </c>
      <c r="W49" s="21" t="str">
        <f>IF('Rækker - Udskrift'!U48=1,1,IF('Rækker - Udskrift'!V48="X","X",IF('Rækker - Udskrift'!W48=2,2,"")))</f>
        <v/>
      </c>
      <c r="X49" s="21" t="str">
        <f>IF('Rækker - Udskrift'!U49=1,1,IF('Rækker - Udskrift'!V49="X","X",IF('Rækker - Udskrift'!W49=2,2,"")))</f>
        <v/>
      </c>
      <c r="Y49" s="21" t="str">
        <f>IF('Rækker - Udskrift'!U50=1,1,IF('Rækker - Udskrift'!V50="X","X",IF('Rækker - Udskrift'!W50=2,2,"")))</f>
        <v/>
      </c>
      <c r="Z49" s="21" t="str">
        <f>IF('Rækker - Udskrift'!U51=1,1,IF('Rækker - Udskrift'!V51="X","X",IF('Rækker - Udskrift'!W51=2,2,"")))</f>
        <v/>
      </c>
      <c r="AA49" s="21" t="str">
        <f>IF('Rækker - Udskrift'!U52=1,1,IF('Rækker - Udskrift'!V52="X","X",IF('Rækker - Udskrift'!W52=2,2,"")))</f>
        <v/>
      </c>
      <c r="AB49" s="21" t="str">
        <f>IF('Rækker - Udskrift'!U53=1,1,IF('Rækker - Udskrift'!V53="X","X",IF('Rækker - Udskrift'!W53=2,2,"")))</f>
        <v/>
      </c>
      <c r="AC49" s="21" t="str">
        <f>IF('Rækker - Udskrift'!U54=1,1,IF('Rækker - Udskrift'!V54="X","X",IF('Rækker - Udskrift'!W54=2,2,"")))</f>
        <v/>
      </c>
      <c r="AD49" s="21" t="str">
        <f>IF('Rækker - Udskrift'!U55=1,1,IF('Rækker - Udskrift'!V55="X","X",IF('Rækker - Udskrift'!W55=2,2,"")))</f>
        <v/>
      </c>
      <c r="AE49" s="21">
        <f>IF(Q49&lt;&gt;"",IF(LEFT(Q49,3)="Res",F1,0),IF(R49=R10,1,0)+IF(S49=S10,1,0)+IF(T49=T10,1,0)+IF(U49=U10,1,0)+IF(V49=V10,1,0)+IF(W49=W10,1,0)+IF(X49=X10,1,0)+IF(Y49=Y10,1,0)+IF(Z49=Z10,1,0)+IF(AA49=AA10,1,0)+IF(AB49=AB10,1,0)+IF(AC49=AC10,1,0)+IF(AD49=AD10,1,0))</f>
        <v>0</v>
      </c>
      <c r="AF49" s="21">
        <f>RANK(AE49,AE12:AE75,1)</f>
        <v>1</v>
      </c>
      <c r="AG49" s="21">
        <f t="shared" si="8"/>
        <v>0</v>
      </c>
      <c r="AH49" s="21">
        <f>IF(R49=R10,4096,0)+IF(S49=S10,2048,0)+IF(T49=T10,1024,0)+IF(U49=U10,512,0)+IF(V49=V10,256,0)+IF(W49=W10,128,0)+IF(X49=X10,64,0)+IF(Y49=Y10,32,0)+IF(Z49=Z10,16,0)+IF(AA49=AA10,8,0)+IF(AB49=AB10,4,0)+IF(AC49=AC10,2,0)+IF(AD49=AD10,1,0)</f>
        <v>0</v>
      </c>
      <c r="AI49" s="21">
        <f>RANK(AH49,AH12:AH75,1)</f>
        <v>1</v>
      </c>
      <c r="AJ49" s="21">
        <f t="shared" si="6"/>
        <v>66</v>
      </c>
      <c r="AK49" s="21">
        <f>RANK(AJ49,AJ12:AJ75,1)</f>
        <v>1</v>
      </c>
      <c r="AL49" s="21">
        <f t="shared" si="9"/>
        <v>0</v>
      </c>
      <c r="AM49" s="21">
        <f t="shared" si="10"/>
        <v>0</v>
      </c>
      <c r="AN49" s="21">
        <f t="shared" si="11"/>
        <v>0</v>
      </c>
      <c r="AO49" s="21">
        <f t="shared" si="7"/>
        <v>0</v>
      </c>
      <c r="AP49" s="21">
        <f t="shared" si="12"/>
        <v>0</v>
      </c>
      <c r="AQ49" s="21">
        <f>IF(C49&gt;0,IF(AN49&gt;0,COUNTIF(AN12:AN49,"&gt;0"),0),0)</f>
        <v>0</v>
      </c>
      <c r="AR49" s="21">
        <f>IF(AQ49&gt;0,AQ49,MAX(AQ12:AQ75)+COUNTIF(AQ12:AQ49,"=0"))</f>
        <v>38</v>
      </c>
      <c r="AS49" s="21" t="str">
        <f>IF(AL148&gt;MAX(AQ12:AQ75),"",DGET(A11:AR75,"Signatur",AL147:AL148))</f>
        <v/>
      </c>
      <c r="AT49" s="21">
        <f>IF(AL148&gt;MAX(AQ12:AQ75),0,DGET(A11:AR75,"Deltager E",AL147:AL148))</f>
        <v>0</v>
      </c>
      <c r="AU49" s="21">
        <f>IF(AL148&gt;MAX(AQ12:AQ75),0,DGET(A11:AR75,"2. runde E",AL147:AL148))</f>
        <v>0</v>
      </c>
      <c r="AV49" s="21">
        <f>IF(AL148&gt;MAX(AQ12:AQ75),0,DGET(A11:AR75,"Kval E",AL147:AL148))</f>
        <v>0</v>
      </c>
      <c r="AW49" s="21">
        <f>IF(AL148&gt;MAX(AQ12:AQ75),0,DGET(A11:AR75,"Dis E",AL147:AL148))</f>
        <v>0</v>
      </c>
      <c r="AX49" s="21">
        <f>IF(AL148&gt;MAX(AQ12:AQ75),0,DGET(A11:AR75,"Udm E",AL147:AL148))</f>
        <v>0</v>
      </c>
      <c r="AY49" s="21">
        <f>IF(AL148&gt;MAX(AQ12:AQ75),0,DGET(A11:AR75,"MR E",AL147:AL148))</f>
        <v>0</v>
      </c>
      <c r="AZ49" s="21">
        <f>IF(AL148&gt;MAX(AQ12:AQ75),0,DGET(A11:AR75,"Res E",AL147:AL148))</f>
        <v>0</v>
      </c>
    </row>
    <row r="50" spans="1:52" x14ac:dyDescent="0.15">
      <c r="A50" s="21" t="str">
        <f>[1]DB!AO50</f>
        <v/>
      </c>
      <c r="B50" s="21">
        <v>39</v>
      </c>
      <c r="C50" s="21">
        <f>[1]DB!AP50</f>
        <v>0</v>
      </c>
      <c r="D50" s="21">
        <f>[1]DB!AQ50</f>
        <v>0</v>
      </c>
      <c r="E50" s="21">
        <f>IF(B6=13,IF(A50&lt;&gt;"",COUNTIF(U78:U109,A50)+D50,0),D50)</f>
        <v>0</v>
      </c>
      <c r="F50" s="21">
        <f>[1]DB!AR50</f>
        <v>0</v>
      </c>
      <c r="G50" s="21">
        <f>IF(B6=13,IF(A50&lt;&gt;"",F50-COUNTIF(U78:U109,A50)-COUNTIF(Y78:Y109,A50),0),F50)</f>
        <v>0</v>
      </c>
      <c r="H50" s="21">
        <f>[1]DB!AW50</f>
        <v>0</v>
      </c>
      <c r="I50" s="21">
        <f>[1]DB!AS50</f>
        <v>0</v>
      </c>
      <c r="J50" s="21">
        <f>IF(Rækker!N45="Disket",1,IF(N50&gt;5,1,IF(I50=1,1,0)))</f>
        <v>0</v>
      </c>
      <c r="K50" s="21">
        <f>[1]DB!AT50</f>
        <v>0</v>
      </c>
      <c r="L50" s="21">
        <f>IF(Rækker!N45="Udmeldt",1,IF(K50=1,1,0))</f>
        <v>0</v>
      </c>
      <c r="M50" s="21">
        <f>[1]DB!AU50</f>
        <v>0</v>
      </c>
      <c r="N50" s="21">
        <f>IF(Rækker!N45="MR",M50+1,M50)</f>
        <v>0</v>
      </c>
      <c r="O50" s="21">
        <f>[1]DB!AV50</f>
        <v>0</v>
      </c>
      <c r="P50" s="21">
        <f>IF(Rækker!N45="Res",O50+1,O50)</f>
        <v>0</v>
      </c>
      <c r="Q50" s="21" t="str">
        <f t="shared" si="5"/>
        <v/>
      </c>
      <c r="R50" s="21" t="str">
        <f>IF('Rækker - Udskrift'!X43=1,1,IF('Rækker - Udskrift'!Y43="X","X",IF('Rækker - Udskrift'!Z43=2,2,"")))</f>
        <v/>
      </c>
      <c r="S50" s="21" t="str">
        <f>IF('Rækker - Udskrift'!X44=1,1,IF('Rækker - Udskrift'!Y44="X","X",IF('Rækker - Udskrift'!Z44=2,2,"")))</f>
        <v/>
      </c>
      <c r="T50" s="21" t="str">
        <f>IF('Rækker - Udskrift'!X45=1,1,IF('Rækker - Udskrift'!Y45="X","X",IF('Rækker - Udskrift'!Z45=2,2,"")))</f>
        <v/>
      </c>
      <c r="U50" s="21" t="str">
        <f>IF('Rækker - Udskrift'!X46=1,1,IF('Rækker - Udskrift'!Y46="X","X",IF('Rækker - Udskrift'!Z46=2,2,"")))</f>
        <v/>
      </c>
      <c r="V50" s="21" t="str">
        <f>IF('Rækker - Udskrift'!X47=1,1,IF('Rækker - Udskrift'!Y47="X","X",IF('Rækker - Udskrift'!Z47=2,2,"")))</f>
        <v/>
      </c>
      <c r="W50" s="21" t="str">
        <f>IF('Rækker - Udskrift'!X48=1,1,IF('Rækker - Udskrift'!Y48="X","X",IF('Rækker - Udskrift'!Z48=2,2,"")))</f>
        <v/>
      </c>
      <c r="X50" s="21" t="str">
        <f>IF('Rækker - Udskrift'!X49=1,1,IF('Rækker - Udskrift'!Y49="X","X",IF('Rækker - Udskrift'!Z49=2,2,"")))</f>
        <v/>
      </c>
      <c r="Y50" s="21" t="str">
        <f>IF('Rækker - Udskrift'!X50=1,1,IF('Rækker - Udskrift'!Y50="X","X",IF('Rækker - Udskrift'!Z50=2,2,"")))</f>
        <v/>
      </c>
      <c r="Z50" s="21" t="str">
        <f>IF('Rækker - Udskrift'!X51=1,1,IF('Rækker - Udskrift'!Y51="X","X",IF('Rækker - Udskrift'!Z51=2,2,"")))</f>
        <v/>
      </c>
      <c r="AA50" s="21" t="str">
        <f>IF('Rækker - Udskrift'!X52=1,1,IF('Rækker - Udskrift'!Y52="X","X",IF('Rækker - Udskrift'!Z52=2,2,"")))</f>
        <v/>
      </c>
      <c r="AB50" s="21" t="str">
        <f>IF('Rækker - Udskrift'!X53=1,1,IF('Rækker - Udskrift'!Y53="X","X",IF('Rækker - Udskrift'!Z53=2,2,"")))</f>
        <v/>
      </c>
      <c r="AC50" s="21" t="str">
        <f>IF('Rækker - Udskrift'!X54=1,1,IF('Rækker - Udskrift'!Y54="X","X",IF('Rækker - Udskrift'!Z54=2,2,"")))</f>
        <v/>
      </c>
      <c r="AD50" s="21" t="str">
        <f>IF('Rækker - Udskrift'!X55=1,1,IF('Rækker - Udskrift'!Y55="X","X",IF('Rækker - Udskrift'!Z55=2,2,"")))</f>
        <v/>
      </c>
      <c r="AE50" s="21">
        <f>IF(Q50&lt;&gt;"",IF(LEFT(Q50,3)="Res",F1,0),IF(R50=R10,1,0)+IF(S50=S10,1,0)+IF(T50=T10,1,0)+IF(U50=U10,1,0)+IF(V50=V10,1,0)+IF(W50=W10,1,0)+IF(X50=X10,1,0)+IF(Y50=Y10,1,0)+IF(Z50=Z10,1,0)+IF(AA50=AA10,1,0)+IF(AB50=AB10,1,0)+IF(AC50=AC10,1,0)+IF(AD50=AD10,1,0))</f>
        <v>0</v>
      </c>
      <c r="AF50" s="21">
        <f>RANK(AE50,AE12:AE75,1)</f>
        <v>1</v>
      </c>
      <c r="AG50" s="21">
        <f t="shared" si="8"/>
        <v>0</v>
      </c>
      <c r="AH50" s="21">
        <f>IF(R50=R10,4096,0)+IF(S50=S10,2048,0)+IF(T50=T10,1024,0)+IF(U50=U10,512,0)+IF(V50=V10,256,0)+IF(W50=W10,128,0)+IF(X50=X10,64,0)+IF(Y50=Y10,32,0)+IF(Z50=Z10,16,0)+IF(AA50=AA10,8,0)+IF(AB50=AB10,4,0)+IF(AC50=AC10,2,0)+IF(AD50=AD10,1,0)</f>
        <v>0</v>
      </c>
      <c r="AI50" s="21">
        <f>RANK(AH50,AH12:AH75,1)</f>
        <v>1</v>
      </c>
      <c r="AJ50" s="21">
        <f t="shared" si="6"/>
        <v>66</v>
      </c>
      <c r="AK50" s="21">
        <f>RANK(AJ50,AJ12:AJ75,1)</f>
        <v>1</v>
      </c>
      <c r="AL50" s="21">
        <f t="shared" si="9"/>
        <v>0</v>
      </c>
      <c r="AM50" s="21">
        <f t="shared" si="10"/>
        <v>0</v>
      </c>
      <c r="AN50" s="21">
        <f t="shared" si="11"/>
        <v>0</v>
      </c>
      <c r="AO50" s="21">
        <f t="shared" si="7"/>
        <v>0</v>
      </c>
      <c r="AP50" s="21">
        <f t="shared" si="12"/>
        <v>0</v>
      </c>
      <c r="AQ50" s="21">
        <f>IF(C50&gt;0,IF(AN50&gt;0,COUNTIF(AN12:AN50,"&gt;0"),0),0)</f>
        <v>0</v>
      </c>
      <c r="AR50" s="21">
        <f>IF(AQ50&gt;0,AQ50,MAX(AQ12:AQ75)+COUNTIF(AQ12:AQ50,"=0"))</f>
        <v>39</v>
      </c>
      <c r="AS50" s="21" t="str">
        <f>IF(AM148&gt;MAX(AQ12:AQ75),"",DGET(A11:AR75,"Signatur",AM147:AM148))</f>
        <v/>
      </c>
      <c r="AT50" s="21">
        <f>IF(AM148&gt;MAX(AQ12:AQ75),0,DGET(A11:AR75,"Deltager E",AM147:AM148))</f>
        <v>0</v>
      </c>
      <c r="AU50" s="21">
        <f>IF(AM148&gt;MAX(AQ12:AQ75),0,DGET(A11:AR75,"2. runde E",AM147:AM148))</f>
        <v>0</v>
      </c>
      <c r="AV50" s="21">
        <f>IF(AM148&gt;MAX(AQ12:AQ75),0,DGET(A11:AR75,"Kval E",AM147:AM148))</f>
        <v>0</v>
      </c>
      <c r="AW50" s="21">
        <f>IF(AM148&gt;MAX(AQ12:AQ75),0,DGET(A11:AR75,"Dis E",AM147:AM148))</f>
        <v>0</v>
      </c>
      <c r="AX50" s="21">
        <f>IF(AM148&gt;MAX(AQ12:AQ75),0,DGET(A11:AR75,"Udm E",AM147:AM148))</f>
        <v>0</v>
      </c>
      <c r="AY50" s="21">
        <f>IF(AM148&gt;MAX(AQ12:AQ75),0,DGET(A11:AR75,"MR E",AM147:AM148))</f>
        <v>0</v>
      </c>
      <c r="AZ50" s="21">
        <f>IF(AM148&gt;MAX(AQ12:AQ75),0,DGET(A11:AR75,"Res E",AM147:AM148))</f>
        <v>0</v>
      </c>
    </row>
    <row r="51" spans="1:52" x14ac:dyDescent="0.15">
      <c r="A51" s="21" t="str">
        <f>[1]DB!AO51</f>
        <v/>
      </c>
      <c r="B51" s="21">
        <v>40</v>
      </c>
      <c r="C51" s="21">
        <f>[1]DB!AP51</f>
        <v>0</v>
      </c>
      <c r="D51" s="21">
        <f>[1]DB!AQ51</f>
        <v>0</v>
      </c>
      <c r="E51" s="21">
        <f>IF(B6=13,IF(A51&lt;&gt;"",COUNTIF(U78:U109,A51)+D51,0),D51)</f>
        <v>0</v>
      </c>
      <c r="F51" s="21">
        <f>[1]DB!AR51</f>
        <v>0</v>
      </c>
      <c r="G51" s="21">
        <f>IF(B6=13,IF(A51&lt;&gt;"",F51-COUNTIF(U78:U109,A51)-COUNTIF(Y78:Y109,A51),0),F51)</f>
        <v>0</v>
      </c>
      <c r="H51" s="21">
        <f>[1]DB!AW51</f>
        <v>0</v>
      </c>
      <c r="I51" s="21">
        <f>[1]DB!AS51</f>
        <v>0</v>
      </c>
      <c r="J51" s="21">
        <f>IF(Rækker!P45="Disket",1,IF(N51&gt;5,1,IF(I51=1,1,0)))</f>
        <v>0</v>
      </c>
      <c r="K51" s="21">
        <f>[1]DB!AT51</f>
        <v>0</v>
      </c>
      <c r="L51" s="21">
        <f>IF(Rækker!P45="Udmeldt",1,IF(K51=1,1,0))</f>
        <v>0</v>
      </c>
      <c r="M51" s="21">
        <f>[1]DB!AU51</f>
        <v>0</v>
      </c>
      <c r="N51" s="21">
        <f>IF(Rækker!P45="MR",M51+1,M51)</f>
        <v>0</v>
      </c>
      <c r="O51" s="21">
        <f>[1]DB!AV51</f>
        <v>0</v>
      </c>
      <c r="P51" s="21">
        <f>IF(Rækker!P45="Res",O51+1,O51)</f>
        <v>0</v>
      </c>
      <c r="Q51" s="21" t="str">
        <f t="shared" si="5"/>
        <v/>
      </c>
      <c r="R51" s="21" t="str">
        <f>IF('Rækker - Udskrift'!AA43=1,1,IF('Rækker - Udskrift'!AB43="X","X",IF('Rækker - Udskrift'!AC43=2,2,"")))</f>
        <v/>
      </c>
      <c r="S51" s="21" t="str">
        <f>IF('Rækker - Udskrift'!AA44=1,1,IF('Rækker - Udskrift'!AB44="X","X",IF('Rækker - Udskrift'!AC44=2,2,"")))</f>
        <v/>
      </c>
      <c r="T51" s="21" t="str">
        <f>IF('Rækker - Udskrift'!AA45=1,1,IF('Rækker - Udskrift'!AB45="X","X",IF('Rækker - Udskrift'!AC45=2,2,"")))</f>
        <v/>
      </c>
      <c r="U51" s="21" t="str">
        <f>IF('Rækker - Udskrift'!AA46=1,1,IF('Rækker - Udskrift'!AB46="X","X",IF('Rækker - Udskrift'!AC46=2,2,"")))</f>
        <v/>
      </c>
      <c r="V51" s="21" t="str">
        <f>IF('Rækker - Udskrift'!AA47=1,1,IF('Rækker - Udskrift'!AB47="X","X",IF('Rækker - Udskrift'!AC47=2,2,"")))</f>
        <v/>
      </c>
      <c r="W51" s="21" t="str">
        <f>IF('Rækker - Udskrift'!AA48=1,1,IF('Rækker - Udskrift'!AB48="X","X",IF('Rækker - Udskrift'!AC48=2,2,"")))</f>
        <v/>
      </c>
      <c r="X51" s="21" t="str">
        <f>IF('Rækker - Udskrift'!AA49=1,1,IF('Rækker - Udskrift'!AB49="X","X",IF('Rækker - Udskrift'!AC49=2,2,"")))</f>
        <v/>
      </c>
      <c r="Y51" s="21" t="str">
        <f>IF('Rækker - Udskrift'!AA50=1,1,IF('Rækker - Udskrift'!AB50="X","X",IF('Rækker - Udskrift'!AC50=2,2,"")))</f>
        <v/>
      </c>
      <c r="Z51" s="21" t="str">
        <f>IF('Rækker - Udskrift'!AA51=1,1,IF('Rækker - Udskrift'!AB51="X","X",IF('Rækker - Udskrift'!AC51=2,2,"")))</f>
        <v/>
      </c>
      <c r="AA51" s="21" t="str">
        <f>IF('Rækker - Udskrift'!AA52=1,1,IF('Rækker - Udskrift'!AB52="X","X",IF('Rækker - Udskrift'!AC52=2,2,"")))</f>
        <v/>
      </c>
      <c r="AB51" s="21" t="str">
        <f>IF('Rækker - Udskrift'!AA53=1,1,IF('Rækker - Udskrift'!AB53="X","X",IF('Rækker - Udskrift'!AC53=2,2,"")))</f>
        <v/>
      </c>
      <c r="AC51" s="21" t="str">
        <f>IF('Rækker - Udskrift'!AA54=1,1,IF('Rækker - Udskrift'!AB54="X","X",IF('Rækker - Udskrift'!AC54=2,2,"")))</f>
        <v/>
      </c>
      <c r="AD51" s="21" t="str">
        <f>IF('Rækker - Udskrift'!AA55=1,1,IF('Rækker - Udskrift'!AB55="X","X",IF('Rækker - Udskrift'!AC55=2,2,"")))</f>
        <v/>
      </c>
      <c r="AE51" s="21">
        <f>IF(Q51&lt;&gt;"",IF(LEFT(Q51,3)="Res",F1,0),IF(R51=R10,1,0)+IF(S51=S10,1,0)+IF(T51=T10,1,0)+IF(U51=U10,1,0)+IF(V51=V10,1,0)+IF(W51=W10,1,0)+IF(X51=X10,1,0)+IF(Y51=Y10,1,0)+IF(Z51=Z10,1,0)+IF(AA51=AA10,1,0)+IF(AB51=AB10,1,0)+IF(AC51=AC10,1,0)+IF(AD51=AD10,1,0))</f>
        <v>0</v>
      </c>
      <c r="AF51" s="21">
        <f>RANK(AE51,AE12:AE75,1)</f>
        <v>1</v>
      </c>
      <c r="AG51" s="21">
        <f t="shared" si="8"/>
        <v>0</v>
      </c>
      <c r="AH51" s="21">
        <f>IF(R51=R10,4096,0)+IF(S51=S10,2048,0)+IF(T51=T10,1024,0)+IF(U51=U10,512,0)+IF(V51=V10,256,0)+IF(W51=W10,128,0)+IF(X51=X10,64,0)+IF(Y51=Y10,32,0)+IF(Z51=Z10,16,0)+IF(AA51=AA10,8,0)+IF(AB51=AB10,4,0)+IF(AC51=AC10,2,0)+IF(AD51=AD10,1,0)</f>
        <v>0</v>
      </c>
      <c r="AI51" s="21">
        <f>RANK(AH51,AH12:AH75,1)</f>
        <v>1</v>
      </c>
      <c r="AJ51" s="21">
        <f t="shared" si="6"/>
        <v>66</v>
      </c>
      <c r="AK51" s="21">
        <f>RANK(AJ51,AJ12:AJ75,1)</f>
        <v>1</v>
      </c>
      <c r="AL51" s="21">
        <f t="shared" si="9"/>
        <v>0</v>
      </c>
      <c r="AM51" s="21">
        <f t="shared" si="10"/>
        <v>0</v>
      </c>
      <c r="AN51" s="21">
        <f t="shared" si="11"/>
        <v>0</v>
      </c>
      <c r="AO51" s="21">
        <f t="shared" si="7"/>
        <v>0</v>
      </c>
      <c r="AP51" s="21">
        <f t="shared" si="12"/>
        <v>0</v>
      </c>
      <c r="AQ51" s="21">
        <f>IF(C51&gt;0,IF(AN51&gt;0,COUNTIF(AN12:AN51,"&gt;0"),0),0)</f>
        <v>0</v>
      </c>
      <c r="AR51" s="21">
        <f>IF(AQ51&gt;0,AQ51,MAX(AQ12:AQ75)+COUNTIF(AQ12:AQ51,"=0"))</f>
        <v>40</v>
      </c>
      <c r="AS51" s="21" t="str">
        <f>IF(AN148&gt;MAX(AQ12:AQ75),"",DGET(A11:AR75,"Signatur",AN147:AN148))</f>
        <v/>
      </c>
      <c r="AT51" s="21">
        <f>IF(AN148&gt;MAX(AQ12:AQ75),0,DGET(A11:AR75,"Deltager E",AN147:AN148))</f>
        <v>0</v>
      </c>
      <c r="AU51" s="21">
        <f>IF(AN148&gt;MAX(AQ12:AQ75),0,DGET(A11:AR75,"2. runde E",AN147:AN148))</f>
        <v>0</v>
      </c>
      <c r="AV51" s="21">
        <f>IF(AN148&gt;MAX(AQ12:AQ75),0,DGET(A11:AR75,"Kval E",AN147:AN148))</f>
        <v>0</v>
      </c>
      <c r="AW51" s="21">
        <f>IF(AN148&gt;MAX(AQ12:AQ75),0,DGET(A11:AR75,"Dis E",AN147:AN148))</f>
        <v>0</v>
      </c>
      <c r="AX51" s="21">
        <f>IF(AN148&gt;MAX(AQ12:AQ75),0,DGET(A11:AR75,"Udm E",AN147:AN148))</f>
        <v>0</v>
      </c>
      <c r="AY51" s="21">
        <f>IF(AN148&gt;MAX(AQ12:AQ75),0,DGET(A11:AR75,"MR E",AN147:AN148))</f>
        <v>0</v>
      </c>
      <c r="AZ51" s="21">
        <f>IF(AN148&gt;MAX(AQ12:AQ75),0,DGET(A11:AR75,"Res E",AN147:AN148))</f>
        <v>0</v>
      </c>
    </row>
    <row r="52" spans="1:52" x14ac:dyDescent="0.15">
      <c r="A52" s="21" t="str">
        <f>[1]DB!AO52</f>
        <v/>
      </c>
      <c r="B52" s="21">
        <v>41</v>
      </c>
      <c r="C52" s="21">
        <f>[1]DB!AP52</f>
        <v>0</v>
      </c>
      <c r="D52" s="21">
        <f>[1]DB!AQ52</f>
        <v>0</v>
      </c>
      <c r="E52" s="21">
        <f>IF(B6=13,IF(A52&lt;&gt;"",COUNTIF(U78:U109,A52)+D52,0),D52)</f>
        <v>0</v>
      </c>
      <c r="F52" s="21">
        <f>[1]DB!AR52</f>
        <v>0</v>
      </c>
      <c r="G52" s="21">
        <f>IF(B6=13,IF(A52&lt;&gt;"",F52-COUNTIF(U78:U109,A52)-COUNTIF(Y78:Y109,A52),0),F52)</f>
        <v>0</v>
      </c>
      <c r="H52" s="21">
        <f>[1]DB!AW52</f>
        <v>0</v>
      </c>
      <c r="I52" s="21">
        <f>[1]DB!AS52</f>
        <v>0</v>
      </c>
      <c r="J52" s="21">
        <f>IF(Rækker!R45="Disket",1,IF(N52&gt;5,1,IF(I52=1,1,0)))</f>
        <v>0</v>
      </c>
      <c r="K52" s="21">
        <f>[1]DB!AT52</f>
        <v>0</v>
      </c>
      <c r="L52" s="21">
        <f>IF(Rækker!R45="Udmeldt",1,IF(K52=1,1,0))</f>
        <v>0</v>
      </c>
      <c r="M52" s="21">
        <f>[1]DB!AU52</f>
        <v>0</v>
      </c>
      <c r="N52" s="21">
        <f>IF(Rækker!R45="MR",M52+1,M52)</f>
        <v>0</v>
      </c>
      <c r="O52" s="21">
        <f>[1]DB!AV52</f>
        <v>0</v>
      </c>
      <c r="P52" s="21">
        <f>IF(Rækker!R45="Res",O52+1,O52)</f>
        <v>0</v>
      </c>
      <c r="Q52" s="21" t="str">
        <f t="shared" si="5"/>
        <v/>
      </c>
      <c r="R52" s="21" t="str">
        <f>IF('Rækker - Udskrift'!AD43=1,1,IF('Rækker - Udskrift'!AE43="X","X",IF('Rækker - Udskrift'!AF43=2,2,"")))</f>
        <v/>
      </c>
      <c r="S52" s="21" t="str">
        <f>IF('Rækker - Udskrift'!AD44=1,1,IF('Rækker - Udskrift'!AE44="X","X",IF('Rækker - Udskrift'!AF44=2,2,"")))</f>
        <v/>
      </c>
      <c r="T52" s="21" t="str">
        <f>IF('Rækker - Udskrift'!AD45=1,1,IF('Rækker - Udskrift'!AE45="X","X",IF('Rækker - Udskrift'!AF45=2,2,"")))</f>
        <v/>
      </c>
      <c r="U52" s="21" t="str">
        <f>IF('Rækker - Udskrift'!AD46=1,1,IF('Rækker - Udskrift'!AE46="X","X",IF('Rækker - Udskrift'!AF46=2,2,"")))</f>
        <v/>
      </c>
      <c r="V52" s="21" t="str">
        <f>IF('Rækker - Udskrift'!AD47=1,1,IF('Rækker - Udskrift'!AE47="X","X",IF('Rækker - Udskrift'!AF47=2,2,"")))</f>
        <v/>
      </c>
      <c r="W52" s="21" t="str">
        <f>IF('Rækker - Udskrift'!AD48=1,1,IF('Rækker - Udskrift'!AE48="X","X",IF('Rækker - Udskrift'!AF48=2,2,"")))</f>
        <v/>
      </c>
      <c r="X52" s="21" t="str">
        <f>IF('Rækker - Udskrift'!AD49=1,1,IF('Rækker - Udskrift'!AE49="X","X",IF('Rækker - Udskrift'!AF49=2,2,"")))</f>
        <v/>
      </c>
      <c r="Y52" s="21" t="str">
        <f>IF('Rækker - Udskrift'!AD50=1,1,IF('Rækker - Udskrift'!AE50="X","X",IF('Rækker - Udskrift'!AF50=2,2,"")))</f>
        <v/>
      </c>
      <c r="Z52" s="21" t="str">
        <f>IF('Rækker - Udskrift'!AD51=1,1,IF('Rækker - Udskrift'!AE51="X","X",IF('Rækker - Udskrift'!AF51=2,2,"")))</f>
        <v/>
      </c>
      <c r="AA52" s="21" t="str">
        <f>IF('Rækker - Udskrift'!AD52=1,1,IF('Rækker - Udskrift'!AE52="X","X",IF('Rækker - Udskrift'!AF52=2,2,"")))</f>
        <v/>
      </c>
      <c r="AB52" s="21" t="str">
        <f>IF('Rækker - Udskrift'!AD53=1,1,IF('Rækker - Udskrift'!AE53="X","X",IF('Rækker - Udskrift'!AF53=2,2,"")))</f>
        <v/>
      </c>
      <c r="AC52" s="21" t="str">
        <f>IF('Rækker - Udskrift'!AD54=1,1,IF('Rækker - Udskrift'!AE54="X","X",IF('Rækker - Udskrift'!AF54=2,2,"")))</f>
        <v/>
      </c>
      <c r="AD52" s="21" t="str">
        <f>IF('Rækker - Udskrift'!AD55=1,1,IF('Rækker - Udskrift'!AE55="X","X",IF('Rækker - Udskrift'!AF55=2,2,"")))</f>
        <v/>
      </c>
      <c r="AE52" s="21">
        <f>IF(Q52&lt;&gt;"",IF(LEFT(Q52,3)="Res",F1,0),IF(R52=R10,1,0)+IF(S52=S10,1,0)+IF(T52=T10,1,0)+IF(U52=U10,1,0)+IF(V52=V10,1,0)+IF(W52=W10,1,0)+IF(X52=X10,1,0)+IF(Y52=Y10,1,0)+IF(Z52=Z10,1,0)+IF(AA52=AA10,1,0)+IF(AB52=AB10,1,0)+IF(AC52=AC10,1,0)+IF(AD52=AD10,1,0))</f>
        <v>0</v>
      </c>
      <c r="AF52" s="21">
        <f>RANK(AE52,AE12:AE75,1)</f>
        <v>1</v>
      </c>
      <c r="AG52" s="21">
        <f t="shared" si="8"/>
        <v>0</v>
      </c>
      <c r="AH52" s="21">
        <f>IF(R52=R10,4096,0)+IF(S52=S10,2048,0)+IF(T52=T10,1024,0)+IF(U52=U10,512,0)+IF(V52=V10,256,0)+IF(W52=W10,128,0)+IF(X52=X10,64,0)+IF(Y52=Y10,32,0)+IF(Z52=Z10,16,0)+IF(AA52=AA10,8,0)+IF(AB52=AB10,4,0)+IF(AC52=AC10,2,0)+IF(AD52=AD10,1,0)</f>
        <v>0</v>
      </c>
      <c r="AI52" s="21">
        <f>RANK(AH52,AH12:AH75,1)</f>
        <v>1</v>
      </c>
      <c r="AJ52" s="21">
        <f t="shared" si="6"/>
        <v>66</v>
      </c>
      <c r="AK52" s="21">
        <f>RANK(AJ52,AJ12:AJ75,1)</f>
        <v>1</v>
      </c>
      <c r="AL52" s="21">
        <f t="shared" si="9"/>
        <v>0</v>
      </c>
      <c r="AM52" s="21">
        <f t="shared" si="10"/>
        <v>0</v>
      </c>
      <c r="AN52" s="21">
        <f t="shared" si="11"/>
        <v>0</v>
      </c>
      <c r="AO52" s="21">
        <f t="shared" si="7"/>
        <v>0</v>
      </c>
      <c r="AP52" s="21">
        <f t="shared" si="12"/>
        <v>0</v>
      </c>
      <c r="AQ52" s="21">
        <f>IF(C52&gt;0,IF(AN52&gt;0,COUNTIF(AN12:AN52,"&gt;0"),0),0)</f>
        <v>0</v>
      </c>
      <c r="AR52" s="21">
        <f>IF(AQ52&gt;0,AQ52,MAX(AQ12:AQ75)+COUNTIF(AQ12:AQ52,"=0"))</f>
        <v>41</v>
      </c>
      <c r="AS52" s="21" t="str">
        <f>IF(AO148&gt;MAX(AQ12:AQ75),"",DGET(A11:AR75,"Signatur",AO147:AO148))</f>
        <v/>
      </c>
      <c r="AT52" s="21">
        <f>IF(AO148&gt;MAX(AQ12:AQ75),0,DGET(A11:AR75,"Deltager E",AO147:AO148))</f>
        <v>0</v>
      </c>
      <c r="AU52" s="21">
        <f>IF(AO148&gt;MAX(AQ12:AQ75),0,DGET(A11:AR75,"2. runde E",AO147:AO148))</f>
        <v>0</v>
      </c>
      <c r="AV52" s="21">
        <f>IF(AO148&gt;MAX(AQ12:AQ75),0,DGET(A11:AR75,"Kval E",AO147:AO148))</f>
        <v>0</v>
      </c>
      <c r="AW52" s="21">
        <f>IF(AO148&gt;MAX(AQ12:AQ75),0,DGET(A11:AR75,"Dis E",AO147:AO148))</f>
        <v>0</v>
      </c>
      <c r="AX52" s="21">
        <f>IF(AO148&gt;MAX(AQ12:AQ75),0,DGET(A11:AR75,"Udm E",AO147:AO148))</f>
        <v>0</v>
      </c>
      <c r="AY52" s="21">
        <f>IF(AO148&gt;MAX(AQ12:AQ75),0,DGET(A11:AR75,"MR E",AO147:AO148))</f>
        <v>0</v>
      </c>
      <c r="AZ52" s="21">
        <f>IF(AO148&gt;MAX(AQ12:AQ75),0,DGET(A11:AR75,"Res E",AO147:AO148))</f>
        <v>0</v>
      </c>
    </row>
    <row r="53" spans="1:52" x14ac:dyDescent="0.15">
      <c r="A53" s="21" t="str">
        <f>[1]DB!AO53</f>
        <v/>
      </c>
      <c r="B53" s="21">
        <v>42</v>
      </c>
      <c r="C53" s="21">
        <f>[1]DB!AP53</f>
        <v>0</v>
      </c>
      <c r="D53" s="21">
        <f>[1]DB!AQ53</f>
        <v>0</v>
      </c>
      <c r="E53" s="21">
        <f>IF(B6=13,IF(A53&lt;&gt;"",COUNTIF(U78:U109,A53)+D53,0),D53)</f>
        <v>0</v>
      </c>
      <c r="F53" s="21">
        <f>[1]DB!AR53</f>
        <v>0</v>
      </c>
      <c r="G53" s="21">
        <f>IF(B6=13,IF(A53&lt;&gt;"",F53-COUNTIF(U78:U109,A53)-COUNTIF(Y78:Y109,A53),0),F53)</f>
        <v>0</v>
      </c>
      <c r="H53" s="21">
        <f>[1]DB!AW53</f>
        <v>0</v>
      </c>
      <c r="I53" s="21">
        <f>[1]DB!AS53</f>
        <v>0</v>
      </c>
      <c r="J53" s="21">
        <f>IF(Rækker!T45="Disket",1,IF(N53&gt;5,1,IF(I53=1,1,0)))</f>
        <v>0</v>
      </c>
      <c r="K53" s="21">
        <f>[1]DB!AT53</f>
        <v>0</v>
      </c>
      <c r="L53" s="21">
        <f>IF(Rækker!T45="Udmeldt",1,IF(K53=1,1,0))</f>
        <v>0</v>
      </c>
      <c r="M53" s="21">
        <f>[1]DB!AU53</f>
        <v>0</v>
      </c>
      <c r="N53" s="21">
        <f>IF(Rækker!T45="MR",M53+1,M53)</f>
        <v>0</v>
      </c>
      <c r="O53" s="21">
        <f>[1]DB!AV53</f>
        <v>0</v>
      </c>
      <c r="P53" s="21">
        <f>IF(Rækker!T45="Res",O53+1,O53)</f>
        <v>0</v>
      </c>
      <c r="Q53" s="21" t="str">
        <f t="shared" si="5"/>
        <v/>
      </c>
      <c r="R53" s="21" t="str">
        <f>IF('Rækker - Udskrift'!AG43=1,1,IF('Rækker - Udskrift'!AH43="X","X",IF('Rækker - Udskrift'!AI43=2,2,"")))</f>
        <v/>
      </c>
      <c r="S53" s="21" t="str">
        <f>IF('Rækker - Udskrift'!AG44=1,1,IF('Rækker - Udskrift'!AH44="X","X",IF('Rækker - Udskrift'!AI44=2,2,"")))</f>
        <v/>
      </c>
      <c r="T53" s="21" t="str">
        <f>IF('Rækker - Udskrift'!AG45=1,1,IF('Rækker - Udskrift'!AH45="X","X",IF('Rækker - Udskrift'!AI45=2,2,"")))</f>
        <v/>
      </c>
      <c r="U53" s="21" t="str">
        <f>IF('Rækker - Udskrift'!AG46=1,1,IF('Rækker - Udskrift'!AH46="X","X",IF('Rækker - Udskrift'!AI46=2,2,"")))</f>
        <v/>
      </c>
      <c r="V53" s="21" t="str">
        <f>IF('Rækker - Udskrift'!AG47=1,1,IF('Rækker - Udskrift'!AH47="X","X",IF('Rækker - Udskrift'!AI47=2,2,"")))</f>
        <v/>
      </c>
      <c r="W53" s="21" t="str">
        <f>IF('Rækker - Udskrift'!AG48=1,1,IF('Rækker - Udskrift'!AH48="X","X",IF('Rækker - Udskrift'!AI48=2,2,"")))</f>
        <v/>
      </c>
      <c r="X53" s="21" t="str">
        <f>IF('Rækker - Udskrift'!AG49=1,1,IF('Rækker - Udskrift'!AH49="X","X",IF('Rækker - Udskrift'!AI49=2,2,"")))</f>
        <v/>
      </c>
      <c r="Y53" s="21" t="str">
        <f>IF('Rækker - Udskrift'!AG50=1,1,IF('Rækker - Udskrift'!AH50="X","X",IF('Rækker - Udskrift'!AI50=2,2,"")))</f>
        <v/>
      </c>
      <c r="Z53" s="21" t="str">
        <f>IF('Rækker - Udskrift'!AG51=1,1,IF('Rækker - Udskrift'!AH51="X","X",IF('Rækker - Udskrift'!AI51=2,2,"")))</f>
        <v/>
      </c>
      <c r="AA53" s="21" t="str">
        <f>IF('Rækker - Udskrift'!AG52=1,1,IF('Rækker - Udskrift'!AH52="X","X",IF('Rækker - Udskrift'!AI52=2,2,"")))</f>
        <v/>
      </c>
      <c r="AB53" s="21" t="str">
        <f>IF('Rækker - Udskrift'!AG53=1,1,IF('Rækker - Udskrift'!AH53="X","X",IF('Rækker - Udskrift'!AI53=2,2,"")))</f>
        <v/>
      </c>
      <c r="AC53" s="21" t="str">
        <f>IF('Rækker - Udskrift'!AG54=1,1,IF('Rækker - Udskrift'!AH54="X","X",IF('Rækker - Udskrift'!AI54=2,2,"")))</f>
        <v/>
      </c>
      <c r="AD53" s="21" t="str">
        <f>IF('Rækker - Udskrift'!AG55=1,1,IF('Rækker - Udskrift'!AH55="X","X",IF('Rækker - Udskrift'!AI55=2,2,"")))</f>
        <v/>
      </c>
      <c r="AE53" s="21">
        <f>IF(Q53&lt;&gt;"",IF(LEFT(Q53,3)="Res",F1,0),IF(R53=R10,1,0)+IF(S53=S10,1,0)+IF(T53=T10,1,0)+IF(U53=U10,1,0)+IF(V53=V10,1,0)+IF(W53=W10,1,0)+IF(X53=X10,1,0)+IF(Y53=Y10,1,0)+IF(Z53=Z10,1,0)+IF(AA53=AA10,1,0)+IF(AB53=AB10,1,0)+IF(AC53=AC10,1,0)+IF(AD53=AD10,1,0))</f>
        <v>0</v>
      </c>
      <c r="AF53" s="21">
        <f>RANK(AE53,AE12:AE75,1)</f>
        <v>1</v>
      </c>
      <c r="AG53" s="21">
        <f t="shared" si="8"/>
        <v>0</v>
      </c>
      <c r="AH53" s="21">
        <f>IF(R53=R10,4096,0)+IF(S53=S10,2048,0)+IF(T53=T10,1024,0)+IF(U53=U10,512,0)+IF(V53=V10,256,0)+IF(W53=W10,128,0)+IF(X53=X10,64,0)+IF(Y53=Y10,32,0)+IF(Z53=Z10,16,0)+IF(AA53=AA10,8,0)+IF(AB53=AB10,4,0)+IF(AC53=AC10,2,0)+IF(AD53=AD10,1,0)</f>
        <v>0</v>
      </c>
      <c r="AI53" s="21">
        <f>RANK(AH53,AH12:AH75,1)</f>
        <v>1</v>
      </c>
      <c r="AJ53" s="21">
        <f t="shared" si="6"/>
        <v>66</v>
      </c>
      <c r="AK53" s="21">
        <f>RANK(AJ53,AJ12:AJ75,1)</f>
        <v>1</v>
      </c>
      <c r="AL53" s="21">
        <f t="shared" si="9"/>
        <v>0</v>
      </c>
      <c r="AM53" s="21">
        <f t="shared" si="10"/>
        <v>0</v>
      </c>
      <c r="AN53" s="21">
        <f t="shared" si="11"/>
        <v>0</v>
      </c>
      <c r="AO53" s="21">
        <f t="shared" si="7"/>
        <v>0</v>
      </c>
      <c r="AP53" s="21">
        <f t="shared" si="12"/>
        <v>0</v>
      </c>
      <c r="AQ53" s="21">
        <f>IF(C53&gt;0,IF(AN53&gt;0,COUNTIF(AN12:AN53,"&gt;0"),0),0)</f>
        <v>0</v>
      </c>
      <c r="AR53" s="21">
        <f>IF(AQ53&gt;0,AQ53,MAX(AQ12:AQ75)+COUNTIF(AQ12:AQ53,"=0"))</f>
        <v>42</v>
      </c>
      <c r="AS53" s="21" t="str">
        <f>IF(AP148&gt;MAX(AQ12:AQ75),"",DGET(A11:AR75,"Signatur",AP147:AP148))</f>
        <v/>
      </c>
      <c r="AT53" s="21">
        <f>IF(AP148&gt;MAX(AQ12:AQ75),0,DGET(A11:AR75,"Deltager E",AP147:AP148))</f>
        <v>0</v>
      </c>
      <c r="AU53" s="21">
        <f>IF(AP148&gt;MAX(AQ12:AQ75),0,DGET(A11:AR75,"2. runde E",AP147:AP148))</f>
        <v>0</v>
      </c>
      <c r="AV53" s="21">
        <f>IF(AP148&gt;MAX(AQ12:AQ75),0,DGET(A11:AR75,"Kval E",AP147:AP148))</f>
        <v>0</v>
      </c>
      <c r="AW53" s="21">
        <f>IF(AP148&gt;MAX(AQ12:AQ75),0,DGET(A11:AR75,"Dis E",AP147:AP148))</f>
        <v>0</v>
      </c>
      <c r="AX53" s="21">
        <f>IF(AP148&gt;MAX(AQ12:AQ75),0,DGET(A11:AR75,"Udm E",AP147:AP148))</f>
        <v>0</v>
      </c>
      <c r="AY53" s="21">
        <f>IF(AP148&gt;MAX(AQ12:AQ75),0,DGET(A11:AR75,"MR E",AP147:AP148))</f>
        <v>0</v>
      </c>
      <c r="AZ53" s="21">
        <f>IF(AP148&gt;MAX(AQ12:AQ75),0,DGET(A11:AR75,"Res E",AP147:AP148))</f>
        <v>0</v>
      </c>
    </row>
    <row r="54" spans="1:52" x14ac:dyDescent="0.15">
      <c r="A54" s="21" t="str">
        <f>[1]DB!AO54</f>
        <v/>
      </c>
      <c r="B54" s="21">
        <v>43</v>
      </c>
      <c r="C54" s="21">
        <f>[1]DB!AP54</f>
        <v>0</v>
      </c>
      <c r="D54" s="21">
        <f>[1]DB!AQ54</f>
        <v>0</v>
      </c>
      <c r="E54" s="21">
        <f>IF(B6=13,IF(A54&lt;&gt;"",COUNTIF(U78:U109,A54)+D54,0),D54)</f>
        <v>0</v>
      </c>
      <c r="F54" s="21">
        <f>[1]DB!AR54</f>
        <v>0</v>
      </c>
      <c r="G54" s="21">
        <f>IF(B6=13,IF(A54&lt;&gt;"",F54-COUNTIF(U78:U109,A54)-COUNTIF(Y78:Y109,A54),0),F54)</f>
        <v>0</v>
      </c>
      <c r="H54" s="21">
        <f>[1]DB!AW54</f>
        <v>0</v>
      </c>
      <c r="I54" s="21">
        <f>[1]DB!AS54</f>
        <v>0</v>
      </c>
      <c r="J54" s="21">
        <f>IF(Rækker!V45="Disket",1,IF(N54&gt;5,1,IF(I54=1,1,0)))</f>
        <v>0</v>
      </c>
      <c r="K54" s="21">
        <f>[1]DB!AT54</f>
        <v>0</v>
      </c>
      <c r="L54" s="21">
        <f>IF(Rækker!V45="Udmeldt",1,IF(K54=1,1,0))</f>
        <v>0</v>
      </c>
      <c r="M54" s="21">
        <f>[1]DB!AU54</f>
        <v>0</v>
      </c>
      <c r="N54" s="21">
        <f>IF(Rækker!V45="MR",M54+1,M54)</f>
        <v>0</v>
      </c>
      <c r="O54" s="21">
        <f>[1]DB!AV54</f>
        <v>0</v>
      </c>
      <c r="P54" s="21">
        <f>IF(Rækker!V45="Res",O54+1,O54)</f>
        <v>0</v>
      </c>
      <c r="Q54" s="21" t="str">
        <f t="shared" si="5"/>
        <v/>
      </c>
      <c r="R54" s="21" t="str">
        <f>IF('Rækker - Udskrift'!AJ43=1,1,IF('Rækker - Udskrift'!AK43="X","X",IF('Rækker - Udskrift'!AL43=2,2,"")))</f>
        <v/>
      </c>
      <c r="S54" s="21" t="str">
        <f>IF('Rækker - Udskrift'!AJ44=1,1,IF('Rækker - Udskrift'!AK44="X","X",IF('Rækker - Udskrift'!AL44=2,2,"")))</f>
        <v/>
      </c>
      <c r="T54" s="21" t="str">
        <f>IF('Rækker - Udskrift'!AJ45=1,1,IF('Rækker - Udskrift'!AK45="X","X",IF('Rækker - Udskrift'!AL45=2,2,"")))</f>
        <v/>
      </c>
      <c r="U54" s="21" t="str">
        <f>IF('Rækker - Udskrift'!AJ46=1,1,IF('Rækker - Udskrift'!AK46="X","X",IF('Rækker - Udskrift'!AL46=2,2,"")))</f>
        <v/>
      </c>
      <c r="V54" s="21" t="str">
        <f>IF('Rækker - Udskrift'!AJ47=1,1,IF('Rækker - Udskrift'!AK47="X","X",IF('Rækker - Udskrift'!AL47=2,2,"")))</f>
        <v/>
      </c>
      <c r="W54" s="21" t="str">
        <f>IF('Rækker - Udskrift'!AJ48=1,1,IF('Rækker - Udskrift'!AK48="X","X",IF('Rækker - Udskrift'!AL48=2,2,"")))</f>
        <v/>
      </c>
      <c r="X54" s="21" t="str">
        <f>IF('Rækker - Udskrift'!AJ49=1,1,IF('Rækker - Udskrift'!AK49="X","X",IF('Rækker - Udskrift'!AL49=2,2,"")))</f>
        <v/>
      </c>
      <c r="Y54" s="21" t="str">
        <f>IF('Rækker - Udskrift'!AJ50=1,1,IF('Rækker - Udskrift'!AK50="X","X",IF('Rækker - Udskrift'!AL50=2,2,"")))</f>
        <v/>
      </c>
      <c r="Z54" s="21" t="str">
        <f>IF('Rækker - Udskrift'!AJ51=1,1,IF('Rækker - Udskrift'!AK51="X","X",IF('Rækker - Udskrift'!AL51=2,2,"")))</f>
        <v/>
      </c>
      <c r="AA54" s="21" t="str">
        <f>IF('Rækker - Udskrift'!AJ52=1,1,IF('Rækker - Udskrift'!AK52="X","X",IF('Rækker - Udskrift'!AL52=2,2,"")))</f>
        <v/>
      </c>
      <c r="AB54" s="21" t="str">
        <f>IF('Rækker - Udskrift'!AJ53=1,1,IF('Rækker - Udskrift'!AK53="X","X",IF('Rækker - Udskrift'!AL53=2,2,"")))</f>
        <v/>
      </c>
      <c r="AC54" s="21" t="str">
        <f>IF('Rækker - Udskrift'!AJ54=1,1,IF('Rækker - Udskrift'!AK54="X","X",IF('Rækker - Udskrift'!AL54=2,2,"")))</f>
        <v/>
      </c>
      <c r="AD54" s="21" t="str">
        <f>IF('Rækker - Udskrift'!AJ55=1,1,IF('Rækker - Udskrift'!AK55="X","X",IF('Rækker - Udskrift'!AL55=2,2,"")))</f>
        <v/>
      </c>
      <c r="AE54" s="21">
        <f>IF(Q54&lt;&gt;"",IF(LEFT(Q54,3)="Res",F1,0),IF(R54=R10,1,0)+IF(S54=S10,1,0)+IF(T54=T10,1,0)+IF(U54=U10,1,0)+IF(V54=V10,1,0)+IF(W54=W10,1,0)+IF(X54=X10,1,0)+IF(Y54=Y10,1,0)+IF(Z54=Z10,1,0)+IF(AA54=AA10,1,0)+IF(AB54=AB10,1,0)+IF(AC54=AC10,1,0)+IF(AD54=AD10,1,0))</f>
        <v>0</v>
      </c>
      <c r="AF54" s="21">
        <f>RANK(AE54,AE12:AE75,1)</f>
        <v>1</v>
      </c>
      <c r="AG54" s="21">
        <f t="shared" si="8"/>
        <v>0</v>
      </c>
      <c r="AH54" s="21">
        <f>IF(R54=R10,4096,0)+IF(S54=S10,2048,0)+IF(T54=T10,1024,0)+IF(U54=U10,512,0)+IF(V54=V10,256,0)+IF(W54=W10,128,0)+IF(X54=X10,64,0)+IF(Y54=Y10,32,0)+IF(Z54=Z10,16,0)+IF(AA54=AA10,8,0)+IF(AB54=AB10,4,0)+IF(AC54=AC10,2,0)+IF(AD54=AD10,1,0)</f>
        <v>0</v>
      </c>
      <c r="AI54" s="21">
        <f>RANK(AH54,AH12:AH75,1)</f>
        <v>1</v>
      </c>
      <c r="AJ54" s="21">
        <f t="shared" si="6"/>
        <v>66</v>
      </c>
      <c r="AK54" s="21">
        <f>RANK(AJ54,AJ12:AJ75,1)</f>
        <v>1</v>
      </c>
      <c r="AL54" s="21">
        <f t="shared" si="9"/>
        <v>0</v>
      </c>
      <c r="AM54" s="21">
        <f t="shared" si="10"/>
        <v>0</v>
      </c>
      <c r="AN54" s="21">
        <f t="shared" si="11"/>
        <v>0</v>
      </c>
      <c r="AO54" s="21">
        <f t="shared" si="7"/>
        <v>0</v>
      </c>
      <c r="AP54" s="21">
        <f t="shared" si="12"/>
        <v>0</v>
      </c>
      <c r="AQ54" s="21">
        <f>IF(C54&gt;0,IF(AN54&gt;0,COUNTIF(AN12:AN54,"&gt;0"),0),0)</f>
        <v>0</v>
      </c>
      <c r="AR54" s="21">
        <f>IF(AQ54&gt;0,AQ54,MAX(AQ12:AQ75)+COUNTIF(AQ12:AQ54,"=0"))</f>
        <v>43</v>
      </c>
      <c r="AS54" s="21" t="str">
        <f>IF(AQ148&gt;MAX(AQ12:AQ75),"",DGET(A11:AR75,"Signatur",AQ147:AQ148))</f>
        <v/>
      </c>
      <c r="AT54" s="21">
        <f>IF(AQ148&gt;MAX(AQ12:AQ75),0,DGET(A11:AR75,"Deltager E",AQ147:AQ148))</f>
        <v>0</v>
      </c>
      <c r="AU54" s="21">
        <f>IF(AQ148&gt;MAX(AQ12:AQ75),0,DGET(A11:AR75,"2. runde E",AQ147:AQ148))</f>
        <v>0</v>
      </c>
      <c r="AV54" s="21">
        <f>IF(AQ148&gt;MAX(AQ12:AQ75),0,DGET(A11:AR75,"Kval E",AQ147:AQ148))</f>
        <v>0</v>
      </c>
      <c r="AW54" s="21">
        <f>IF(AQ148&gt;MAX(AQ12:AQ75),0,DGET(A11:AR75,"Dis E",AQ147:AQ148))</f>
        <v>0</v>
      </c>
      <c r="AX54" s="21">
        <f>IF(AQ148&gt;MAX(AQ12:AQ75),0,DGET(A11:AR75,"Udm E",AQ147:AQ148))</f>
        <v>0</v>
      </c>
      <c r="AY54" s="21">
        <f>IF(AQ148&gt;MAX(AQ12:AQ75),0,DGET(A11:AR75,"MR E",AQ147:AQ148))</f>
        <v>0</v>
      </c>
      <c r="AZ54" s="21">
        <f>IF(AQ148&gt;MAX(AQ12:AQ75),0,DGET(A11:AR75,"Res E",AQ147:AQ148))</f>
        <v>0</v>
      </c>
    </row>
    <row r="55" spans="1:52" x14ac:dyDescent="0.15">
      <c r="A55" s="21" t="str">
        <f>[1]DB!AO55</f>
        <v/>
      </c>
      <c r="B55" s="21">
        <v>44</v>
      </c>
      <c r="C55" s="21">
        <f>[1]DB!AP55</f>
        <v>0</v>
      </c>
      <c r="D55" s="21">
        <f>[1]DB!AQ55</f>
        <v>0</v>
      </c>
      <c r="E55" s="21">
        <f>IF(B6=13,IF(A55&lt;&gt;"",COUNTIF(U78:U109,A55)+D55,0),D55)</f>
        <v>0</v>
      </c>
      <c r="F55" s="21">
        <f>[1]DB!AR55</f>
        <v>0</v>
      </c>
      <c r="G55" s="21">
        <f>IF(B6=13,IF(A55&lt;&gt;"",F55-COUNTIF(U78:U109,A55)-COUNTIF(Y78:Y109,A55),0),F55)</f>
        <v>0</v>
      </c>
      <c r="H55" s="21">
        <f>[1]DB!AW55</f>
        <v>0</v>
      </c>
      <c r="I55" s="21">
        <f>[1]DB!AS55</f>
        <v>0</v>
      </c>
      <c r="J55" s="21">
        <f>IF(Rækker!X45="Disket",1,IF(N55&gt;5,1,IF(I55=1,1,0)))</f>
        <v>0</v>
      </c>
      <c r="K55" s="21">
        <f>[1]DB!AT55</f>
        <v>0</v>
      </c>
      <c r="L55" s="21">
        <f>IF(Rækker!X45="Udmeldt",1,IF(K55=1,1,0))</f>
        <v>0</v>
      </c>
      <c r="M55" s="21">
        <f>[1]DB!AU55</f>
        <v>0</v>
      </c>
      <c r="N55" s="21">
        <f>IF(Rækker!X45="MR",M55+1,M55)</f>
        <v>0</v>
      </c>
      <c r="O55" s="21">
        <f>[1]DB!AV55</f>
        <v>0</v>
      </c>
      <c r="P55" s="21">
        <f>IF(Rækker!X45="Res",O55+1,O55)</f>
        <v>0</v>
      </c>
      <c r="Q55" s="21" t="str">
        <f t="shared" si="5"/>
        <v/>
      </c>
      <c r="R55" s="21" t="str">
        <f>IF('Rækker - Udskrift'!AM43=1,1,IF('Rækker - Udskrift'!AN43="X","X",IF('Rækker - Udskrift'!AO43=2,2,"")))</f>
        <v/>
      </c>
      <c r="S55" s="21" t="str">
        <f>IF('Rækker - Udskrift'!AM44=1,1,IF('Rækker - Udskrift'!AN44="X","X",IF('Rækker - Udskrift'!AO44=2,2,"")))</f>
        <v/>
      </c>
      <c r="T55" s="21" t="str">
        <f>IF('Rækker - Udskrift'!AM45=1,1,IF('Rækker - Udskrift'!AN45="X","X",IF('Rækker - Udskrift'!AO45=2,2,"")))</f>
        <v/>
      </c>
      <c r="U55" s="21" t="str">
        <f>IF('Rækker - Udskrift'!AM46=1,1,IF('Rækker - Udskrift'!AN46="X","X",IF('Rækker - Udskrift'!AO46=2,2,"")))</f>
        <v/>
      </c>
      <c r="V55" s="21" t="str">
        <f>IF('Rækker - Udskrift'!AM47=1,1,IF('Rækker - Udskrift'!AN47="X","X",IF('Rækker - Udskrift'!AO47=2,2,"")))</f>
        <v/>
      </c>
      <c r="W55" s="21" t="str">
        <f>IF('Rækker - Udskrift'!AM48=1,1,IF('Rækker - Udskrift'!AN48="X","X",IF('Rækker - Udskrift'!AO48=2,2,"")))</f>
        <v/>
      </c>
      <c r="X55" s="21" t="str">
        <f>IF('Rækker - Udskrift'!AM49=1,1,IF('Rækker - Udskrift'!AN49="X","X",IF('Rækker - Udskrift'!AO49=2,2,"")))</f>
        <v/>
      </c>
      <c r="Y55" s="21" t="str">
        <f>IF('Rækker - Udskrift'!AM50=1,1,IF('Rækker - Udskrift'!AN50="X","X",IF('Rækker - Udskrift'!AO50=2,2,"")))</f>
        <v/>
      </c>
      <c r="Z55" s="21" t="str">
        <f>IF('Rækker - Udskrift'!AM51=1,1,IF('Rækker - Udskrift'!AN51="X","X",IF('Rækker - Udskrift'!AO51=2,2,"")))</f>
        <v/>
      </c>
      <c r="AA55" s="21" t="str">
        <f>IF('Rækker - Udskrift'!AM52=1,1,IF('Rækker - Udskrift'!AN52="X","X",IF('Rækker - Udskrift'!AO52=2,2,"")))</f>
        <v/>
      </c>
      <c r="AB55" s="21" t="str">
        <f>IF('Rækker - Udskrift'!AM53=1,1,IF('Rækker - Udskrift'!AN53="X","X",IF('Rækker - Udskrift'!AO53=2,2,"")))</f>
        <v/>
      </c>
      <c r="AC55" s="21" t="str">
        <f>IF('Rækker - Udskrift'!AM54=1,1,IF('Rækker - Udskrift'!AN54="X","X",IF('Rækker - Udskrift'!AO54=2,2,"")))</f>
        <v/>
      </c>
      <c r="AD55" s="21" t="str">
        <f>IF('Rækker - Udskrift'!AM55=1,1,IF('Rækker - Udskrift'!AN55="X","X",IF('Rækker - Udskrift'!AO55=2,2,"")))</f>
        <v/>
      </c>
      <c r="AE55" s="21">
        <f>IF(Q55&lt;&gt;"",IF(LEFT(Q55,3)="Res",F1,0),IF(R55=R10,1,0)+IF(S55=S10,1,0)+IF(T55=T10,1,0)+IF(U55=U10,1,0)+IF(V55=V10,1,0)+IF(W55=W10,1,0)+IF(X55=X10,1,0)+IF(Y55=Y10,1,0)+IF(Z55=Z10,1,0)+IF(AA55=AA10,1,0)+IF(AB55=AB10,1,0)+IF(AC55=AC10,1,0)+IF(AD55=AD10,1,0))</f>
        <v>0</v>
      </c>
      <c r="AF55" s="21">
        <f>RANK(AE55,AE12:AE75,1)</f>
        <v>1</v>
      </c>
      <c r="AG55" s="21">
        <f t="shared" si="8"/>
        <v>0</v>
      </c>
      <c r="AH55" s="21">
        <f>IF(R55=R10,4096,0)+IF(S55=S10,2048,0)+IF(T55=T10,1024,0)+IF(U55=U10,512,0)+IF(V55=V10,256,0)+IF(W55=W10,128,0)+IF(X55=X10,64,0)+IF(Y55=Y10,32,0)+IF(Z55=Z10,16,0)+IF(AA55=AA10,8,0)+IF(AB55=AB10,4,0)+IF(AC55=AC10,2,0)+IF(AD55=AD10,1,0)</f>
        <v>0</v>
      </c>
      <c r="AI55" s="21">
        <f>RANK(AH55,AH12:AH75,1)</f>
        <v>1</v>
      </c>
      <c r="AJ55" s="21">
        <f t="shared" si="6"/>
        <v>66</v>
      </c>
      <c r="AK55" s="21">
        <f>RANK(AJ55,AJ12:AJ75,1)</f>
        <v>1</v>
      </c>
      <c r="AL55" s="21">
        <f t="shared" si="9"/>
        <v>0</v>
      </c>
      <c r="AM55" s="21">
        <f t="shared" si="10"/>
        <v>0</v>
      </c>
      <c r="AN55" s="21">
        <f t="shared" si="11"/>
        <v>0</v>
      </c>
      <c r="AO55" s="21">
        <f t="shared" si="7"/>
        <v>0</v>
      </c>
      <c r="AP55" s="21">
        <f t="shared" si="12"/>
        <v>0</v>
      </c>
      <c r="AQ55" s="21">
        <f>IF(C55&gt;0,IF(AN55&gt;0,COUNTIF(AN12:AN55,"&gt;0"),0),0)</f>
        <v>0</v>
      </c>
      <c r="AR55" s="21">
        <f>IF(AQ55&gt;0,AQ55,MAX(AQ12:AQ75)+COUNTIF(AQ12:AQ55,"=0"))</f>
        <v>44</v>
      </c>
      <c r="AS55" s="21" t="str">
        <f>IF(AR148&gt;MAX(AQ12:AQ75),"",DGET(A11:AR75,"Signatur",AR147:AR148))</f>
        <v/>
      </c>
      <c r="AT55" s="21">
        <f>IF(AR148&gt;MAX(AQ12:AQ75),0,DGET(A11:AR75,"Deltager E",AR147:AR148))</f>
        <v>0</v>
      </c>
      <c r="AU55" s="21">
        <f>IF(AR148&gt;MAX(AQ12:AQ75),0,DGET(A11:AR75,"2. runde E",AR147:AR148))</f>
        <v>0</v>
      </c>
      <c r="AV55" s="21">
        <f>IF(AR148&gt;MAX(AQ12:AQ75),0,DGET(A11:AR75,"Kval E",AR147:AR148))</f>
        <v>0</v>
      </c>
      <c r="AW55" s="21">
        <f>IF(AR148&gt;MAX(AQ12:AQ75),0,DGET(A11:AR75,"Dis E",AR147:AR148))</f>
        <v>0</v>
      </c>
      <c r="AX55" s="21">
        <f>IF(AR148&gt;MAX(AQ12:AQ75),0,DGET(A11:AR75,"Udm E",AR147:AR148))</f>
        <v>0</v>
      </c>
      <c r="AY55" s="21">
        <f>IF(AR148&gt;MAX(AQ12:AQ75),0,DGET(A11:AR75,"MR E",AR147:AR148))</f>
        <v>0</v>
      </c>
      <c r="AZ55" s="21">
        <f>IF(AR148&gt;MAX(AQ12:AQ75),0,DGET(A11:AR75,"Res E",AR147:AR148))</f>
        <v>0</v>
      </c>
    </row>
    <row r="56" spans="1:52" x14ac:dyDescent="0.15">
      <c r="A56" s="21" t="str">
        <f>[1]DB!AO56</f>
        <v/>
      </c>
      <c r="B56" s="21">
        <v>45</v>
      </c>
      <c r="C56" s="21">
        <f>[1]DB!AP56</f>
        <v>0</v>
      </c>
      <c r="D56" s="21">
        <f>[1]DB!AQ56</f>
        <v>0</v>
      </c>
      <c r="E56" s="21">
        <f>IF(B6=13,IF(A56&lt;&gt;"",COUNTIF(U78:U109,A56)+D56,0),D56)</f>
        <v>0</v>
      </c>
      <c r="F56" s="21">
        <f>[1]DB!AR56</f>
        <v>0</v>
      </c>
      <c r="G56" s="21">
        <f>IF(B6=13,IF(A56&lt;&gt;"",F56-COUNTIF(U78:U109,A56)-COUNTIF(Y78:Y109,A56),0),F56)</f>
        <v>0</v>
      </c>
      <c r="H56" s="21">
        <f>[1]DB!AW56</f>
        <v>0</v>
      </c>
      <c r="I56" s="21">
        <f>[1]DB!AS56</f>
        <v>0</v>
      </c>
      <c r="J56" s="21">
        <f>IF(Rækker!Z45="Disket",1,IF(N56&gt;5,1,IF(I56=1,1,0)))</f>
        <v>0</v>
      </c>
      <c r="K56" s="21">
        <f>[1]DB!AT56</f>
        <v>0</v>
      </c>
      <c r="L56" s="21">
        <f>IF(Rækker!Z45="Udmeldt",1,IF(K56=1,1,0))</f>
        <v>0</v>
      </c>
      <c r="M56" s="21">
        <f>[1]DB!AU56</f>
        <v>0</v>
      </c>
      <c r="N56" s="21">
        <f>IF(Rækker!Z45="MR",M56+1,M56)</f>
        <v>0</v>
      </c>
      <c r="O56" s="21">
        <f>[1]DB!AV56</f>
        <v>0</v>
      </c>
      <c r="P56" s="21">
        <f>IF(Rækker!Z45="Res",O56+1,O56)</f>
        <v>0</v>
      </c>
      <c r="Q56" s="21" t="str">
        <f t="shared" si="5"/>
        <v/>
      </c>
      <c r="R56" s="21" t="str">
        <f>IF('Rækker - Udskrift'!AP43=1,1,IF('Rækker - Udskrift'!AQ43="X","X",IF('Rækker - Udskrift'!AR43=2,2,"")))</f>
        <v/>
      </c>
      <c r="S56" s="21" t="str">
        <f>IF('Rækker - Udskrift'!AP44=1,1,IF('Rækker - Udskrift'!AQ44="X","X",IF('Rækker - Udskrift'!AR44=2,2,"")))</f>
        <v/>
      </c>
      <c r="T56" s="21" t="str">
        <f>IF('Rækker - Udskrift'!AP45=1,1,IF('Rækker - Udskrift'!AQ45="X","X",IF('Rækker - Udskrift'!AR45=2,2,"")))</f>
        <v/>
      </c>
      <c r="U56" s="21" t="str">
        <f>IF('Rækker - Udskrift'!AP46=1,1,IF('Rækker - Udskrift'!AQ46="X","X",IF('Rækker - Udskrift'!AR46=2,2,"")))</f>
        <v/>
      </c>
      <c r="V56" s="21" t="str">
        <f>IF('Rækker - Udskrift'!AP47=1,1,IF('Rækker - Udskrift'!AQ47="X","X",IF('Rækker - Udskrift'!AR47=2,2,"")))</f>
        <v/>
      </c>
      <c r="W56" s="21" t="str">
        <f>IF('Rækker - Udskrift'!AP48=1,1,IF('Rækker - Udskrift'!AQ48="X","X",IF('Rækker - Udskrift'!AR48=2,2,"")))</f>
        <v/>
      </c>
      <c r="X56" s="21" t="str">
        <f>IF('Rækker - Udskrift'!AP49=1,1,IF('Rækker - Udskrift'!AQ49="X","X",IF('Rækker - Udskrift'!AR49=2,2,"")))</f>
        <v/>
      </c>
      <c r="Y56" s="21" t="str">
        <f>IF('Rækker - Udskrift'!AP50=1,1,IF('Rækker - Udskrift'!AQ50="X","X",IF('Rækker - Udskrift'!AR50=2,2,"")))</f>
        <v/>
      </c>
      <c r="Z56" s="21" t="str">
        <f>IF('Rækker - Udskrift'!AP51=1,1,IF('Rækker - Udskrift'!AQ51="X","X",IF('Rækker - Udskrift'!AR51=2,2,"")))</f>
        <v/>
      </c>
      <c r="AA56" s="21" t="str">
        <f>IF('Rækker - Udskrift'!AP52=1,1,IF('Rækker - Udskrift'!AQ52="X","X",IF('Rækker - Udskrift'!AR52=2,2,"")))</f>
        <v/>
      </c>
      <c r="AB56" s="21" t="str">
        <f>IF('Rækker - Udskrift'!AP53=1,1,IF('Rækker - Udskrift'!AQ53="X","X",IF('Rækker - Udskrift'!AR53=2,2,"")))</f>
        <v/>
      </c>
      <c r="AC56" s="21" t="str">
        <f>IF('Rækker - Udskrift'!AP54=1,1,IF('Rækker - Udskrift'!AQ54="X","X",IF('Rækker - Udskrift'!AR54=2,2,"")))</f>
        <v/>
      </c>
      <c r="AD56" s="21" t="str">
        <f>IF('Rækker - Udskrift'!AP55=1,1,IF('Rækker - Udskrift'!AQ55="X","X",IF('Rækker - Udskrift'!AR55=2,2,"")))</f>
        <v/>
      </c>
      <c r="AE56" s="21">
        <f>IF(Q56&lt;&gt;"",IF(LEFT(Q56,3)="Res",F1,0),IF(R56=R10,1,0)+IF(S56=S10,1,0)+IF(T56=T10,1,0)+IF(U56=U10,1,0)+IF(V56=V10,1,0)+IF(W56=W10,1,0)+IF(X56=X10,1,0)+IF(Y56=Y10,1,0)+IF(Z56=Z10,1,0)+IF(AA56=AA10,1,0)+IF(AB56=AB10,1,0)+IF(AC56=AC10,1,0)+IF(AD56=AD10,1,0))</f>
        <v>0</v>
      </c>
      <c r="AF56" s="21">
        <f>RANK(AE56,AE12:AE75,1)</f>
        <v>1</v>
      </c>
      <c r="AG56" s="21">
        <f t="shared" si="8"/>
        <v>0</v>
      </c>
      <c r="AH56" s="21">
        <f>IF(R56=R10,4096,0)+IF(S56=S10,2048,0)+IF(T56=T10,1024,0)+IF(U56=U10,512,0)+IF(V56=V10,256,0)+IF(W56=W10,128,0)+IF(X56=X10,64,0)+IF(Y56=Y10,32,0)+IF(Z56=Z10,16,0)+IF(AA56=AA10,8,0)+IF(AB56=AB10,4,0)+IF(AC56=AC10,2,0)+IF(AD56=AD10,1,0)</f>
        <v>0</v>
      </c>
      <c r="AI56" s="21">
        <f>RANK(AH56,AH12:AH75,1)</f>
        <v>1</v>
      </c>
      <c r="AJ56" s="21">
        <f t="shared" si="6"/>
        <v>66</v>
      </c>
      <c r="AK56" s="21">
        <f>RANK(AJ56,AJ12:AJ75,1)</f>
        <v>1</v>
      </c>
      <c r="AL56" s="21">
        <f t="shared" si="9"/>
        <v>0</v>
      </c>
      <c r="AM56" s="21">
        <f t="shared" si="10"/>
        <v>0</v>
      </c>
      <c r="AN56" s="21">
        <f t="shared" si="11"/>
        <v>0</v>
      </c>
      <c r="AO56" s="21">
        <f t="shared" si="7"/>
        <v>0</v>
      </c>
      <c r="AP56" s="21">
        <f t="shared" si="12"/>
        <v>0</v>
      </c>
      <c r="AQ56" s="21">
        <f>IF(C56&gt;0,IF(AN56&gt;0,COUNTIF(AN12:AN56,"&gt;0"),0),0)</f>
        <v>0</v>
      </c>
      <c r="AR56" s="21">
        <f>IF(AQ56&gt;0,AQ56,MAX(AQ12:AQ75)+COUNTIF(AQ12:AQ56,"=0"))</f>
        <v>45</v>
      </c>
      <c r="AS56" s="21" t="str">
        <f>IF(AS148&gt;MAX(AQ12:AQ75),"",DGET(A11:AR75,"Signatur",AS147:AS148))</f>
        <v/>
      </c>
      <c r="AT56" s="21">
        <f>IF(AS148&gt;MAX(AQ12:AQ75),0,DGET(A11:AR75,"Deltager E",AS147:AS148))</f>
        <v>0</v>
      </c>
      <c r="AU56" s="21">
        <f>IF(AS148&gt;MAX(AQ12:AQ75),0,DGET(A11:AR75,"2. runde E",AS147:AS148))</f>
        <v>0</v>
      </c>
      <c r="AV56" s="21">
        <f>IF(AS148&gt;MAX(AQ12:AQ75),0,DGET(A11:AR75,"Kval E",AS147:AS148))</f>
        <v>0</v>
      </c>
      <c r="AW56" s="21">
        <f>IF(AS148&gt;MAX(AQ12:AQ75),0,DGET(A11:AR75,"Dis E",AS147:AS148))</f>
        <v>0</v>
      </c>
      <c r="AX56" s="21">
        <f>IF(AS148&gt;MAX(AQ12:AQ75),0,DGET(A11:AR75,"Udm E",AS147:AS148))</f>
        <v>0</v>
      </c>
      <c r="AY56" s="21">
        <f>IF(AS148&gt;MAX(AQ12:AQ75),0,DGET(A11:AR75,"MR E",AS147:AS148))</f>
        <v>0</v>
      </c>
      <c r="AZ56" s="21">
        <f>IF(AS148&gt;MAX(AQ12:AQ75),0,DGET(A11:AR75,"Res E",AS147:AS148))</f>
        <v>0</v>
      </c>
    </row>
    <row r="57" spans="1:52" x14ac:dyDescent="0.15">
      <c r="A57" s="21" t="str">
        <f>[1]DB!AO57</f>
        <v/>
      </c>
      <c r="B57" s="21">
        <v>46</v>
      </c>
      <c r="C57" s="21">
        <f>[1]DB!AP57</f>
        <v>0</v>
      </c>
      <c r="D57" s="21">
        <f>[1]DB!AQ57</f>
        <v>0</v>
      </c>
      <c r="E57" s="21">
        <f>IF(B6=13,IF(A57&lt;&gt;"",COUNTIF(U78:U109,A57)+D57,0),D57)</f>
        <v>0</v>
      </c>
      <c r="F57" s="21">
        <f>[1]DB!AR57</f>
        <v>0</v>
      </c>
      <c r="G57" s="21">
        <f>IF(B6=13,IF(A57&lt;&gt;"",F57-COUNTIF(U78:U109,A57)-COUNTIF(Y78:Y109,A57),0),F57)</f>
        <v>0</v>
      </c>
      <c r="H57" s="21">
        <f>[1]DB!AW57</f>
        <v>0</v>
      </c>
      <c r="I57" s="21">
        <f>[1]DB!AS57</f>
        <v>0</v>
      </c>
      <c r="J57" s="21">
        <f>IF(Rækker!AB45="Disket",1,IF(N57&gt;5,1,IF(I57=1,1,0)))</f>
        <v>0</v>
      </c>
      <c r="K57" s="21">
        <f>[1]DB!AT57</f>
        <v>0</v>
      </c>
      <c r="L57" s="21">
        <f>IF(Rækker!AB45="Udmeldt",1,IF(K57=1,1,0))</f>
        <v>0</v>
      </c>
      <c r="M57" s="21">
        <f>[1]DB!AU57</f>
        <v>0</v>
      </c>
      <c r="N57" s="21">
        <f>IF(Rækker!AB45="MR",M57+1,M57)</f>
        <v>0</v>
      </c>
      <c r="O57" s="21">
        <f>[1]DB!AV57</f>
        <v>0</v>
      </c>
      <c r="P57" s="21">
        <f>IF(Rækker!AB45="Res",O57+1,O57)</f>
        <v>0</v>
      </c>
      <c r="Q57" s="21" t="str">
        <f t="shared" si="5"/>
        <v/>
      </c>
      <c r="R57" s="21" t="str">
        <f>IF('Rækker - Udskrift'!AS43=1,1,IF('Rækker - Udskrift'!AT43="X","X",IF('Rækker - Udskrift'!AU43=2,2,"")))</f>
        <v/>
      </c>
      <c r="S57" s="21" t="str">
        <f>IF('Rækker - Udskrift'!AS44=1,1,IF('Rækker - Udskrift'!AT44="X","X",IF('Rækker - Udskrift'!AU44=2,2,"")))</f>
        <v/>
      </c>
      <c r="T57" s="21" t="str">
        <f>IF('Rækker - Udskrift'!AS45=1,1,IF('Rækker - Udskrift'!AT45="X","X",IF('Rækker - Udskrift'!AU45=2,2,"")))</f>
        <v/>
      </c>
      <c r="U57" s="21" t="str">
        <f>IF('Rækker - Udskrift'!AS46=1,1,IF('Rækker - Udskrift'!AT46="X","X",IF('Rækker - Udskrift'!AU46=2,2,"")))</f>
        <v/>
      </c>
      <c r="V57" s="21" t="str">
        <f>IF('Rækker - Udskrift'!AS47=1,1,IF('Rækker - Udskrift'!AT47="X","X",IF('Rækker - Udskrift'!AU47=2,2,"")))</f>
        <v/>
      </c>
      <c r="W57" s="21" t="str">
        <f>IF('Rækker - Udskrift'!AS48=1,1,IF('Rækker - Udskrift'!AT48="X","X",IF('Rækker - Udskrift'!AU48=2,2,"")))</f>
        <v/>
      </c>
      <c r="X57" s="21" t="str">
        <f>IF('Rækker - Udskrift'!AS49=1,1,IF('Rækker - Udskrift'!AT49="X","X",IF('Rækker - Udskrift'!AU49=2,2,"")))</f>
        <v/>
      </c>
      <c r="Y57" s="21" t="str">
        <f>IF('Rækker - Udskrift'!AS50=1,1,IF('Rækker - Udskrift'!AT50="X","X",IF('Rækker - Udskrift'!AU50=2,2,"")))</f>
        <v/>
      </c>
      <c r="Z57" s="21" t="str">
        <f>IF('Rækker - Udskrift'!AS51=1,1,IF('Rækker - Udskrift'!AT51="X","X",IF('Rækker - Udskrift'!AU51=2,2,"")))</f>
        <v/>
      </c>
      <c r="AA57" s="21" t="str">
        <f>IF('Rækker - Udskrift'!AS52=1,1,IF('Rækker - Udskrift'!AT52="X","X",IF('Rækker - Udskrift'!AU52=2,2,"")))</f>
        <v/>
      </c>
      <c r="AB57" s="21" t="str">
        <f>IF('Rækker - Udskrift'!AS53=1,1,IF('Rækker - Udskrift'!AT53="X","X",IF('Rækker - Udskrift'!AU53=2,2,"")))</f>
        <v/>
      </c>
      <c r="AC57" s="21" t="str">
        <f>IF('Rækker - Udskrift'!AS54=1,1,IF('Rækker - Udskrift'!AT54="X","X",IF('Rækker - Udskrift'!AU54=2,2,"")))</f>
        <v/>
      </c>
      <c r="AD57" s="21" t="str">
        <f>IF('Rækker - Udskrift'!AS55=1,1,IF('Rækker - Udskrift'!AT55="X","X",IF('Rækker - Udskrift'!AU55=2,2,"")))</f>
        <v/>
      </c>
      <c r="AE57" s="21">
        <f>IF(Q57&lt;&gt;"",IF(LEFT(Q57,3)="Res",F1,0),IF(R57=R10,1,0)+IF(S57=S10,1,0)+IF(T57=T10,1,0)+IF(U57=U10,1,0)+IF(V57=V10,1,0)+IF(W57=W10,1,0)+IF(X57=X10,1,0)+IF(Y57=Y10,1,0)+IF(Z57=Z10,1,0)+IF(AA57=AA10,1,0)+IF(AB57=AB10,1,0)+IF(AC57=AC10,1,0)+IF(AD57=AD10,1,0))</f>
        <v>0</v>
      </c>
      <c r="AF57" s="21">
        <f>RANK(AE57,AE12:AE75,1)</f>
        <v>1</v>
      </c>
      <c r="AG57" s="21">
        <f t="shared" si="8"/>
        <v>0</v>
      </c>
      <c r="AH57" s="21">
        <f>IF(R57=R10,4096,0)+IF(S57=S10,2048,0)+IF(T57=T10,1024,0)+IF(U57=U10,512,0)+IF(V57=V10,256,0)+IF(W57=W10,128,0)+IF(X57=X10,64,0)+IF(Y57=Y10,32,0)+IF(Z57=Z10,16,0)+IF(AA57=AA10,8,0)+IF(AB57=AB10,4,0)+IF(AC57=AC10,2,0)+IF(AD57=AD10,1,0)</f>
        <v>0</v>
      </c>
      <c r="AI57" s="21">
        <f>RANK(AH57,AH12:AH75,1)</f>
        <v>1</v>
      </c>
      <c r="AJ57" s="21">
        <f t="shared" si="6"/>
        <v>66</v>
      </c>
      <c r="AK57" s="21">
        <f>RANK(AJ57,AJ12:AJ75,1)</f>
        <v>1</v>
      </c>
      <c r="AL57" s="21">
        <f t="shared" si="9"/>
        <v>0</v>
      </c>
      <c r="AM57" s="21">
        <f t="shared" si="10"/>
        <v>0</v>
      </c>
      <c r="AN57" s="21">
        <f t="shared" si="11"/>
        <v>0</v>
      </c>
      <c r="AO57" s="21">
        <f t="shared" si="7"/>
        <v>0</v>
      </c>
      <c r="AP57" s="21">
        <f t="shared" si="12"/>
        <v>0</v>
      </c>
      <c r="AQ57" s="21">
        <f>IF(C57&gt;0,IF(AN57&gt;0,COUNTIF(AN12:AN57,"&gt;0"),0),0)</f>
        <v>0</v>
      </c>
      <c r="AR57" s="21">
        <f>IF(AQ57&gt;0,AQ57,MAX(AQ12:AQ75)+COUNTIF(AQ12:AQ57,"=0"))</f>
        <v>46</v>
      </c>
      <c r="AS57" s="21" t="str">
        <f>IF(AT148&gt;MAX(AQ12:AQ75),"",DGET(A11:AR75,"Signatur",AT147:AT148))</f>
        <v/>
      </c>
      <c r="AT57" s="21">
        <f>IF(AT148&gt;MAX(AQ12:AQ75),0,DGET(A11:AR75,"Deltager E",AT147:AT148))</f>
        <v>0</v>
      </c>
      <c r="AU57" s="21">
        <f>IF(AT148&gt;MAX(AQ12:AQ75),0,DGET(A11:AR75,"2. runde E",AT147:AT148))</f>
        <v>0</v>
      </c>
      <c r="AV57" s="21">
        <f>IF(AT148&gt;MAX(AQ12:AQ75),0,DGET(A11:AR75,"Kval E",AT147:AT148))</f>
        <v>0</v>
      </c>
      <c r="AW57" s="21">
        <f>IF(AT148&gt;MAX(AQ12:AQ75),0,DGET(A11:AR75,"Dis E",AT147:AT148))</f>
        <v>0</v>
      </c>
      <c r="AX57" s="21">
        <f>IF(AT148&gt;MAX(AQ12:AQ75),0,DGET(A11:AR75,"Udm E",AT147:AT148))</f>
        <v>0</v>
      </c>
      <c r="AY57" s="21">
        <f>IF(AT148&gt;MAX(AQ12:AQ75),0,DGET(A11:AR75,"MR E",AT147:AT148))</f>
        <v>0</v>
      </c>
      <c r="AZ57" s="21">
        <f>IF(AT148&gt;MAX(AQ12:AQ75),0,DGET(A11:AR75,"Res E",AT147:AT148))</f>
        <v>0</v>
      </c>
    </row>
    <row r="58" spans="1:52" x14ac:dyDescent="0.15">
      <c r="A58" s="21" t="str">
        <f>[1]DB!AO58</f>
        <v/>
      </c>
      <c r="B58" s="21">
        <v>47</v>
      </c>
      <c r="C58" s="21">
        <f>[1]DB!AP58</f>
        <v>0</v>
      </c>
      <c r="D58" s="21">
        <f>[1]DB!AQ58</f>
        <v>0</v>
      </c>
      <c r="E58" s="21">
        <f>IF(B6=13,IF(A58&lt;&gt;"",COUNTIF(U78:U109,A58)+D58,0),D58)</f>
        <v>0</v>
      </c>
      <c r="F58" s="21">
        <f>[1]DB!AR58</f>
        <v>0</v>
      </c>
      <c r="G58" s="21">
        <f>IF(B6=13,IF(A58&lt;&gt;"",F58-COUNTIF(U78:U109,A58)-COUNTIF(Y78:Y109,A58),0),F58)</f>
        <v>0</v>
      </c>
      <c r="H58" s="21">
        <f>[1]DB!AW58</f>
        <v>0</v>
      </c>
      <c r="I58" s="21">
        <f>[1]DB!AS58</f>
        <v>0</v>
      </c>
      <c r="J58" s="21">
        <f>IF(Rækker!AD45="Disket",1,IF(N58&gt;5,1,IF(I58=1,1,0)))</f>
        <v>0</v>
      </c>
      <c r="K58" s="21">
        <f>[1]DB!AT58</f>
        <v>0</v>
      </c>
      <c r="L58" s="21">
        <f>IF(Rækker!AD45="Udmeldt",1,IF(K58=1,1,0))</f>
        <v>0</v>
      </c>
      <c r="M58" s="21">
        <f>[1]DB!AU58</f>
        <v>0</v>
      </c>
      <c r="N58" s="21">
        <f>IF(Rækker!AD45="MR",M58+1,M58)</f>
        <v>0</v>
      </c>
      <c r="O58" s="21">
        <f>[1]DB!AV58</f>
        <v>0</v>
      </c>
      <c r="P58" s="21">
        <f>IF(Rækker!AD45="Res",O58+1,O58)</f>
        <v>0</v>
      </c>
      <c r="Q58" s="21" t="str">
        <f t="shared" si="5"/>
        <v/>
      </c>
      <c r="R58" s="21" t="str">
        <f>IF('Rækker - Udskrift'!AV43=1,1,IF('Rækker - Udskrift'!AW43="X","X",IF('Rækker - Udskrift'!AX43=2,2,"")))</f>
        <v/>
      </c>
      <c r="S58" s="21" t="str">
        <f>IF('Rækker - Udskrift'!AV44=1,1,IF('Rækker - Udskrift'!AW44="X","X",IF('Rækker - Udskrift'!AX44=2,2,"")))</f>
        <v/>
      </c>
      <c r="T58" s="21" t="str">
        <f>IF('Rækker - Udskrift'!AV45=1,1,IF('Rækker - Udskrift'!AW45="X","X",IF('Rækker - Udskrift'!AX45=2,2,"")))</f>
        <v/>
      </c>
      <c r="U58" s="21" t="str">
        <f>IF('Rækker - Udskrift'!AV46=1,1,IF('Rækker - Udskrift'!AW46="X","X",IF('Rækker - Udskrift'!AX46=2,2,"")))</f>
        <v/>
      </c>
      <c r="V58" s="21" t="str">
        <f>IF('Rækker - Udskrift'!AV47=1,1,IF('Rækker - Udskrift'!AW47="X","X",IF('Rækker - Udskrift'!AX47=2,2,"")))</f>
        <v/>
      </c>
      <c r="W58" s="21" t="str">
        <f>IF('Rækker - Udskrift'!AV48=1,1,IF('Rækker - Udskrift'!AW48="X","X",IF('Rækker - Udskrift'!AX48=2,2,"")))</f>
        <v/>
      </c>
      <c r="X58" s="21" t="str">
        <f>IF('Rækker - Udskrift'!AV49=1,1,IF('Rækker - Udskrift'!AW49="X","X",IF('Rækker - Udskrift'!AX49=2,2,"")))</f>
        <v/>
      </c>
      <c r="Y58" s="21" t="str">
        <f>IF('Rækker - Udskrift'!AV50=1,1,IF('Rækker - Udskrift'!AW50="X","X",IF('Rækker - Udskrift'!AX50=2,2,"")))</f>
        <v/>
      </c>
      <c r="Z58" s="21" t="str">
        <f>IF('Rækker - Udskrift'!AV51=1,1,IF('Rækker - Udskrift'!AW51="X","X",IF('Rækker - Udskrift'!AX51=2,2,"")))</f>
        <v/>
      </c>
      <c r="AA58" s="21" t="str">
        <f>IF('Rækker - Udskrift'!AV52=1,1,IF('Rækker - Udskrift'!AW52="X","X",IF('Rækker - Udskrift'!AX52=2,2,"")))</f>
        <v/>
      </c>
      <c r="AB58" s="21" t="str">
        <f>IF('Rækker - Udskrift'!AV53=1,1,IF('Rækker - Udskrift'!AW53="X","X",IF('Rækker - Udskrift'!AX53=2,2,"")))</f>
        <v/>
      </c>
      <c r="AC58" s="21" t="str">
        <f>IF('Rækker - Udskrift'!AV54=1,1,IF('Rækker - Udskrift'!AW54="X","X",IF('Rækker - Udskrift'!AX54=2,2,"")))</f>
        <v/>
      </c>
      <c r="AD58" s="21" t="str">
        <f>IF('Rækker - Udskrift'!AV55=1,1,IF('Rækker - Udskrift'!AW55="X","X",IF('Rækker - Udskrift'!AX55=2,2,"")))</f>
        <v/>
      </c>
      <c r="AE58" s="21">
        <f>IF(Q58&lt;&gt;"",IF(LEFT(Q58,3)="Res",F1,0),IF(R58=R10,1,0)+IF(S58=S10,1,0)+IF(T58=T10,1,0)+IF(U58=U10,1,0)+IF(V58=V10,1,0)+IF(W58=W10,1,0)+IF(X58=X10,1,0)+IF(Y58=Y10,1,0)+IF(Z58=Z10,1,0)+IF(AA58=AA10,1,0)+IF(AB58=AB10,1,0)+IF(AC58=AC10,1,0)+IF(AD58=AD10,1,0))</f>
        <v>0</v>
      </c>
      <c r="AF58" s="21">
        <f>RANK(AE58,AE12:AE75,1)</f>
        <v>1</v>
      </c>
      <c r="AG58" s="21">
        <f t="shared" si="8"/>
        <v>0</v>
      </c>
      <c r="AH58" s="21">
        <f>IF(R58=R10,4096,0)+IF(S58=S10,2048,0)+IF(T58=T10,1024,0)+IF(U58=U10,512,0)+IF(V58=V10,256,0)+IF(W58=W10,128,0)+IF(X58=X10,64,0)+IF(Y58=Y10,32,0)+IF(Z58=Z10,16,0)+IF(AA58=AA10,8,0)+IF(AB58=AB10,4,0)+IF(AC58=AC10,2,0)+IF(AD58=AD10,1,0)</f>
        <v>0</v>
      </c>
      <c r="AI58" s="21">
        <f>RANK(AH58,AH12:AH75,1)</f>
        <v>1</v>
      </c>
      <c r="AJ58" s="21">
        <f t="shared" si="6"/>
        <v>66</v>
      </c>
      <c r="AK58" s="21">
        <f>RANK(AJ58,AJ12:AJ75,1)</f>
        <v>1</v>
      </c>
      <c r="AL58" s="21">
        <f t="shared" si="9"/>
        <v>0</v>
      </c>
      <c r="AM58" s="21">
        <f t="shared" si="10"/>
        <v>0</v>
      </c>
      <c r="AN58" s="21">
        <f t="shared" si="11"/>
        <v>0</v>
      </c>
      <c r="AO58" s="21">
        <f t="shared" si="7"/>
        <v>0</v>
      </c>
      <c r="AP58" s="21">
        <f t="shared" si="12"/>
        <v>0</v>
      </c>
      <c r="AQ58" s="21">
        <f>IF(C58&gt;0,IF(AN58&gt;0,COUNTIF(AN12:AN58,"&gt;0"),0),0)</f>
        <v>0</v>
      </c>
      <c r="AR58" s="21">
        <f>IF(AQ58&gt;0,AQ58,MAX(AQ12:AQ75)+COUNTIF(AQ12:AQ58,"=0"))</f>
        <v>47</v>
      </c>
      <c r="AS58" s="21" t="str">
        <f>IF(AU148&gt;MAX(AQ12:AQ75),"",DGET(A11:AR75,"Signatur",AU147:AU148))</f>
        <v/>
      </c>
      <c r="AT58" s="21">
        <f>IF(AU148&gt;MAX(AQ12:AQ75),0,DGET(A11:AR75,"Deltager E",AU147:AU148))</f>
        <v>0</v>
      </c>
      <c r="AU58" s="21">
        <f>IF(AU148&gt;MAX(AQ12:AQ75),0,DGET(A11:AR75,"2. runde E",AU147:AU148))</f>
        <v>0</v>
      </c>
      <c r="AV58" s="21">
        <f>IF(AU148&gt;MAX(AQ12:AQ75),0,DGET(A11:AR75,"Kval E",AU147:AU148))</f>
        <v>0</v>
      </c>
      <c r="AW58" s="21">
        <f>IF(AU148&gt;MAX(AQ12:AQ75),0,DGET(A11:AR75,"Dis E",AU147:AU148))</f>
        <v>0</v>
      </c>
      <c r="AX58" s="21">
        <f>IF(AU148&gt;MAX(AQ12:AQ75),0,DGET(A11:AR75,"Udm E",AU147:AU148))</f>
        <v>0</v>
      </c>
      <c r="AY58" s="21">
        <f>IF(AU148&gt;MAX(AQ12:AQ75),0,DGET(A11:AR75,"MR E",AU147:AU148))</f>
        <v>0</v>
      </c>
      <c r="AZ58" s="21">
        <f>IF(AU148&gt;MAX(AQ12:AQ75),0,DGET(A11:AR75,"Res E",AU147:AU148))</f>
        <v>0</v>
      </c>
    </row>
    <row r="59" spans="1:52" x14ac:dyDescent="0.15">
      <c r="A59" s="21" t="str">
        <f>[1]DB!AO59</f>
        <v/>
      </c>
      <c r="B59" s="21">
        <v>48</v>
      </c>
      <c r="C59" s="21">
        <f>[1]DB!AP59</f>
        <v>0</v>
      </c>
      <c r="D59" s="21">
        <f>[1]DB!AQ59</f>
        <v>0</v>
      </c>
      <c r="E59" s="21">
        <f>IF(B6=13,IF(A59&lt;&gt;"",COUNTIF(U78:U109,A59)+D59,0),D59)</f>
        <v>0</v>
      </c>
      <c r="F59" s="21">
        <f>[1]DB!AR59</f>
        <v>0</v>
      </c>
      <c r="G59" s="21">
        <f>IF(B6=13,IF(A59&lt;&gt;"",F59-COUNTIF(U78:U109,A59)-COUNTIF(Y78:Y109,A59),0),F59)</f>
        <v>0</v>
      </c>
      <c r="H59" s="21">
        <f>[1]DB!AW59</f>
        <v>0</v>
      </c>
      <c r="I59" s="21">
        <f>[1]DB!AS59</f>
        <v>0</v>
      </c>
      <c r="J59" s="21">
        <f>IF(Rækker!AF45="Disket",1,IF(N59&gt;5,1,IF(I59=1,1,0)))</f>
        <v>0</v>
      </c>
      <c r="K59" s="21">
        <f>[1]DB!AT59</f>
        <v>0</v>
      </c>
      <c r="L59" s="21">
        <f>IF(Rækker!AF45="Udmeldt",1,IF(K59=1,1,0))</f>
        <v>0</v>
      </c>
      <c r="M59" s="21">
        <f>[1]DB!AU59</f>
        <v>0</v>
      </c>
      <c r="N59" s="21">
        <f>IF(Rækker!AF45="MR",M59+1,M59)</f>
        <v>0</v>
      </c>
      <c r="O59" s="21">
        <f>[1]DB!AV59</f>
        <v>0</v>
      </c>
      <c r="P59" s="21">
        <f>IF(Rækker!AF45="Res",O59+1,O59)</f>
        <v>0</v>
      </c>
      <c r="Q59" s="21" t="str">
        <f t="shared" si="5"/>
        <v/>
      </c>
      <c r="R59" s="21" t="str">
        <f>IF('Rækker - Udskrift'!AY43=1,1,IF('Rækker - Udskrift'!AZ43="X","X",IF('Rækker - Udskrift'!BA43=2,2,"")))</f>
        <v/>
      </c>
      <c r="S59" s="21" t="str">
        <f>IF('Rækker - Udskrift'!AY44=1,1,IF('Rækker - Udskrift'!AZ44="X","X",IF('Rækker - Udskrift'!BA44=2,2,"")))</f>
        <v/>
      </c>
      <c r="T59" s="21" t="str">
        <f>IF('Rækker - Udskrift'!AY45=1,1,IF('Rækker - Udskrift'!AZ45="X","X",IF('Rækker - Udskrift'!BA45=2,2,"")))</f>
        <v/>
      </c>
      <c r="U59" s="21" t="str">
        <f>IF('Rækker - Udskrift'!AY46=1,1,IF('Rækker - Udskrift'!AZ46="X","X",IF('Rækker - Udskrift'!BA46=2,2,"")))</f>
        <v/>
      </c>
      <c r="V59" s="21" t="str">
        <f>IF('Rækker - Udskrift'!AY47=1,1,IF('Rækker - Udskrift'!AZ47="X","X",IF('Rækker - Udskrift'!BA47=2,2,"")))</f>
        <v/>
      </c>
      <c r="W59" s="21" t="str">
        <f>IF('Rækker - Udskrift'!AY48=1,1,IF('Rækker - Udskrift'!AZ48="X","X",IF('Rækker - Udskrift'!BA48=2,2,"")))</f>
        <v/>
      </c>
      <c r="X59" s="21" t="str">
        <f>IF('Rækker - Udskrift'!AY49=1,1,IF('Rækker - Udskrift'!AZ49="X","X",IF('Rækker - Udskrift'!BA49=2,2,"")))</f>
        <v/>
      </c>
      <c r="Y59" s="21" t="str">
        <f>IF('Rækker - Udskrift'!AY50=1,1,IF('Rækker - Udskrift'!AZ50="X","X",IF('Rækker - Udskrift'!BA50=2,2,"")))</f>
        <v/>
      </c>
      <c r="Z59" s="21" t="str">
        <f>IF('Rækker - Udskrift'!AY51=1,1,IF('Rækker - Udskrift'!AZ51="X","X",IF('Rækker - Udskrift'!BA51=2,2,"")))</f>
        <v/>
      </c>
      <c r="AA59" s="21" t="str">
        <f>IF('Rækker - Udskrift'!AY52=1,1,IF('Rækker - Udskrift'!AZ52="X","X",IF('Rækker - Udskrift'!BA52=2,2,"")))</f>
        <v/>
      </c>
      <c r="AB59" s="21" t="str">
        <f>IF('Rækker - Udskrift'!AY53=1,1,IF('Rækker - Udskrift'!AZ53="X","X",IF('Rækker - Udskrift'!BA53=2,2,"")))</f>
        <v/>
      </c>
      <c r="AC59" s="21" t="str">
        <f>IF('Rækker - Udskrift'!AY54=1,1,IF('Rækker - Udskrift'!AZ54="X","X",IF('Rækker - Udskrift'!BA54=2,2,"")))</f>
        <v/>
      </c>
      <c r="AD59" s="21" t="str">
        <f>IF('Rækker - Udskrift'!AY55=1,1,IF('Rækker - Udskrift'!AZ55="X","X",IF('Rækker - Udskrift'!BA55=2,2,"")))</f>
        <v/>
      </c>
      <c r="AE59" s="21">
        <f>IF(Q59&lt;&gt;"",IF(LEFT(Q59,3)="Res",F1,0),IF(R59=R10,1,0)+IF(S59=S10,1,0)+IF(T59=T10,1,0)+IF(U59=U10,1,0)+IF(V59=V10,1,0)+IF(W59=W10,1,0)+IF(X59=X10,1,0)+IF(Y59=Y10,1,0)+IF(Z59=Z10,1,0)+IF(AA59=AA10,1,0)+IF(AB59=AB10,1,0)+IF(AC59=AC10,1,0)+IF(AD59=AD10,1,0))</f>
        <v>0</v>
      </c>
      <c r="AF59" s="21">
        <f>RANK(AE59,AE12:AE75,1)</f>
        <v>1</v>
      </c>
      <c r="AG59" s="21">
        <f t="shared" si="8"/>
        <v>0</v>
      </c>
      <c r="AH59" s="21">
        <f>IF(R59=R10,4096,0)+IF(S59=S10,2048,0)+IF(T59=T10,1024,0)+IF(U59=U10,512,0)+IF(V59=V10,256,0)+IF(W59=W10,128,0)+IF(X59=X10,64,0)+IF(Y59=Y10,32,0)+IF(Z59=Z10,16,0)+IF(AA59=AA10,8,0)+IF(AB59=AB10,4,0)+IF(AC59=AC10,2,0)+IF(AD59=AD10,1,0)</f>
        <v>0</v>
      </c>
      <c r="AI59" s="21">
        <f>RANK(AH59,AH12:AH75,1)</f>
        <v>1</v>
      </c>
      <c r="AJ59" s="21">
        <f t="shared" si="6"/>
        <v>66</v>
      </c>
      <c r="AK59" s="21">
        <f>RANK(AJ59,AJ12:AJ75,1)</f>
        <v>1</v>
      </c>
      <c r="AL59" s="21">
        <f t="shared" si="9"/>
        <v>0</v>
      </c>
      <c r="AM59" s="21">
        <f t="shared" si="10"/>
        <v>0</v>
      </c>
      <c r="AN59" s="21">
        <f t="shared" si="11"/>
        <v>0</v>
      </c>
      <c r="AO59" s="21">
        <f t="shared" si="7"/>
        <v>0</v>
      </c>
      <c r="AP59" s="21">
        <f t="shared" si="12"/>
        <v>0</v>
      </c>
      <c r="AQ59" s="21">
        <f>IF(C59&gt;0,IF(AN59&gt;0,COUNTIF(AN12:AN59,"&gt;0"),0),0)</f>
        <v>0</v>
      </c>
      <c r="AR59" s="21">
        <f>IF(AQ59&gt;0,AQ59,MAX(AQ12:AQ75)+COUNTIF(AQ12:AQ59,"=0"))</f>
        <v>48</v>
      </c>
      <c r="AS59" s="21" t="str">
        <f>IF(AV148&gt;MAX(AQ12:AQ75),"",DGET(A11:AR75,"Signatur",AV147:AV148))</f>
        <v/>
      </c>
      <c r="AT59" s="21">
        <f>IF(AV148&gt;MAX(AQ12:AQ75),0,DGET(A11:AR75,"Deltager E",AV147:AV148))</f>
        <v>0</v>
      </c>
      <c r="AU59" s="21">
        <f>IF(AV148&gt;MAX(AQ12:AQ75),0,DGET(A11:AR75,"2. runde E",AV147:AV148))</f>
        <v>0</v>
      </c>
      <c r="AV59" s="21">
        <f>IF(AV148&gt;MAX(AQ12:AQ75),0,DGET(A11:AR75,"Kval E",AV147:AV148))</f>
        <v>0</v>
      </c>
      <c r="AW59" s="21">
        <f>IF(AV148&gt;MAX(AQ12:AQ75),0,DGET(A11:AR75,"Dis E",AV147:AV148))</f>
        <v>0</v>
      </c>
      <c r="AX59" s="21">
        <f>IF(AV148&gt;MAX(AQ12:AQ75),0,DGET(A11:AR75,"Udm E",AV147:AV148))</f>
        <v>0</v>
      </c>
      <c r="AY59" s="21">
        <f>IF(AV148&gt;MAX(AQ12:AQ75),0,DGET(A11:AR75,"MR E",AV147:AV148))</f>
        <v>0</v>
      </c>
      <c r="AZ59" s="21">
        <f>IF(AV148&gt;MAX(AQ12:AQ75),0,DGET(A11:AR75,"Res E",AV147:AV148))</f>
        <v>0</v>
      </c>
    </row>
    <row r="60" spans="1:52" x14ac:dyDescent="0.15">
      <c r="A60" s="21" t="str">
        <f>[1]DB!AO60</f>
        <v/>
      </c>
      <c r="B60" s="21">
        <v>49</v>
      </c>
      <c r="C60" s="21">
        <f>[1]DB!AP60</f>
        <v>0</v>
      </c>
      <c r="D60" s="21">
        <f>[1]DB!AQ60</f>
        <v>0</v>
      </c>
      <c r="E60" s="21">
        <f>IF(B6=13,IF(A60&lt;&gt;"",COUNTIF(U78:U109,A60)+D60,0),D60)</f>
        <v>0</v>
      </c>
      <c r="F60" s="21">
        <f>[1]DB!AR60</f>
        <v>0</v>
      </c>
      <c r="G60" s="21">
        <f>IF(B6=13,IF(A60&lt;&gt;"",F60-COUNTIF(U78:U109,A60)-COUNTIF(Y78:Y109,A60),0),F60)</f>
        <v>0</v>
      </c>
      <c r="H60" s="21">
        <f>[1]DB!AW60</f>
        <v>0</v>
      </c>
      <c r="I60" s="21">
        <f>[1]DB!AS60</f>
        <v>0</v>
      </c>
      <c r="J60" s="21">
        <f>IF(Rækker!B65="Disket",1,IF(N60&gt;5,1,IF(I60=1,1,0)))</f>
        <v>0</v>
      </c>
      <c r="K60" s="21">
        <f>[1]DB!AT60</f>
        <v>0</v>
      </c>
      <c r="L60" s="21">
        <f>IF(Rækker!B65="Udmeldt",1,IF(K60=1,1,0))</f>
        <v>0</v>
      </c>
      <c r="M60" s="21">
        <f>[1]DB!AU60</f>
        <v>0</v>
      </c>
      <c r="N60" s="21">
        <f>IF(Rækker!B65="MR",M60+1,M60)</f>
        <v>0</v>
      </c>
      <c r="O60" s="21">
        <f>[1]DB!AV60</f>
        <v>0</v>
      </c>
      <c r="P60" s="21">
        <f>IF(Rækker!B65="Res",O60+1,O60)</f>
        <v>0</v>
      </c>
      <c r="Q60" s="21" t="str">
        <f t="shared" si="5"/>
        <v/>
      </c>
      <c r="R60" s="21" t="str">
        <f>IF('Rækker - Udskrift'!F61=1,1,IF('Rækker - Udskrift'!G61="X","X",IF('Rækker - Udskrift'!H61=2,2,"")))</f>
        <v/>
      </c>
      <c r="S60" s="21" t="str">
        <f>IF('Rækker - Udskrift'!F62=1,1,IF('Rækker - Udskrift'!G62="X","X",IF('Rækker - Udskrift'!H62=2,2,"")))</f>
        <v/>
      </c>
      <c r="T60" s="21" t="str">
        <f>IF('Rækker - Udskrift'!F63=1,1,IF('Rækker - Udskrift'!G63="X","X",IF('Rækker - Udskrift'!H63=2,2,"")))</f>
        <v/>
      </c>
      <c r="U60" s="21" t="str">
        <f>IF('Rækker - Udskrift'!F64=1,1,IF('Rækker - Udskrift'!G64="X","X",IF('Rækker - Udskrift'!H64=2,2,"")))</f>
        <v/>
      </c>
      <c r="V60" s="21" t="str">
        <f>IF('Rækker - Udskrift'!F65=1,1,IF('Rækker - Udskrift'!G65="X","X",IF('Rækker - Udskrift'!H65=2,2,"")))</f>
        <v/>
      </c>
      <c r="W60" s="21" t="str">
        <f>IF('Rækker - Udskrift'!F66=1,1,IF('Rækker - Udskrift'!G66="X","X",IF('Rækker - Udskrift'!H66=2,2,"")))</f>
        <v/>
      </c>
      <c r="X60" s="21" t="str">
        <f>IF('Rækker - Udskrift'!F67=1,1,IF('Rækker - Udskrift'!G67="X","X",IF('Rækker - Udskrift'!H67=2,2,"")))</f>
        <v/>
      </c>
      <c r="Y60" s="21" t="str">
        <f>IF('Rækker - Udskrift'!F68=1,1,IF('Rækker - Udskrift'!G68="X","X",IF('Rækker - Udskrift'!H68=2,2,"")))</f>
        <v/>
      </c>
      <c r="Z60" s="21" t="str">
        <f>IF('Rækker - Udskrift'!F69=1,1,IF('Rækker - Udskrift'!G69="X","X",IF('Rækker - Udskrift'!H69=2,2,"")))</f>
        <v/>
      </c>
      <c r="AA60" s="21" t="str">
        <f>IF('Rækker - Udskrift'!F70=1,1,IF('Rækker - Udskrift'!G70="X","X",IF('Rækker - Udskrift'!H70=2,2,"")))</f>
        <v/>
      </c>
      <c r="AB60" s="21" t="str">
        <f>IF('Rækker - Udskrift'!F71=1,1,IF('Rækker - Udskrift'!G71="X","X",IF('Rækker - Udskrift'!H71=2,2,"")))</f>
        <v/>
      </c>
      <c r="AC60" s="21" t="str">
        <f>IF('Rækker - Udskrift'!F72=1,1,IF('Rækker - Udskrift'!G72="X","X",IF('Rækker - Udskrift'!H72=2,2,"")))</f>
        <v/>
      </c>
      <c r="AD60" s="21" t="str">
        <f>IF('Rækker - Udskrift'!F73=1,1,IF('Rækker - Udskrift'!G73="X","X",IF('Rækker - Udskrift'!H73=2,2,"")))</f>
        <v/>
      </c>
      <c r="AE60" s="21">
        <f>IF(Q60&lt;&gt;"",IF(LEFT(Q60,3)="Res",F1,0),IF(R60=R10,1,0)+IF(S60=S10,1,0)+IF(T60=T10,1,0)+IF(U60=U10,1,0)+IF(V60=V10,1,0)+IF(W60=W10,1,0)+IF(X60=X10,1,0)+IF(Y60=Y10,1,0)+IF(Z60=Z10,1,0)+IF(AA60=AA10,1,0)+IF(AB60=AB10,1,0)+IF(AC60=AC10,1,0)+IF(AD60=AD10,1,0))</f>
        <v>0</v>
      </c>
      <c r="AF60" s="21">
        <f>RANK(AE60,AE12:AE75,1)</f>
        <v>1</v>
      </c>
      <c r="AG60" s="21">
        <f t="shared" si="8"/>
        <v>0</v>
      </c>
      <c r="AH60" s="21">
        <f>IF(R60=R10,4096,0)+IF(S60=S10,2048,0)+IF(T60=T10,1024,0)+IF(U60=U10,512,0)+IF(V60=V10,256,0)+IF(W60=W10,128,0)+IF(X60=X10,64,0)+IF(Y60=Y10,32,0)+IF(Z60=Z10,16,0)+IF(AA60=AA10,8,0)+IF(AB60=AB10,4,0)+IF(AC60=AC10,2,0)+IF(AD60=AD10,1,0)</f>
        <v>0</v>
      </c>
      <c r="AI60" s="21">
        <f>RANK(AH60,AH12:AH75,1)</f>
        <v>1</v>
      </c>
      <c r="AJ60" s="21">
        <f t="shared" si="6"/>
        <v>66</v>
      </c>
      <c r="AK60" s="21">
        <f>RANK(AJ60,AJ12:AJ75,1)</f>
        <v>1</v>
      </c>
      <c r="AL60" s="21">
        <f t="shared" si="9"/>
        <v>0</v>
      </c>
      <c r="AM60" s="21">
        <f t="shared" si="10"/>
        <v>0</v>
      </c>
      <c r="AN60" s="21">
        <f t="shared" si="11"/>
        <v>0</v>
      </c>
      <c r="AO60" s="21">
        <f t="shared" si="7"/>
        <v>0</v>
      </c>
      <c r="AP60" s="21">
        <f t="shared" si="12"/>
        <v>0</v>
      </c>
      <c r="AQ60" s="21">
        <f>IF(C60&gt;0,IF(AN60&gt;0,COUNTIF(AN12:AN60,"&gt;0"),0),0)</f>
        <v>0</v>
      </c>
      <c r="AR60" s="21">
        <f>IF(AQ60&gt;0,AQ60,MAX(AQ12:AQ75)+COUNTIF(AQ12:AQ60,"=0"))</f>
        <v>49</v>
      </c>
      <c r="AS60" s="21" t="str">
        <f>IF(AW148&gt;MAX(AQ12:AQ75),"",DGET(A11:AR75,"Signatur",AW147:AW148))</f>
        <v/>
      </c>
      <c r="AT60" s="21">
        <f>IF(AW148&gt;MAX(AQ12:AQ75),0,DGET(A11:AR75,"Deltager E",AW147:AW148))</f>
        <v>0</v>
      </c>
      <c r="AU60" s="21">
        <f>IF(AW148&gt;MAX(AQ12:AQ75),0,DGET(A11:AR75,"2. runde E",AW147:AW148))</f>
        <v>0</v>
      </c>
      <c r="AV60" s="21">
        <f>IF(AW148&gt;MAX(AQ12:AQ75),0,DGET(A11:AR75,"Kval E",AW147:AW148))</f>
        <v>0</v>
      </c>
      <c r="AW60" s="21">
        <f>IF(AW148&gt;MAX(AQ12:AQ75),0,DGET(A11:AR75,"Dis E",AW147:AW148))</f>
        <v>0</v>
      </c>
      <c r="AX60" s="21">
        <f>IF(AW148&gt;MAX(AQ12:AQ75),0,DGET(A11:AR75,"Udm E",AW147:AW148))</f>
        <v>0</v>
      </c>
      <c r="AY60" s="21">
        <f>IF(AW148&gt;MAX(AQ12:AQ75),0,DGET(A11:AR75,"MR E",AW147:AW148))</f>
        <v>0</v>
      </c>
      <c r="AZ60" s="21">
        <f>IF(AW148&gt;MAX(AQ12:AQ75),0,DGET(A11:AR75,"Res E",AW147:AW148))</f>
        <v>0</v>
      </c>
    </row>
    <row r="61" spans="1:52" x14ac:dyDescent="0.15">
      <c r="A61" s="21" t="str">
        <f>[1]DB!AO61</f>
        <v/>
      </c>
      <c r="B61" s="21">
        <v>50</v>
      </c>
      <c r="C61" s="21">
        <f>[1]DB!AP61</f>
        <v>0</v>
      </c>
      <c r="D61" s="21">
        <f>[1]DB!AQ61</f>
        <v>0</v>
      </c>
      <c r="E61" s="21">
        <f>IF(B6=13,IF(A61&lt;&gt;"",COUNTIF(U78:U109,A61)+D61,0),D61)</f>
        <v>0</v>
      </c>
      <c r="F61" s="21">
        <f>[1]DB!AR61</f>
        <v>0</v>
      </c>
      <c r="G61" s="21">
        <f>IF(B6=13,IF(A61&lt;&gt;"",F61-COUNTIF(U78:U109,A61)-COUNTIF(Y78:Y109,A61),0),F61)</f>
        <v>0</v>
      </c>
      <c r="H61" s="21">
        <f>[1]DB!AW61</f>
        <v>0</v>
      </c>
      <c r="I61" s="21">
        <f>[1]DB!AS61</f>
        <v>0</v>
      </c>
      <c r="J61" s="21">
        <f>IF(Rækker!D65="Disket",1,IF(N61&gt;5,1,IF(I61=1,1,0)))</f>
        <v>0</v>
      </c>
      <c r="K61" s="21">
        <f>[1]DB!AT61</f>
        <v>0</v>
      </c>
      <c r="L61" s="21">
        <f>IF(Rækker!D65="Udmeldt",1,IF(K61=1,1,0))</f>
        <v>0</v>
      </c>
      <c r="M61" s="21">
        <f>[1]DB!AU61</f>
        <v>0</v>
      </c>
      <c r="N61" s="21">
        <f>IF(Rækker!D65="MR",M61+1,M61)</f>
        <v>0</v>
      </c>
      <c r="O61" s="21">
        <f>[1]DB!AV61</f>
        <v>0</v>
      </c>
      <c r="P61" s="21">
        <f>IF(Rækker!D65="Res",O61+1,O61)</f>
        <v>0</v>
      </c>
      <c r="Q61" s="21" t="str">
        <f t="shared" si="5"/>
        <v/>
      </c>
      <c r="R61" s="21" t="str">
        <f>IF('Rækker - Udskrift'!I61=1,1,IF('Rækker - Udskrift'!J61="X","X",IF('Rækker - Udskrift'!K61=2,2,"")))</f>
        <v/>
      </c>
      <c r="S61" s="21" t="str">
        <f>IF('Rækker - Udskrift'!I62=1,1,IF('Rækker - Udskrift'!J62="X","X",IF('Rækker - Udskrift'!K62=2,2,"")))</f>
        <v/>
      </c>
      <c r="T61" s="21" t="str">
        <f>IF('Rækker - Udskrift'!I63=1,1,IF('Rækker - Udskrift'!J63="X","X",IF('Rækker - Udskrift'!K63=2,2,"")))</f>
        <v/>
      </c>
      <c r="U61" s="21" t="str">
        <f>IF('Rækker - Udskrift'!I64=1,1,IF('Rækker - Udskrift'!J64="X","X",IF('Rækker - Udskrift'!K64=2,2,"")))</f>
        <v/>
      </c>
      <c r="V61" s="21" t="str">
        <f>IF('Rækker - Udskrift'!I65=1,1,IF('Rækker - Udskrift'!J65="X","X",IF('Rækker - Udskrift'!K65=2,2,"")))</f>
        <v/>
      </c>
      <c r="W61" s="21" t="str">
        <f>IF('Rækker - Udskrift'!I66=1,1,IF('Rækker - Udskrift'!J66="X","X",IF('Rækker - Udskrift'!K66=2,2,"")))</f>
        <v/>
      </c>
      <c r="X61" s="21" t="str">
        <f>IF('Rækker - Udskrift'!I67=1,1,IF('Rækker - Udskrift'!J67="X","X",IF('Rækker - Udskrift'!K67=2,2,"")))</f>
        <v/>
      </c>
      <c r="Y61" s="21" t="str">
        <f>IF('Rækker - Udskrift'!I68=1,1,IF('Rækker - Udskrift'!J68="X","X",IF('Rækker - Udskrift'!K68=2,2,"")))</f>
        <v/>
      </c>
      <c r="Z61" s="21" t="str">
        <f>IF('Rækker - Udskrift'!I69=1,1,IF('Rækker - Udskrift'!J69="X","X",IF('Rækker - Udskrift'!K69=2,2,"")))</f>
        <v/>
      </c>
      <c r="AA61" s="21" t="str">
        <f>IF('Rækker - Udskrift'!I70=1,1,IF('Rækker - Udskrift'!J70="X","X",IF('Rækker - Udskrift'!K70=2,2,"")))</f>
        <v/>
      </c>
      <c r="AB61" s="21" t="str">
        <f>IF('Rækker - Udskrift'!I71=1,1,IF('Rækker - Udskrift'!J71="X","X",IF('Rækker - Udskrift'!K71=2,2,"")))</f>
        <v/>
      </c>
      <c r="AC61" s="21" t="str">
        <f>IF('Rækker - Udskrift'!I72=1,1,IF('Rækker - Udskrift'!J72="X","X",IF('Rækker - Udskrift'!K72=2,2,"")))</f>
        <v/>
      </c>
      <c r="AD61" s="21" t="str">
        <f>IF('Rækker - Udskrift'!I73=1,1,IF('Rækker - Udskrift'!J73="X","X",IF('Rækker - Udskrift'!K73=2,2,"")))</f>
        <v/>
      </c>
      <c r="AE61" s="21">
        <f>IF(Q61&lt;&gt;"",IF(LEFT(Q61,3)="Res",F1,0),IF(R61=R10,1,0)+IF(S61=S10,1,0)+IF(T61=T10,1,0)+IF(U61=U10,1,0)+IF(V61=V10,1,0)+IF(W61=W10,1,0)+IF(X61=X10,1,0)+IF(Y61=Y10,1,0)+IF(Z61=Z10,1,0)+IF(AA61=AA10,1,0)+IF(AB61=AB10,1,0)+IF(AC61=AC10,1,0)+IF(AD61=AD10,1,0))</f>
        <v>0</v>
      </c>
      <c r="AF61" s="21">
        <f>RANK(AE61,AE12:AE75,1)</f>
        <v>1</v>
      </c>
      <c r="AG61" s="21">
        <f t="shared" si="8"/>
        <v>0</v>
      </c>
      <c r="AH61" s="21">
        <f>IF(R61=R10,4096,0)+IF(S61=S10,2048,0)+IF(T61=T10,1024,0)+IF(U61=U10,512,0)+IF(V61=V10,256,0)+IF(W61=W10,128,0)+IF(X61=X10,64,0)+IF(Y61=Y10,32,0)+IF(Z61=Z10,16,0)+IF(AA61=AA10,8,0)+IF(AB61=AB10,4,0)+IF(AC61=AC10,2,0)+IF(AD61=AD10,1,0)</f>
        <v>0</v>
      </c>
      <c r="AI61" s="21">
        <f>RANK(AH61,AH12:AH75,1)</f>
        <v>1</v>
      </c>
      <c r="AJ61" s="21">
        <f t="shared" si="6"/>
        <v>66</v>
      </c>
      <c r="AK61" s="21">
        <f>RANK(AJ61,AJ12:AJ75,1)</f>
        <v>1</v>
      </c>
      <c r="AL61" s="21">
        <f t="shared" si="9"/>
        <v>0</v>
      </c>
      <c r="AM61" s="21">
        <f t="shared" si="10"/>
        <v>0</v>
      </c>
      <c r="AN61" s="21">
        <f t="shared" si="11"/>
        <v>0</v>
      </c>
      <c r="AO61" s="21">
        <f t="shared" si="7"/>
        <v>0</v>
      </c>
      <c r="AP61" s="21">
        <f t="shared" si="12"/>
        <v>0</v>
      </c>
      <c r="AQ61" s="21">
        <f>IF(C61&gt;0,IF(AN61&gt;0,COUNTIF(AN12:AN61,"&gt;0"),0),0)</f>
        <v>0</v>
      </c>
      <c r="AR61" s="21">
        <f>IF(AQ61&gt;0,AQ61,MAX(AQ12:AQ75)+COUNTIF(AQ12:AQ61,"=0"))</f>
        <v>50</v>
      </c>
      <c r="AS61" s="21" t="str">
        <f>IF(AX148&gt;MAX(AQ12:AQ75),"",DGET(A11:AR75,"Signatur",AX147:AX148))</f>
        <v/>
      </c>
      <c r="AT61" s="21">
        <f>IF(AX148&gt;MAX(AQ12:AQ75),0,DGET(A11:AR75,"Deltager E",AX147:AX148))</f>
        <v>0</v>
      </c>
      <c r="AU61" s="21">
        <f>IF(AX148&gt;MAX(AQ12:AQ75),0,DGET(A11:AR75,"2. runde E",AX147:AX148))</f>
        <v>0</v>
      </c>
      <c r="AV61" s="21">
        <f>IF(AX148&gt;MAX(AQ12:AQ75),0,DGET(A11:AR75,"Kval E",AX147:AX148))</f>
        <v>0</v>
      </c>
      <c r="AW61" s="21">
        <f>IF(AX148&gt;MAX(AQ12:AQ75),0,DGET(A11:AR75,"Dis E",AX147:AX148))</f>
        <v>0</v>
      </c>
      <c r="AX61" s="21">
        <f>IF(AX148&gt;MAX(AQ12:AQ75),0,DGET(A11:AR75,"Udm E",AX147:AX148))</f>
        <v>0</v>
      </c>
      <c r="AY61" s="21">
        <f>IF(AX148&gt;MAX(AQ12:AQ75),0,DGET(A11:AR75,"MR E",AX147:AX148))</f>
        <v>0</v>
      </c>
      <c r="AZ61" s="21">
        <f>IF(AX148&gt;MAX(AQ12:AQ75),0,DGET(A11:AR75,"Res E",AX147:AX148))</f>
        <v>0</v>
      </c>
    </row>
    <row r="62" spans="1:52" x14ac:dyDescent="0.15">
      <c r="A62" s="21" t="str">
        <f>[1]DB!AO62</f>
        <v/>
      </c>
      <c r="B62" s="21">
        <v>51</v>
      </c>
      <c r="C62" s="21">
        <f>[1]DB!AP62</f>
        <v>0</v>
      </c>
      <c r="D62" s="21">
        <f>[1]DB!AQ62</f>
        <v>0</v>
      </c>
      <c r="E62" s="21">
        <f>IF(B6=13,IF(A62&lt;&gt;"",COUNTIF(U78:U109,A62)+D62,0),D62)</f>
        <v>0</v>
      </c>
      <c r="F62" s="21">
        <f>[1]DB!AR62</f>
        <v>0</v>
      </c>
      <c r="G62" s="21">
        <f>IF(B6=13,IF(A62&lt;&gt;"",F62-COUNTIF(U78:U109,A62)-COUNTIF(Y78:Y109,A62),0),F62)</f>
        <v>0</v>
      </c>
      <c r="H62" s="21">
        <f>[1]DB!AW62</f>
        <v>0</v>
      </c>
      <c r="I62" s="21">
        <f>[1]DB!AS62</f>
        <v>0</v>
      </c>
      <c r="J62" s="21">
        <f>IF(Rækker!F65="Disket",1,IF(N62&gt;5,1,IF(I62=1,1,0)))</f>
        <v>0</v>
      </c>
      <c r="K62" s="21">
        <f>[1]DB!AT62</f>
        <v>0</v>
      </c>
      <c r="L62" s="21">
        <f>IF(Rækker!F65="Udmeldt",1,IF(K62=1,1,0))</f>
        <v>0</v>
      </c>
      <c r="M62" s="21">
        <f>[1]DB!AU62</f>
        <v>0</v>
      </c>
      <c r="N62" s="21">
        <f>IF(Rækker!F65="MR",M62+1,M62)</f>
        <v>0</v>
      </c>
      <c r="O62" s="21">
        <f>[1]DB!AV62</f>
        <v>0</v>
      </c>
      <c r="P62" s="21">
        <f>IF(Rækker!F65="Res",O62+1,O62)</f>
        <v>0</v>
      </c>
      <c r="Q62" s="21" t="str">
        <f t="shared" si="5"/>
        <v/>
      </c>
      <c r="R62" s="21" t="str">
        <f>IF('Rækker - Udskrift'!L61=1,1,IF('Rækker - Udskrift'!M61="X","X",IF('Rækker - Udskrift'!N61=2,2,"")))</f>
        <v/>
      </c>
      <c r="S62" s="21" t="str">
        <f>IF('Rækker - Udskrift'!L62=1,1,IF('Rækker - Udskrift'!M62="X","X",IF('Rækker - Udskrift'!N62=2,2,"")))</f>
        <v/>
      </c>
      <c r="T62" s="21" t="str">
        <f>IF('Rækker - Udskrift'!L63=1,1,IF('Rækker - Udskrift'!M63="X","X",IF('Rækker - Udskrift'!N63=2,2,"")))</f>
        <v/>
      </c>
      <c r="U62" s="21" t="str">
        <f>IF('Rækker - Udskrift'!L64=1,1,IF('Rækker - Udskrift'!M64="X","X",IF('Rækker - Udskrift'!N64=2,2,"")))</f>
        <v/>
      </c>
      <c r="V62" s="21" t="str">
        <f>IF('Rækker - Udskrift'!L65=1,1,IF('Rækker - Udskrift'!M65="X","X",IF('Rækker - Udskrift'!N65=2,2,"")))</f>
        <v/>
      </c>
      <c r="W62" s="21" t="str">
        <f>IF('Rækker - Udskrift'!L66=1,1,IF('Rækker - Udskrift'!M66="X","X",IF('Rækker - Udskrift'!N66=2,2,"")))</f>
        <v/>
      </c>
      <c r="X62" s="21" t="str">
        <f>IF('Rækker - Udskrift'!L67=1,1,IF('Rækker - Udskrift'!M67="X","X",IF('Rækker - Udskrift'!N67=2,2,"")))</f>
        <v/>
      </c>
      <c r="Y62" s="21" t="str">
        <f>IF('Rækker - Udskrift'!L68=1,1,IF('Rækker - Udskrift'!M68="X","X",IF('Rækker - Udskrift'!N68=2,2,"")))</f>
        <v/>
      </c>
      <c r="Z62" s="21" t="str">
        <f>IF('Rækker - Udskrift'!L69=1,1,IF('Rækker - Udskrift'!M69="X","X",IF('Rækker - Udskrift'!N69=2,2,"")))</f>
        <v/>
      </c>
      <c r="AA62" s="21" t="str">
        <f>IF('Rækker - Udskrift'!L70=1,1,IF('Rækker - Udskrift'!M70="X","X",IF('Rækker - Udskrift'!N70=2,2,"")))</f>
        <v/>
      </c>
      <c r="AB62" s="21" t="str">
        <f>IF('Rækker - Udskrift'!L71=1,1,IF('Rækker - Udskrift'!M71="X","X",IF('Rækker - Udskrift'!N71=2,2,"")))</f>
        <v/>
      </c>
      <c r="AC62" s="21" t="str">
        <f>IF('Rækker - Udskrift'!L72=1,1,IF('Rækker - Udskrift'!M72="X","X",IF('Rækker - Udskrift'!N72=2,2,"")))</f>
        <v/>
      </c>
      <c r="AD62" s="21" t="str">
        <f>IF('Rækker - Udskrift'!L73=1,1,IF('Rækker - Udskrift'!M73="X","X",IF('Rækker - Udskrift'!N73=2,2,"")))</f>
        <v/>
      </c>
      <c r="AE62" s="21">
        <f>IF(Q62&lt;&gt;"",IF(LEFT(Q62,3)="Res",F1,0),IF(R62=R10,1,0)+IF(S62=S10,1,0)+IF(T62=T10,1,0)+IF(U62=U10,1,0)+IF(V62=V10,1,0)+IF(W62=W10,1,0)+IF(X62=X10,1,0)+IF(Y62=Y10,1,0)+IF(Z62=Z10,1,0)+IF(AA62=AA10,1,0)+IF(AB62=AB10,1,0)+IF(AC62=AC10,1,0)+IF(AD62=AD10,1,0))</f>
        <v>0</v>
      </c>
      <c r="AF62" s="21">
        <f>RANK(AE62,AE12:AE75,1)</f>
        <v>1</v>
      </c>
      <c r="AG62" s="21">
        <f t="shared" si="8"/>
        <v>0</v>
      </c>
      <c r="AH62" s="21">
        <f>IF(R62=R10,4096,0)+IF(S62=S10,2048,0)+IF(T62=T10,1024,0)+IF(U62=U10,512,0)+IF(V62=V10,256,0)+IF(W62=W10,128,0)+IF(X62=X10,64,0)+IF(Y62=Y10,32,0)+IF(Z62=Z10,16,0)+IF(AA62=AA10,8,0)+IF(AB62=AB10,4,0)+IF(AC62=AC10,2,0)+IF(AD62=AD10,1,0)</f>
        <v>0</v>
      </c>
      <c r="AI62" s="21">
        <f>RANK(AH62,AH12:AH75,1)</f>
        <v>1</v>
      </c>
      <c r="AJ62" s="21">
        <f t="shared" si="6"/>
        <v>66</v>
      </c>
      <c r="AK62" s="21">
        <f>RANK(AJ62,AJ12:AJ75,1)</f>
        <v>1</v>
      </c>
      <c r="AL62" s="21">
        <f t="shared" si="9"/>
        <v>0</v>
      </c>
      <c r="AM62" s="21">
        <f t="shared" si="10"/>
        <v>0</v>
      </c>
      <c r="AN62" s="21">
        <f t="shared" si="11"/>
        <v>0</v>
      </c>
      <c r="AO62" s="21">
        <f t="shared" si="7"/>
        <v>0</v>
      </c>
      <c r="AP62" s="21">
        <f t="shared" si="12"/>
        <v>0</v>
      </c>
      <c r="AQ62" s="21">
        <f>IF(C62&gt;0,IF(AN62&gt;0,COUNTIF(AN12:AN62,"&gt;0"),0),0)</f>
        <v>0</v>
      </c>
      <c r="AR62" s="21">
        <f>IF(AQ62&gt;0,AQ62,MAX(AQ12:AQ75)+COUNTIF(AQ12:AQ62,"=0"))</f>
        <v>51</v>
      </c>
      <c r="AS62" s="21" t="str">
        <f>IF(AY148&gt;MAX(AQ12:AQ75),"",DGET(A11:AR75,"Signatur",AY147:AY148))</f>
        <v/>
      </c>
      <c r="AT62" s="21">
        <f>IF(AY148&gt;MAX(AQ12:AQ75),0,DGET(A11:AR75,"Deltager E",AY147:AY148))</f>
        <v>0</v>
      </c>
      <c r="AU62" s="21">
        <f>IF(AY148&gt;MAX(AQ12:AQ75),0,DGET(A11:AR75,"2. runde E",AY147:AY148))</f>
        <v>0</v>
      </c>
      <c r="AV62" s="21">
        <f>IF(AY148&gt;MAX(AQ12:AQ75),0,DGET(A11:AR75,"Kval E",AY147:AY148))</f>
        <v>0</v>
      </c>
      <c r="AW62" s="21">
        <f>IF(AY148&gt;MAX(AQ12:AQ75),0,DGET(A11:AR75,"Dis E",AY147:AY148))</f>
        <v>0</v>
      </c>
      <c r="AX62" s="21">
        <f>IF(AY148&gt;MAX(AQ12:AQ75),0,DGET(A11:AR75,"Udm E",AY147:AY148))</f>
        <v>0</v>
      </c>
      <c r="AY62" s="21">
        <f>IF(AY148&gt;MAX(AQ12:AQ75),0,DGET(A11:AR75,"MR E",AY147:AY148))</f>
        <v>0</v>
      </c>
      <c r="AZ62" s="21">
        <f>IF(AY148&gt;MAX(AQ12:AQ75),0,DGET(A11:AR75,"Res E",AY147:AY148))</f>
        <v>0</v>
      </c>
    </row>
    <row r="63" spans="1:52" x14ac:dyDescent="0.15">
      <c r="A63" s="21" t="str">
        <f>[1]DB!AO63</f>
        <v/>
      </c>
      <c r="B63" s="21">
        <v>52</v>
      </c>
      <c r="C63" s="21">
        <f>[1]DB!AP63</f>
        <v>0</v>
      </c>
      <c r="D63" s="21">
        <f>[1]DB!AQ63</f>
        <v>0</v>
      </c>
      <c r="E63" s="21">
        <f>IF(B6=13,IF(A63&lt;&gt;"",COUNTIF(U78:U109,A63)+D63,0),D63)</f>
        <v>0</v>
      </c>
      <c r="F63" s="21">
        <f>[1]DB!AR63</f>
        <v>0</v>
      </c>
      <c r="G63" s="21">
        <f>IF(B6=13,IF(A63&lt;&gt;"",F63-COUNTIF(U78:U109,A63)-COUNTIF(Y78:Y109,A63),0),F63)</f>
        <v>0</v>
      </c>
      <c r="H63" s="21">
        <f>[1]DB!AW63</f>
        <v>0</v>
      </c>
      <c r="I63" s="21">
        <f>[1]DB!AS63</f>
        <v>0</v>
      </c>
      <c r="J63" s="21">
        <f>IF(Rækker!H65="Disket",1,IF(N63&gt;5,1,IF(I63=1,1,0)))</f>
        <v>0</v>
      </c>
      <c r="K63" s="21">
        <f>[1]DB!AT63</f>
        <v>0</v>
      </c>
      <c r="L63" s="21">
        <f>IF(Rækker!H65="Udmeldt",1,IF(K63=1,1,0))</f>
        <v>0</v>
      </c>
      <c r="M63" s="21">
        <f>[1]DB!AU63</f>
        <v>0</v>
      </c>
      <c r="N63" s="21">
        <f>IF(Rækker!H65="MR",M63+1,M63)</f>
        <v>0</v>
      </c>
      <c r="O63" s="21">
        <f>[1]DB!AV63</f>
        <v>0</v>
      </c>
      <c r="P63" s="21">
        <f>IF(Rækker!H65="Res",O63+1,O63)</f>
        <v>0</v>
      </c>
      <c r="Q63" s="21" t="str">
        <f t="shared" si="5"/>
        <v/>
      </c>
      <c r="R63" s="21" t="str">
        <f>IF('Rækker - Udskrift'!O61=1,1,IF('Rækker - Udskrift'!P61="X","X",IF('Rækker - Udskrift'!Q61=2,2,"")))</f>
        <v/>
      </c>
      <c r="S63" s="21" t="str">
        <f>IF('Rækker - Udskrift'!O62=1,1,IF('Rækker - Udskrift'!P62="X","X",IF('Rækker - Udskrift'!Q62=2,2,"")))</f>
        <v/>
      </c>
      <c r="T63" s="21" t="str">
        <f>IF('Rækker - Udskrift'!O63=1,1,IF('Rækker - Udskrift'!P63="X","X",IF('Rækker - Udskrift'!Q63=2,2,"")))</f>
        <v/>
      </c>
      <c r="U63" s="21" t="str">
        <f>IF('Rækker - Udskrift'!O64=1,1,IF('Rækker - Udskrift'!P64="X","X",IF('Rækker - Udskrift'!Q64=2,2,"")))</f>
        <v/>
      </c>
      <c r="V63" s="21" t="str">
        <f>IF('Rækker - Udskrift'!O65=1,1,IF('Rækker - Udskrift'!P65="X","X",IF('Rækker - Udskrift'!Q65=2,2,"")))</f>
        <v/>
      </c>
      <c r="W63" s="21" t="str">
        <f>IF('Rækker - Udskrift'!O66=1,1,IF('Rækker - Udskrift'!P66="X","X",IF('Rækker - Udskrift'!Q66=2,2,"")))</f>
        <v/>
      </c>
      <c r="X63" s="21" t="str">
        <f>IF('Rækker - Udskrift'!O67=1,1,IF('Rækker - Udskrift'!P67="X","X",IF('Rækker - Udskrift'!Q67=2,2,"")))</f>
        <v/>
      </c>
      <c r="Y63" s="21" t="str">
        <f>IF('Rækker - Udskrift'!O68=1,1,IF('Rækker - Udskrift'!P68="X","X",IF('Rækker - Udskrift'!Q68=2,2,"")))</f>
        <v/>
      </c>
      <c r="Z63" s="21" t="str">
        <f>IF('Rækker - Udskrift'!O69=1,1,IF('Rækker - Udskrift'!P69="X","X",IF('Rækker - Udskrift'!Q69=2,2,"")))</f>
        <v/>
      </c>
      <c r="AA63" s="21" t="str">
        <f>IF('Rækker - Udskrift'!O70=1,1,IF('Rækker - Udskrift'!P70="X","X",IF('Rækker - Udskrift'!Q70=2,2,"")))</f>
        <v/>
      </c>
      <c r="AB63" s="21" t="str">
        <f>IF('Rækker - Udskrift'!O71=1,1,IF('Rækker - Udskrift'!P71="X","X",IF('Rækker - Udskrift'!Q71=2,2,"")))</f>
        <v/>
      </c>
      <c r="AC63" s="21" t="str">
        <f>IF('Rækker - Udskrift'!O72=1,1,IF('Rækker - Udskrift'!P72="X","X",IF('Rækker - Udskrift'!Q72=2,2,"")))</f>
        <v/>
      </c>
      <c r="AD63" s="21" t="str">
        <f>IF('Rækker - Udskrift'!O73=1,1,IF('Rækker - Udskrift'!P73="X","X",IF('Rækker - Udskrift'!Q73=2,2,"")))</f>
        <v/>
      </c>
      <c r="AE63" s="21">
        <f>IF(Q63&lt;&gt;"",IF(LEFT(Q63,3)="Res",F1,0),IF(R63=R10,1,0)+IF(S63=S10,1,0)+IF(T63=T10,1,0)+IF(U63=U10,1,0)+IF(V63=V10,1,0)+IF(W63=W10,1,0)+IF(X63=X10,1,0)+IF(Y63=Y10,1,0)+IF(Z63=Z10,1,0)+IF(AA63=AA10,1,0)+IF(AB63=AB10,1,0)+IF(AC63=AC10,1,0)+IF(AD63=AD10,1,0))</f>
        <v>0</v>
      </c>
      <c r="AF63" s="21">
        <f>RANK(AE63,AE12:AE75,1)</f>
        <v>1</v>
      </c>
      <c r="AG63" s="21">
        <f t="shared" si="8"/>
        <v>0</v>
      </c>
      <c r="AH63" s="21">
        <f>IF(R63=R10,4096,0)+IF(S63=S10,2048,0)+IF(T63=T10,1024,0)+IF(U63=U10,512,0)+IF(V63=V10,256,0)+IF(W63=W10,128,0)+IF(X63=X10,64,0)+IF(Y63=Y10,32,0)+IF(Z63=Z10,16,0)+IF(AA63=AA10,8,0)+IF(AB63=AB10,4,0)+IF(AC63=AC10,2,0)+IF(AD63=AD10,1,0)</f>
        <v>0</v>
      </c>
      <c r="AI63" s="21">
        <f>RANK(AH63,AH12:AH75,1)</f>
        <v>1</v>
      </c>
      <c r="AJ63" s="21">
        <f t="shared" si="6"/>
        <v>66</v>
      </c>
      <c r="AK63" s="21">
        <f>RANK(AJ63,AJ12:AJ75,1)</f>
        <v>1</v>
      </c>
      <c r="AL63" s="21">
        <f t="shared" si="9"/>
        <v>0</v>
      </c>
      <c r="AM63" s="21">
        <f t="shared" si="10"/>
        <v>0</v>
      </c>
      <c r="AN63" s="21">
        <f t="shared" si="11"/>
        <v>0</v>
      </c>
      <c r="AO63" s="21">
        <f t="shared" si="7"/>
        <v>0</v>
      </c>
      <c r="AP63" s="21">
        <f t="shared" si="12"/>
        <v>0</v>
      </c>
      <c r="AQ63" s="21">
        <f>IF(C63&gt;0,IF(AN63&gt;0,COUNTIF(AN12:AN63,"&gt;0"),0),0)</f>
        <v>0</v>
      </c>
      <c r="AR63" s="21">
        <f>IF(AQ63&gt;0,AQ63,MAX(AQ12:AQ75)+COUNTIF(AQ12:AQ63,"=0"))</f>
        <v>52</v>
      </c>
      <c r="AS63" s="21" t="str">
        <f>IF(AZ148&gt;MAX(AQ12:AQ75),"",DGET(A11:AR75,"Signatur",AZ147:AZ148))</f>
        <v/>
      </c>
      <c r="AT63" s="21">
        <f>IF(AZ148&gt;MAX(AQ12:AQ75),0,DGET(A11:AR75,"Deltager E",AZ147:AZ148))</f>
        <v>0</v>
      </c>
      <c r="AU63" s="21">
        <f>IF(AZ148&gt;MAX(AQ12:AQ75),0,DGET(A11:AR75,"2. runde E",AZ147:AZ148))</f>
        <v>0</v>
      </c>
      <c r="AV63" s="21">
        <f>IF(AZ148&gt;MAX(AQ12:AQ75),0,DGET(A11:AR75,"Kval E",AZ147:AZ148))</f>
        <v>0</v>
      </c>
      <c r="AW63" s="21">
        <f>IF(AZ148&gt;MAX(AQ12:AQ75),0,DGET(A11:AR75,"Dis E",AZ147:AZ148))</f>
        <v>0</v>
      </c>
      <c r="AX63" s="21">
        <f>IF(AZ148&gt;MAX(AQ12:AQ75),0,DGET(A11:AR75,"Udm E",AZ147:AZ148))</f>
        <v>0</v>
      </c>
      <c r="AY63" s="21">
        <f>IF(AZ148&gt;MAX(AQ12:AQ75),0,DGET(A11:AR75,"MR E",AZ147:AZ148))</f>
        <v>0</v>
      </c>
      <c r="AZ63" s="21">
        <f>IF(AZ148&gt;MAX(AQ12:AQ75),0,DGET(A11:AR75,"Res E",AZ147:AZ148))</f>
        <v>0</v>
      </c>
    </row>
    <row r="64" spans="1:52" x14ac:dyDescent="0.15">
      <c r="A64" s="21" t="str">
        <f>[1]DB!AO64</f>
        <v/>
      </c>
      <c r="B64" s="21">
        <v>53</v>
      </c>
      <c r="C64" s="21">
        <f>[1]DB!AP64</f>
        <v>0</v>
      </c>
      <c r="D64" s="21">
        <f>[1]DB!AQ64</f>
        <v>0</v>
      </c>
      <c r="E64" s="21">
        <f>IF(B6=13,IF(A64&lt;&gt;"",COUNTIF(U78:U109,A64)+D64,0),D64)</f>
        <v>0</v>
      </c>
      <c r="F64" s="21">
        <f>[1]DB!AR64</f>
        <v>0</v>
      </c>
      <c r="G64" s="21">
        <f>IF(B6=13,IF(A64&lt;&gt;"",F64-COUNTIF(U78:U109,A64)-COUNTIF(Y78:Y109,A64),0),F64)</f>
        <v>0</v>
      </c>
      <c r="H64" s="21">
        <f>[1]DB!AW64</f>
        <v>0</v>
      </c>
      <c r="I64" s="21">
        <f>[1]DB!AS64</f>
        <v>0</v>
      </c>
      <c r="J64" s="21">
        <f>IF(Rækker!J65="Disket",1,IF(N64&gt;5,1,IF(I64=1,1,0)))</f>
        <v>0</v>
      </c>
      <c r="K64" s="21">
        <f>[1]DB!AT64</f>
        <v>0</v>
      </c>
      <c r="L64" s="21">
        <f>IF(Rækker!J65="Udmeldt",1,IF(K64=1,1,0))</f>
        <v>0</v>
      </c>
      <c r="M64" s="21">
        <f>[1]DB!AU64</f>
        <v>0</v>
      </c>
      <c r="N64" s="21">
        <f>IF(Rækker!J65="MR",M64+1,M64)</f>
        <v>0</v>
      </c>
      <c r="O64" s="21">
        <f>[1]DB!AV64</f>
        <v>0</v>
      </c>
      <c r="P64" s="21">
        <f>IF(Rækker!J65="Res",O64+1,O64)</f>
        <v>0</v>
      </c>
      <c r="Q64" s="21" t="str">
        <f t="shared" si="5"/>
        <v/>
      </c>
      <c r="R64" s="21" t="str">
        <f>IF('Rækker - Udskrift'!R61=1,1,IF('Rækker - Udskrift'!S61="X","X",IF('Rækker - Udskrift'!T61=2,2,"")))</f>
        <v/>
      </c>
      <c r="S64" s="21" t="str">
        <f>IF('Rækker - Udskrift'!R62=1,1,IF('Rækker - Udskrift'!S62="X","X",IF('Rækker - Udskrift'!T62=2,2,"")))</f>
        <v/>
      </c>
      <c r="T64" s="21" t="str">
        <f>IF('Rækker - Udskrift'!R63=1,1,IF('Rækker - Udskrift'!S63="X","X",IF('Rækker - Udskrift'!T63=2,2,"")))</f>
        <v/>
      </c>
      <c r="U64" s="21" t="str">
        <f>IF('Rækker - Udskrift'!R64=1,1,IF('Rækker - Udskrift'!S64="X","X",IF('Rækker - Udskrift'!T64=2,2,"")))</f>
        <v/>
      </c>
      <c r="V64" s="21" t="str">
        <f>IF('Rækker - Udskrift'!R65=1,1,IF('Rækker - Udskrift'!S65="X","X",IF('Rækker - Udskrift'!T65=2,2,"")))</f>
        <v/>
      </c>
      <c r="W64" s="21" t="str">
        <f>IF('Rækker - Udskrift'!R66=1,1,IF('Rækker - Udskrift'!S66="X","X",IF('Rækker - Udskrift'!T66=2,2,"")))</f>
        <v/>
      </c>
      <c r="X64" s="21" t="str">
        <f>IF('Rækker - Udskrift'!R67=1,1,IF('Rækker - Udskrift'!S67="X","X",IF('Rækker - Udskrift'!T67=2,2,"")))</f>
        <v/>
      </c>
      <c r="Y64" s="21" t="str">
        <f>IF('Rækker - Udskrift'!R68=1,1,IF('Rækker - Udskrift'!S68="X","X",IF('Rækker - Udskrift'!T68=2,2,"")))</f>
        <v/>
      </c>
      <c r="Z64" s="21" t="str">
        <f>IF('Rækker - Udskrift'!R69=1,1,IF('Rækker - Udskrift'!S69="X","X",IF('Rækker - Udskrift'!T69=2,2,"")))</f>
        <v/>
      </c>
      <c r="AA64" s="21" t="str">
        <f>IF('Rækker - Udskrift'!R70=1,1,IF('Rækker - Udskrift'!S70="X","X",IF('Rækker - Udskrift'!T70=2,2,"")))</f>
        <v/>
      </c>
      <c r="AB64" s="21" t="str">
        <f>IF('Rækker - Udskrift'!R71=1,1,IF('Rækker - Udskrift'!S71="X","X",IF('Rækker - Udskrift'!T71=2,2,"")))</f>
        <v/>
      </c>
      <c r="AC64" s="21" t="str">
        <f>IF('Rækker - Udskrift'!R72=1,1,IF('Rækker - Udskrift'!S72="X","X",IF('Rækker - Udskrift'!T72=2,2,"")))</f>
        <v/>
      </c>
      <c r="AD64" s="21" t="str">
        <f>IF('Rækker - Udskrift'!R73=1,1,IF('Rækker - Udskrift'!S73="X","X",IF('Rækker - Udskrift'!T73=2,2,"")))</f>
        <v/>
      </c>
      <c r="AE64" s="21">
        <f>IF(Q64&lt;&gt;"",IF(LEFT(Q64,3)="Res",F1,0),IF(R64=R10,1,0)+IF(S64=S10,1,0)+IF(T64=T10,1,0)+IF(U64=U10,1,0)+IF(V64=V10,1,0)+IF(W64=W10,1,0)+IF(X64=X10,1,0)+IF(Y64=Y10,1,0)+IF(Z64=Z10,1,0)+IF(AA64=AA10,1,0)+IF(AB64=AB10,1,0)+IF(AC64=AC10,1,0)+IF(AD64=AD10,1,0))</f>
        <v>0</v>
      </c>
      <c r="AF64" s="21">
        <f>RANK(AE64,AE12:AE75,1)</f>
        <v>1</v>
      </c>
      <c r="AG64" s="21">
        <f t="shared" si="8"/>
        <v>0</v>
      </c>
      <c r="AH64" s="21">
        <f>IF(R64=R10,4096,0)+IF(S64=S10,2048,0)+IF(T64=T10,1024,0)+IF(U64=U10,512,0)+IF(V64=V10,256,0)+IF(W64=W10,128,0)+IF(X64=X10,64,0)+IF(Y64=Y10,32,0)+IF(Z64=Z10,16,0)+IF(AA64=AA10,8,0)+IF(AB64=AB10,4,0)+IF(AC64=AC10,2,0)+IF(AD64=AD10,1,0)</f>
        <v>0</v>
      </c>
      <c r="AI64" s="21">
        <f>RANK(AH64,AH12:AH75,1)</f>
        <v>1</v>
      </c>
      <c r="AJ64" s="21">
        <f t="shared" si="6"/>
        <v>66</v>
      </c>
      <c r="AK64" s="21">
        <f>RANK(AJ64,AJ12:AJ75,1)</f>
        <v>1</v>
      </c>
      <c r="AL64" s="21">
        <f t="shared" si="9"/>
        <v>0</v>
      </c>
      <c r="AM64" s="21">
        <f t="shared" si="10"/>
        <v>0</v>
      </c>
      <c r="AN64" s="21">
        <f t="shared" si="11"/>
        <v>0</v>
      </c>
      <c r="AO64" s="21">
        <f t="shared" si="7"/>
        <v>0</v>
      </c>
      <c r="AP64" s="21">
        <f t="shared" si="12"/>
        <v>0</v>
      </c>
      <c r="AQ64" s="21">
        <f>IF(C64&gt;0,IF(AN64&gt;0,COUNTIF(AN12:AN64,"&gt;0"),0),0)</f>
        <v>0</v>
      </c>
      <c r="AR64" s="21">
        <f>IF(AQ64&gt;0,AQ64,MAX(AQ12:AQ75)+COUNTIF(AQ12:AQ64,"=0"))</f>
        <v>53</v>
      </c>
      <c r="AS64" s="21" t="str">
        <f>IF(BA148&gt;MAX(AQ12:AQ75),"",DGET(A11:AR75,"Signatur",BA147:BA148))</f>
        <v/>
      </c>
      <c r="AT64" s="21">
        <f>IF(BA148&gt;MAX(AQ12:AQ75),0,DGET(A11:AR75,"Deltager E",BA147:BA148))</f>
        <v>0</v>
      </c>
      <c r="AU64" s="21">
        <f>IF(BA148&gt;MAX(AQ12:AQ75),0,DGET(A11:AR75,"2. runde E",BA147:BA148))</f>
        <v>0</v>
      </c>
      <c r="AV64" s="21">
        <f>IF(BA148&gt;MAX(AQ12:AQ75),0,DGET(A11:AR75,"Kval E",BA147:BA148))</f>
        <v>0</v>
      </c>
      <c r="AW64" s="21">
        <f>IF(BA148&gt;MAX(AQ12:AQ75),0,DGET(A11:AR75,"Dis E",BA147:BA148))</f>
        <v>0</v>
      </c>
      <c r="AX64" s="21">
        <f>IF(BA148&gt;MAX(AQ12:AQ75),0,DGET(A11:AR75,"Udm E",BA147:BA148))</f>
        <v>0</v>
      </c>
      <c r="AY64" s="21">
        <f>IF(BA148&gt;MAX(AQ12:AQ75),0,DGET(A11:AR75,"MR E",BA147:BA148))</f>
        <v>0</v>
      </c>
      <c r="AZ64" s="21">
        <f>IF(BA148&gt;MAX(AQ12:AQ75),0,DGET(A11:AR75,"Res E",BA147:BA148))</f>
        <v>0</v>
      </c>
    </row>
    <row r="65" spans="1:52" x14ac:dyDescent="0.15">
      <c r="A65" s="21" t="str">
        <f>[1]DB!AO65</f>
        <v/>
      </c>
      <c r="B65" s="21">
        <v>54</v>
      </c>
      <c r="C65" s="21">
        <f>[1]DB!AP65</f>
        <v>0</v>
      </c>
      <c r="D65" s="21">
        <f>[1]DB!AQ65</f>
        <v>0</v>
      </c>
      <c r="E65" s="21">
        <f>IF(B6=13,IF(A65&lt;&gt;"",COUNTIF(U78:U109,A65)+D65,0),D65)</f>
        <v>0</v>
      </c>
      <c r="F65" s="21">
        <f>[1]DB!AR65</f>
        <v>0</v>
      </c>
      <c r="G65" s="21">
        <f>IF(B6=13,IF(A65&lt;&gt;"",F65-COUNTIF(U78:U109,A65)-COUNTIF(Y78:Y109,A65),0),F65)</f>
        <v>0</v>
      </c>
      <c r="H65" s="21">
        <f>[1]DB!AW65</f>
        <v>0</v>
      </c>
      <c r="I65" s="21">
        <f>[1]DB!AS65</f>
        <v>0</v>
      </c>
      <c r="J65" s="21">
        <f>IF(Rækker!L65="Disket",1,IF(N65&gt;5,1,IF(I65=1,1,0)))</f>
        <v>0</v>
      </c>
      <c r="K65" s="21">
        <f>[1]DB!AT65</f>
        <v>0</v>
      </c>
      <c r="L65" s="21">
        <f>IF(Rækker!L65="Udmeldt",1,IF(K65=1,1,0))</f>
        <v>0</v>
      </c>
      <c r="M65" s="21">
        <f>[1]DB!AU65</f>
        <v>0</v>
      </c>
      <c r="N65" s="21">
        <f>IF(Rækker!L65="MR",M65+1,M65)</f>
        <v>0</v>
      </c>
      <c r="O65" s="21">
        <f>[1]DB!AV65</f>
        <v>0</v>
      </c>
      <c r="P65" s="21">
        <f>IF(Rækker!L65="Res",O65+1,O65)</f>
        <v>0</v>
      </c>
      <c r="Q65" s="21" t="str">
        <f t="shared" si="5"/>
        <v/>
      </c>
      <c r="R65" s="21" t="str">
        <f>IF('Rækker - Udskrift'!U61=1,1,IF('Rækker - Udskrift'!V61="X","X",IF('Rækker - Udskrift'!W61=2,2,"")))</f>
        <v/>
      </c>
      <c r="S65" s="21" t="str">
        <f>IF('Rækker - Udskrift'!U62=1,1,IF('Rækker - Udskrift'!V62="X","X",IF('Rækker - Udskrift'!W62=2,2,"")))</f>
        <v/>
      </c>
      <c r="T65" s="21" t="str">
        <f>IF('Rækker - Udskrift'!U63=1,1,IF('Rækker - Udskrift'!V63="X","X",IF('Rækker - Udskrift'!W63=2,2,"")))</f>
        <v/>
      </c>
      <c r="U65" s="21" t="str">
        <f>IF('Rækker - Udskrift'!U64=1,1,IF('Rækker - Udskrift'!V64="X","X",IF('Rækker - Udskrift'!W64=2,2,"")))</f>
        <v/>
      </c>
      <c r="V65" s="21" t="str">
        <f>IF('Rækker - Udskrift'!U65=1,1,IF('Rækker - Udskrift'!V65="X","X",IF('Rækker - Udskrift'!W65=2,2,"")))</f>
        <v/>
      </c>
      <c r="W65" s="21" t="str">
        <f>IF('Rækker - Udskrift'!U66=1,1,IF('Rækker - Udskrift'!V66="X","X",IF('Rækker - Udskrift'!W66=2,2,"")))</f>
        <v/>
      </c>
      <c r="X65" s="21" t="str">
        <f>IF('Rækker - Udskrift'!U67=1,1,IF('Rækker - Udskrift'!V67="X","X",IF('Rækker - Udskrift'!W67=2,2,"")))</f>
        <v/>
      </c>
      <c r="Y65" s="21" t="str">
        <f>IF('Rækker - Udskrift'!U68=1,1,IF('Rækker - Udskrift'!V68="X","X",IF('Rækker - Udskrift'!W68=2,2,"")))</f>
        <v/>
      </c>
      <c r="Z65" s="21" t="str">
        <f>IF('Rækker - Udskrift'!U69=1,1,IF('Rækker - Udskrift'!V69="X","X",IF('Rækker - Udskrift'!W69=2,2,"")))</f>
        <v/>
      </c>
      <c r="AA65" s="21" t="str">
        <f>IF('Rækker - Udskrift'!U70=1,1,IF('Rækker - Udskrift'!V70="X","X",IF('Rækker - Udskrift'!W70=2,2,"")))</f>
        <v/>
      </c>
      <c r="AB65" s="21" t="str">
        <f>IF('Rækker - Udskrift'!U71=1,1,IF('Rækker - Udskrift'!V71="X","X",IF('Rækker - Udskrift'!W71=2,2,"")))</f>
        <v/>
      </c>
      <c r="AC65" s="21" t="str">
        <f>IF('Rækker - Udskrift'!U72=1,1,IF('Rækker - Udskrift'!V72="X","X",IF('Rækker - Udskrift'!W72=2,2,"")))</f>
        <v/>
      </c>
      <c r="AD65" s="21" t="str">
        <f>IF('Rækker - Udskrift'!U73=1,1,IF('Rækker - Udskrift'!V73="X","X",IF('Rækker - Udskrift'!W73=2,2,"")))</f>
        <v/>
      </c>
      <c r="AE65" s="21">
        <f>IF(Q65&lt;&gt;"",IF(LEFT(Q65,3)="Res",F1,0),IF(R65=R10,1,0)+IF(S65=S10,1,0)+IF(T65=T10,1,0)+IF(U65=U10,1,0)+IF(V65=V10,1,0)+IF(W65=W10,1,0)+IF(X65=X10,1,0)+IF(Y65=Y10,1,0)+IF(Z65=Z10,1,0)+IF(AA65=AA10,1,0)+IF(AB65=AB10,1,0)+IF(AC65=AC10,1,0)+IF(AD65=AD10,1,0))</f>
        <v>0</v>
      </c>
      <c r="AF65" s="21">
        <f>RANK(AE65,AE12:AE75,1)</f>
        <v>1</v>
      </c>
      <c r="AG65" s="21">
        <f t="shared" si="8"/>
        <v>0</v>
      </c>
      <c r="AH65" s="21">
        <f>IF(R65=R10,4096,0)+IF(S65=S10,2048,0)+IF(T65=T10,1024,0)+IF(U65=U10,512,0)+IF(V65=V10,256,0)+IF(W65=W10,128,0)+IF(X65=X10,64,0)+IF(Y65=Y10,32,0)+IF(Z65=Z10,16,0)+IF(AA65=AA10,8,0)+IF(AB65=AB10,4,0)+IF(AC65=AC10,2,0)+IF(AD65=AD10,1,0)</f>
        <v>0</v>
      </c>
      <c r="AI65" s="21">
        <f>RANK(AH65,AH12:AH75,1)</f>
        <v>1</v>
      </c>
      <c r="AJ65" s="21">
        <f t="shared" si="6"/>
        <v>66</v>
      </c>
      <c r="AK65" s="21">
        <f>RANK(AJ65,AJ12:AJ75,1)</f>
        <v>1</v>
      </c>
      <c r="AL65" s="21">
        <f t="shared" si="9"/>
        <v>0</v>
      </c>
      <c r="AM65" s="21">
        <f t="shared" si="10"/>
        <v>0</v>
      </c>
      <c r="AN65" s="21">
        <f t="shared" si="11"/>
        <v>0</v>
      </c>
      <c r="AO65" s="21">
        <f t="shared" si="7"/>
        <v>0</v>
      </c>
      <c r="AP65" s="21">
        <f t="shared" si="12"/>
        <v>0</v>
      </c>
      <c r="AQ65" s="21">
        <f>IF(C65&gt;0,IF(AN65&gt;0,COUNTIF(AN12:AN65,"&gt;0"),0),0)</f>
        <v>0</v>
      </c>
      <c r="AR65" s="21">
        <f>IF(AQ65&gt;0,AQ65,MAX(AQ12:AQ75)+COUNTIF(AQ12:AQ65,"=0"))</f>
        <v>54</v>
      </c>
      <c r="AS65" s="21" t="str">
        <f>IF(BB148&gt;MAX(AQ12:AQ75),"",DGET(A11:AR75,"Signatur",BB147:BB148))</f>
        <v/>
      </c>
      <c r="AT65" s="21">
        <f>IF(BB148&gt;MAX(AQ12:AQ75),0,DGET(A11:AR75,"Deltager E",BB147:BB148))</f>
        <v>0</v>
      </c>
      <c r="AU65" s="21">
        <f>IF(BB148&gt;MAX(AQ12:AQ75),0,DGET(A11:AR75,"2. runde E",BB147:BB148))</f>
        <v>0</v>
      </c>
      <c r="AV65" s="21">
        <f>IF(BB148&gt;MAX(AQ12:AQ75),0,DGET(A11:AR75,"Kval E",BB147:BB148))</f>
        <v>0</v>
      </c>
      <c r="AW65" s="21">
        <f>IF(BB148&gt;MAX(AQ12:AQ75),0,DGET(A11:AR75,"Dis E",BB147:BB148))</f>
        <v>0</v>
      </c>
      <c r="AX65" s="21">
        <f>IF(BB148&gt;MAX(AQ12:AQ75),0,DGET(A11:AR75,"Udm E",BB147:BB148))</f>
        <v>0</v>
      </c>
      <c r="AY65" s="21">
        <f>IF(BB148&gt;MAX(AQ12:AQ75),0,DGET(A11:AR75,"MR E",BB147:BB148))</f>
        <v>0</v>
      </c>
      <c r="AZ65" s="21">
        <f>IF(BB148&gt;MAX(AQ12:AQ75),0,DGET(A11:AR75,"Res E",BB147:BB148))</f>
        <v>0</v>
      </c>
    </row>
    <row r="66" spans="1:52" x14ac:dyDescent="0.15">
      <c r="A66" s="21" t="str">
        <f>[1]DB!AO66</f>
        <v/>
      </c>
      <c r="B66" s="21">
        <v>55</v>
      </c>
      <c r="C66" s="21">
        <f>[1]DB!AP66</f>
        <v>0</v>
      </c>
      <c r="D66" s="21">
        <f>[1]DB!AQ66</f>
        <v>0</v>
      </c>
      <c r="E66" s="21">
        <f>IF(B6=13,IF(A66&lt;&gt;"",COUNTIF(U78:U109,A66)+D66,0),D66)</f>
        <v>0</v>
      </c>
      <c r="F66" s="21">
        <f>[1]DB!AR66</f>
        <v>0</v>
      </c>
      <c r="G66" s="21">
        <f>IF(B6=13,IF(A66&lt;&gt;"",F66-COUNTIF(U78:U109,A66)-COUNTIF(Y78:Y109,A66),0),F66)</f>
        <v>0</v>
      </c>
      <c r="H66" s="21">
        <f>[1]DB!AW66</f>
        <v>0</v>
      </c>
      <c r="I66" s="21">
        <f>[1]DB!AS66</f>
        <v>0</v>
      </c>
      <c r="J66" s="21">
        <f>IF(Rækker!N65="Disket",1,IF(N66&gt;5,1,IF(I66=1,1,0)))</f>
        <v>0</v>
      </c>
      <c r="K66" s="21">
        <f>[1]DB!AT66</f>
        <v>0</v>
      </c>
      <c r="L66" s="21">
        <f>IF(Rækker!N65="Udmeldt",1,IF(K66=1,1,0))</f>
        <v>0</v>
      </c>
      <c r="M66" s="21">
        <f>[1]DB!AU66</f>
        <v>0</v>
      </c>
      <c r="N66" s="21">
        <f>IF(Rækker!N65="MR",M66+1,M66)</f>
        <v>0</v>
      </c>
      <c r="O66" s="21">
        <f>[1]DB!AV66</f>
        <v>0</v>
      </c>
      <c r="P66" s="21">
        <f>IF(Rækker!N65="Res",O66+1,O66)</f>
        <v>0</v>
      </c>
      <c r="Q66" s="21" t="str">
        <f t="shared" si="5"/>
        <v/>
      </c>
      <c r="R66" s="21" t="str">
        <f>IF('Rækker - Udskrift'!X61=1,1,IF('Rækker - Udskrift'!Y61="X","X",IF('Rækker - Udskrift'!Z61=2,2,"")))</f>
        <v/>
      </c>
      <c r="S66" s="21" t="str">
        <f>IF('Rækker - Udskrift'!X62=1,1,IF('Rækker - Udskrift'!Y62="X","X",IF('Rækker - Udskrift'!Z62=2,2,"")))</f>
        <v/>
      </c>
      <c r="T66" s="21" t="str">
        <f>IF('Rækker - Udskrift'!X63=1,1,IF('Rækker - Udskrift'!Y63="X","X",IF('Rækker - Udskrift'!Z63=2,2,"")))</f>
        <v/>
      </c>
      <c r="U66" s="21" t="str">
        <f>IF('Rækker - Udskrift'!X64=1,1,IF('Rækker - Udskrift'!Y64="X","X",IF('Rækker - Udskrift'!Z64=2,2,"")))</f>
        <v/>
      </c>
      <c r="V66" s="21" t="str">
        <f>IF('Rækker - Udskrift'!X65=1,1,IF('Rækker - Udskrift'!Y65="X","X",IF('Rækker - Udskrift'!Z65=2,2,"")))</f>
        <v/>
      </c>
      <c r="W66" s="21" t="str">
        <f>IF('Rækker - Udskrift'!X66=1,1,IF('Rækker - Udskrift'!Y66="X","X",IF('Rækker - Udskrift'!Z66=2,2,"")))</f>
        <v/>
      </c>
      <c r="X66" s="21" t="str">
        <f>IF('Rækker - Udskrift'!X67=1,1,IF('Rækker - Udskrift'!Y67="X","X",IF('Rækker - Udskrift'!Z67=2,2,"")))</f>
        <v/>
      </c>
      <c r="Y66" s="21" t="str">
        <f>IF('Rækker - Udskrift'!X68=1,1,IF('Rækker - Udskrift'!Y68="X","X",IF('Rækker - Udskrift'!Z68=2,2,"")))</f>
        <v/>
      </c>
      <c r="Z66" s="21" t="str">
        <f>IF('Rækker - Udskrift'!X69=1,1,IF('Rækker - Udskrift'!Y69="X","X",IF('Rækker - Udskrift'!Z69=2,2,"")))</f>
        <v/>
      </c>
      <c r="AA66" s="21" t="str">
        <f>IF('Rækker - Udskrift'!X70=1,1,IF('Rækker - Udskrift'!Y70="X","X",IF('Rækker - Udskrift'!Z70=2,2,"")))</f>
        <v/>
      </c>
      <c r="AB66" s="21" t="str">
        <f>IF('Rækker - Udskrift'!X71=1,1,IF('Rækker - Udskrift'!Y71="X","X",IF('Rækker - Udskrift'!Z71=2,2,"")))</f>
        <v/>
      </c>
      <c r="AC66" s="21" t="str">
        <f>IF('Rækker - Udskrift'!X72=1,1,IF('Rækker - Udskrift'!Y72="X","X",IF('Rækker - Udskrift'!Z72=2,2,"")))</f>
        <v/>
      </c>
      <c r="AD66" s="21" t="str">
        <f>IF('Rækker - Udskrift'!X73=1,1,IF('Rækker - Udskrift'!Y73="X","X",IF('Rækker - Udskrift'!Z73=2,2,"")))</f>
        <v/>
      </c>
      <c r="AE66" s="21">
        <f>IF(Q66&lt;&gt;"",IF(LEFT(Q66,3)="Res",F1,0),IF(R66=R10,1,0)+IF(S66=S10,1,0)+IF(T66=T10,1,0)+IF(U66=U10,1,0)+IF(V66=V10,1,0)+IF(W66=W10,1,0)+IF(X66=X10,1,0)+IF(Y66=Y10,1,0)+IF(Z66=Z10,1,0)+IF(AA66=AA10,1,0)+IF(AB66=AB10,1,0)+IF(AC66=AC10,1,0)+IF(AD66=AD10,1,0))</f>
        <v>0</v>
      </c>
      <c r="AF66" s="21">
        <f>RANK(AE66,AE12:AE75,1)</f>
        <v>1</v>
      </c>
      <c r="AG66" s="21">
        <f t="shared" si="8"/>
        <v>0</v>
      </c>
      <c r="AH66" s="21">
        <f>IF(R66=R10,4096,0)+IF(S66=S10,2048,0)+IF(T66=T10,1024,0)+IF(U66=U10,512,0)+IF(V66=V10,256,0)+IF(W66=W10,128,0)+IF(X66=X10,64,0)+IF(Y66=Y10,32,0)+IF(Z66=Z10,16,0)+IF(AA66=AA10,8,0)+IF(AB66=AB10,4,0)+IF(AC66=AC10,2,0)+IF(AD66=AD10,1,0)</f>
        <v>0</v>
      </c>
      <c r="AI66" s="21">
        <f>RANK(AH66,AH12:AH75,1)</f>
        <v>1</v>
      </c>
      <c r="AJ66" s="21">
        <f t="shared" si="6"/>
        <v>66</v>
      </c>
      <c r="AK66" s="21">
        <f>RANK(AJ66,AJ12:AJ75,1)</f>
        <v>1</v>
      </c>
      <c r="AL66" s="21">
        <f t="shared" si="9"/>
        <v>0</v>
      </c>
      <c r="AM66" s="21">
        <f t="shared" si="10"/>
        <v>0</v>
      </c>
      <c r="AN66" s="21">
        <f t="shared" si="11"/>
        <v>0</v>
      </c>
      <c r="AO66" s="21">
        <f t="shared" si="7"/>
        <v>0</v>
      </c>
      <c r="AP66" s="21">
        <f t="shared" si="12"/>
        <v>0</v>
      </c>
      <c r="AQ66" s="21">
        <f>IF(C66&gt;0,IF(AN66&gt;0,COUNTIF(AN12:AN66,"&gt;0"),0),0)</f>
        <v>0</v>
      </c>
      <c r="AR66" s="21">
        <f>IF(AQ66&gt;0,AQ66,MAX(AQ12:AQ75)+COUNTIF(AQ12:AQ66,"=0"))</f>
        <v>55</v>
      </c>
      <c r="AS66" s="21" t="str">
        <f>IF(BC148&gt;MAX(AQ12:AQ75),"",DGET(A11:AR75,"Signatur",BC147:BC148))</f>
        <v/>
      </c>
      <c r="AT66" s="21">
        <f>IF(BC148&gt;MAX(AQ12:AQ75),0,DGET(A11:AR75,"Deltager E",BC147:BC148))</f>
        <v>0</v>
      </c>
      <c r="AU66" s="21">
        <f>IF(BC148&gt;MAX(AQ12:AQ75),0,DGET(A11:AR75,"2. runde E",BC147:BC148))</f>
        <v>0</v>
      </c>
      <c r="AV66" s="21">
        <f>IF(BC148&gt;MAX(AQ12:AQ75),0,DGET(A11:AR75,"Kval E",BC147:BC148))</f>
        <v>0</v>
      </c>
      <c r="AW66" s="21">
        <f>IF(BC148&gt;MAX(AQ12:AQ75),0,DGET(A11:AR75,"Dis E",BC147:BC148))</f>
        <v>0</v>
      </c>
      <c r="AX66" s="21">
        <f>IF(BC148&gt;MAX(AQ12:AQ75),0,DGET(A11:AR75,"Udm E",BC147:BC148))</f>
        <v>0</v>
      </c>
      <c r="AY66" s="21">
        <f>IF(BC148&gt;MAX(AQ12:AQ75),0,DGET(A11:AR75,"MR E",BC147:BC148))</f>
        <v>0</v>
      </c>
      <c r="AZ66" s="21">
        <f>IF(BC148&gt;MAX(AQ12:AQ75),0,DGET(A11:AR75,"Res E",BC147:BC148))</f>
        <v>0</v>
      </c>
    </row>
    <row r="67" spans="1:52" x14ac:dyDescent="0.15">
      <c r="A67" s="21" t="str">
        <f>[1]DB!AO67</f>
        <v/>
      </c>
      <c r="B67" s="21">
        <v>56</v>
      </c>
      <c r="C67" s="21">
        <f>[1]DB!AP67</f>
        <v>0</v>
      </c>
      <c r="D67" s="21">
        <f>[1]DB!AQ67</f>
        <v>0</v>
      </c>
      <c r="E67" s="21">
        <f>IF(B6=13,IF(A67&lt;&gt;"",COUNTIF(U78:U109,A67)+D67,0),D67)</f>
        <v>0</v>
      </c>
      <c r="F67" s="21">
        <f>[1]DB!AR67</f>
        <v>0</v>
      </c>
      <c r="G67" s="21">
        <f>IF(B6=13,IF(A67&lt;&gt;"",F67-COUNTIF(U78:U109,A67)-COUNTIF(Y78:Y109,A67),0),F67)</f>
        <v>0</v>
      </c>
      <c r="H67" s="21">
        <f>[1]DB!AW67</f>
        <v>0</v>
      </c>
      <c r="I67" s="21">
        <f>[1]DB!AS67</f>
        <v>0</v>
      </c>
      <c r="J67" s="21">
        <f>IF(Rækker!P65="Disket",1,IF(N67&gt;5,1,IF(I67=1,1,0)))</f>
        <v>0</v>
      </c>
      <c r="K67" s="21">
        <f>[1]DB!AT67</f>
        <v>0</v>
      </c>
      <c r="L67" s="21">
        <f>IF(Rækker!P65="Udmeldt",1,IF(K67=1,1,0))</f>
        <v>0</v>
      </c>
      <c r="M67" s="21">
        <f>[1]DB!AU67</f>
        <v>0</v>
      </c>
      <c r="N67" s="21">
        <f>IF(Rækker!P65="MR",M67+1,M67)</f>
        <v>0</v>
      </c>
      <c r="O67" s="21">
        <f>[1]DB!AV67</f>
        <v>0</v>
      </c>
      <c r="P67" s="21">
        <f>IF(Rækker!P65="Res",O67+1,O67)</f>
        <v>0</v>
      </c>
      <c r="Q67" s="21" t="str">
        <f t="shared" si="5"/>
        <v/>
      </c>
      <c r="R67" s="21" t="str">
        <f>IF('Rækker - Udskrift'!AA61=1,1,IF('Rækker - Udskrift'!AB61="X","X",IF('Rækker - Udskrift'!AC61=2,2,"")))</f>
        <v/>
      </c>
      <c r="S67" s="21" t="str">
        <f>IF('Rækker - Udskrift'!AA62=1,1,IF('Rækker - Udskrift'!AB62="X","X",IF('Rækker - Udskrift'!AC62=2,2,"")))</f>
        <v/>
      </c>
      <c r="T67" s="21" t="str">
        <f>IF('Rækker - Udskrift'!AA63=1,1,IF('Rækker - Udskrift'!AB63="X","X",IF('Rækker - Udskrift'!AC63=2,2,"")))</f>
        <v/>
      </c>
      <c r="U67" s="21" t="str">
        <f>IF('Rækker - Udskrift'!AA64=1,1,IF('Rækker - Udskrift'!AB64="X","X",IF('Rækker - Udskrift'!AC64=2,2,"")))</f>
        <v/>
      </c>
      <c r="V67" s="21" t="str">
        <f>IF('Rækker - Udskrift'!AA65=1,1,IF('Rækker - Udskrift'!AB65="X","X",IF('Rækker - Udskrift'!AC65=2,2,"")))</f>
        <v/>
      </c>
      <c r="W67" s="21" t="str">
        <f>IF('Rækker - Udskrift'!AA66=1,1,IF('Rækker - Udskrift'!AB66="X","X",IF('Rækker - Udskrift'!AC66=2,2,"")))</f>
        <v/>
      </c>
      <c r="X67" s="21" t="str">
        <f>IF('Rækker - Udskrift'!AA67=1,1,IF('Rækker - Udskrift'!AB67="X","X",IF('Rækker - Udskrift'!AC67=2,2,"")))</f>
        <v/>
      </c>
      <c r="Y67" s="21" t="str">
        <f>IF('Rækker - Udskrift'!AA68=1,1,IF('Rækker - Udskrift'!AB68="X","X",IF('Rækker - Udskrift'!AC68=2,2,"")))</f>
        <v/>
      </c>
      <c r="Z67" s="21" t="str">
        <f>IF('Rækker - Udskrift'!AA69=1,1,IF('Rækker - Udskrift'!AB69="X","X",IF('Rækker - Udskrift'!AC69=2,2,"")))</f>
        <v/>
      </c>
      <c r="AA67" s="21" t="str">
        <f>IF('Rækker - Udskrift'!AA70=1,1,IF('Rækker - Udskrift'!AB70="X","X",IF('Rækker - Udskrift'!AC70=2,2,"")))</f>
        <v/>
      </c>
      <c r="AB67" s="21" t="str">
        <f>IF('Rækker - Udskrift'!AA71=1,1,IF('Rækker - Udskrift'!AB71="X","X",IF('Rækker - Udskrift'!AC71=2,2,"")))</f>
        <v/>
      </c>
      <c r="AC67" s="21" t="str">
        <f>IF('Rækker - Udskrift'!AA72=1,1,IF('Rækker - Udskrift'!AB72="X","X",IF('Rækker - Udskrift'!AC72=2,2,"")))</f>
        <v/>
      </c>
      <c r="AD67" s="21" t="str">
        <f>IF('Rækker - Udskrift'!AA73=1,1,IF('Rækker - Udskrift'!AB73="X","X",IF('Rækker - Udskrift'!AC73=2,2,"")))</f>
        <v/>
      </c>
      <c r="AE67" s="21">
        <f>IF(Q67&lt;&gt;"",IF(LEFT(Q67,3)="Res",F1,0),IF(R67=R10,1,0)+IF(S67=S10,1,0)+IF(T67=T10,1,0)+IF(U67=U10,1,0)+IF(V67=V10,1,0)+IF(W67=W10,1,0)+IF(X67=X10,1,0)+IF(Y67=Y10,1,0)+IF(Z67=Z10,1,0)+IF(AA67=AA10,1,0)+IF(AB67=AB10,1,0)+IF(AC67=AC10,1,0)+IF(AD67=AD10,1,0))</f>
        <v>0</v>
      </c>
      <c r="AF67" s="21">
        <f>RANK(AE67,AE12:AE75,1)</f>
        <v>1</v>
      </c>
      <c r="AG67" s="21">
        <f t="shared" si="8"/>
        <v>0</v>
      </c>
      <c r="AH67" s="21">
        <f>IF(R67=R10,4096,0)+IF(S67=S10,2048,0)+IF(T67=T10,1024,0)+IF(U67=U10,512,0)+IF(V67=V10,256,0)+IF(W67=W10,128,0)+IF(X67=X10,64,0)+IF(Y67=Y10,32,0)+IF(Z67=Z10,16,0)+IF(AA67=AA10,8,0)+IF(AB67=AB10,4,0)+IF(AC67=AC10,2,0)+IF(AD67=AD10,1,0)</f>
        <v>0</v>
      </c>
      <c r="AI67" s="21">
        <f>RANK(AH67,AH12:AH75,1)</f>
        <v>1</v>
      </c>
      <c r="AJ67" s="21">
        <f t="shared" si="6"/>
        <v>66</v>
      </c>
      <c r="AK67" s="21">
        <f>RANK(AJ67,AJ12:AJ75,1)</f>
        <v>1</v>
      </c>
      <c r="AL67" s="21">
        <f t="shared" si="9"/>
        <v>0</v>
      </c>
      <c r="AM67" s="21">
        <f t="shared" si="10"/>
        <v>0</v>
      </c>
      <c r="AN67" s="21">
        <f t="shared" si="11"/>
        <v>0</v>
      </c>
      <c r="AO67" s="21">
        <f t="shared" si="7"/>
        <v>0</v>
      </c>
      <c r="AP67" s="21">
        <f t="shared" si="12"/>
        <v>0</v>
      </c>
      <c r="AQ67" s="21">
        <f>IF(C67&gt;0,IF(AN67&gt;0,COUNTIF(AN12:AN67,"&gt;0"),0),0)</f>
        <v>0</v>
      </c>
      <c r="AR67" s="21">
        <f>IF(AQ67&gt;0,AQ67,MAX(AQ12:AQ75)+COUNTIF(AQ12:AQ67,"=0"))</f>
        <v>56</v>
      </c>
      <c r="AS67" s="21" t="str">
        <f>IF(BD148&gt;MAX(AQ12:AQ75),"",DGET(A11:AR75,"Signatur",BD147:BD148))</f>
        <v/>
      </c>
      <c r="AT67" s="21">
        <f>IF(BD148&gt;MAX(AQ12:AQ75),0,DGET(A11:AR75,"Deltager E",BD147:BD148))</f>
        <v>0</v>
      </c>
      <c r="AU67" s="21">
        <f>IF(BD148&gt;MAX(AQ12:AQ75),0,DGET(A11:AR75,"2. runde E",BD147:BD148))</f>
        <v>0</v>
      </c>
      <c r="AV67" s="21">
        <f>IF(BD148&gt;MAX(AQ12:AQ75),0,DGET(A11:AR75,"Kval E",BD147:BD148))</f>
        <v>0</v>
      </c>
      <c r="AW67" s="21">
        <f>IF(BD148&gt;MAX(AQ12:AQ75),0,DGET(A11:AR75,"Dis E",BD147:BD148))</f>
        <v>0</v>
      </c>
      <c r="AX67" s="21">
        <f>IF(BD148&gt;MAX(AQ12:AQ75),0,DGET(A11:AR75,"Udm E",BD147:BD148))</f>
        <v>0</v>
      </c>
      <c r="AY67" s="21">
        <f>IF(BD148&gt;MAX(AQ12:AQ75),0,DGET(A11:AR75,"MR E",BD147:BD148))</f>
        <v>0</v>
      </c>
      <c r="AZ67" s="21">
        <f>IF(BD148&gt;MAX(AQ12:AQ75),0,DGET(A11:AR75,"Res E",BD147:BD148))</f>
        <v>0</v>
      </c>
    </row>
    <row r="68" spans="1:52" x14ac:dyDescent="0.15">
      <c r="A68" s="21" t="str">
        <f>[1]DB!AO68</f>
        <v/>
      </c>
      <c r="B68" s="21">
        <v>57</v>
      </c>
      <c r="C68" s="21">
        <f>[1]DB!AP68</f>
        <v>0</v>
      </c>
      <c r="D68" s="21">
        <f>[1]DB!AQ68</f>
        <v>0</v>
      </c>
      <c r="E68" s="21">
        <f>IF(B6=13,IF(A68&lt;&gt;"",COUNTIF(U78:U109,A68)+D68,0),D68)</f>
        <v>0</v>
      </c>
      <c r="F68" s="21">
        <f>[1]DB!AR68</f>
        <v>0</v>
      </c>
      <c r="G68" s="21">
        <f>IF(B6=13,IF(A68&lt;&gt;"",F68-COUNTIF(U78:U109,A68)-COUNTIF(Y78:Y109,A68),0),F68)</f>
        <v>0</v>
      </c>
      <c r="H68" s="21">
        <f>[1]DB!AW68</f>
        <v>0</v>
      </c>
      <c r="I68" s="21">
        <f>[1]DB!AS68</f>
        <v>0</v>
      </c>
      <c r="J68" s="21">
        <f>IF(Rækker!R65="Disket",1,IF(N68&gt;5,1,IF(I68=1,1,0)))</f>
        <v>0</v>
      </c>
      <c r="K68" s="21">
        <f>[1]DB!AT68</f>
        <v>0</v>
      </c>
      <c r="L68" s="21">
        <f>IF(Rækker!R65="Udmeldt",1,IF(K68=1,1,0))</f>
        <v>0</v>
      </c>
      <c r="M68" s="21">
        <f>[1]DB!AU68</f>
        <v>0</v>
      </c>
      <c r="N68" s="21">
        <f>IF(Rækker!R65="MR",M68+1,M68)</f>
        <v>0</v>
      </c>
      <c r="O68" s="21">
        <f>[1]DB!AV68</f>
        <v>0</v>
      </c>
      <c r="P68" s="21">
        <f>IF(Rækker!R65="Res",O68+1,O68)</f>
        <v>0</v>
      </c>
      <c r="Q68" s="21" t="str">
        <f t="shared" si="5"/>
        <v/>
      </c>
      <c r="R68" s="21" t="str">
        <f>IF('Rækker - Udskrift'!AD61=1,1,IF('Rækker - Udskrift'!AE61="X","X",IF('Rækker - Udskrift'!AF61=2,2,"")))</f>
        <v/>
      </c>
      <c r="S68" s="21" t="str">
        <f>IF('Rækker - Udskrift'!AD62=1,1,IF('Rækker - Udskrift'!AE62="X","X",IF('Rækker - Udskrift'!AF62=2,2,"")))</f>
        <v/>
      </c>
      <c r="T68" s="21" t="str">
        <f>IF('Rækker - Udskrift'!AD63=1,1,IF('Rækker - Udskrift'!AE63="X","X",IF('Rækker - Udskrift'!AF63=2,2,"")))</f>
        <v/>
      </c>
      <c r="U68" s="21" t="str">
        <f>IF('Rækker - Udskrift'!AD64=1,1,IF('Rækker - Udskrift'!AE64="X","X",IF('Rækker - Udskrift'!AF64=2,2,"")))</f>
        <v/>
      </c>
      <c r="V68" s="21" t="str">
        <f>IF('Rækker - Udskrift'!AD65=1,1,IF('Rækker - Udskrift'!AE65="X","X",IF('Rækker - Udskrift'!AF65=2,2,"")))</f>
        <v/>
      </c>
      <c r="W68" s="21" t="str">
        <f>IF('Rækker - Udskrift'!AD66=1,1,IF('Rækker - Udskrift'!AE66="X","X",IF('Rækker - Udskrift'!AF66=2,2,"")))</f>
        <v/>
      </c>
      <c r="X68" s="21" t="str">
        <f>IF('Rækker - Udskrift'!AD67=1,1,IF('Rækker - Udskrift'!AE67="X","X",IF('Rækker - Udskrift'!AF67=2,2,"")))</f>
        <v/>
      </c>
      <c r="Y68" s="21" t="str">
        <f>IF('Rækker - Udskrift'!AD68=1,1,IF('Rækker - Udskrift'!AE68="X","X",IF('Rækker - Udskrift'!AF68=2,2,"")))</f>
        <v/>
      </c>
      <c r="Z68" s="21" t="str">
        <f>IF('Rækker - Udskrift'!AD69=1,1,IF('Rækker - Udskrift'!AE69="X","X",IF('Rækker - Udskrift'!AF69=2,2,"")))</f>
        <v/>
      </c>
      <c r="AA68" s="21" t="str">
        <f>IF('Rækker - Udskrift'!AD70=1,1,IF('Rækker - Udskrift'!AE70="X","X",IF('Rækker - Udskrift'!AF70=2,2,"")))</f>
        <v/>
      </c>
      <c r="AB68" s="21" t="str">
        <f>IF('Rækker - Udskrift'!AD71=1,1,IF('Rækker - Udskrift'!AE71="X","X",IF('Rækker - Udskrift'!AF71=2,2,"")))</f>
        <v/>
      </c>
      <c r="AC68" s="21" t="str">
        <f>IF('Rækker - Udskrift'!AD72=1,1,IF('Rækker - Udskrift'!AE72="X","X",IF('Rækker - Udskrift'!AF72=2,2,"")))</f>
        <v/>
      </c>
      <c r="AD68" s="21" t="str">
        <f>IF('Rækker - Udskrift'!AD73=1,1,IF('Rækker - Udskrift'!AE73="X","X",IF('Rækker - Udskrift'!AF73=2,2,"")))</f>
        <v/>
      </c>
      <c r="AE68" s="21">
        <f>IF(Q68&lt;&gt;"",IF(LEFT(Q68,3)="Res",F1,0),IF(R68=R10,1,0)+IF(S68=S10,1,0)+IF(T68=T10,1,0)+IF(U68=U10,1,0)+IF(V68=V10,1,0)+IF(W68=W10,1,0)+IF(X68=X10,1,0)+IF(Y68=Y10,1,0)+IF(Z68=Z10,1,0)+IF(AA68=AA10,1,0)+IF(AB68=AB10,1,0)+IF(AC68=AC10,1,0)+IF(AD68=AD10,1,0))</f>
        <v>0</v>
      </c>
      <c r="AF68" s="21">
        <f>RANK(AE68,AE12:AE75,1)</f>
        <v>1</v>
      </c>
      <c r="AG68" s="21">
        <f t="shared" si="8"/>
        <v>0</v>
      </c>
      <c r="AH68" s="21">
        <f>IF(R68=R10,4096,0)+IF(S68=S10,2048,0)+IF(T68=T10,1024,0)+IF(U68=U10,512,0)+IF(V68=V10,256,0)+IF(W68=W10,128,0)+IF(X68=X10,64,0)+IF(Y68=Y10,32,0)+IF(Z68=Z10,16,0)+IF(AA68=AA10,8,0)+IF(AB68=AB10,4,0)+IF(AC68=AC10,2,0)+IF(AD68=AD10,1,0)</f>
        <v>0</v>
      </c>
      <c r="AI68" s="21">
        <f>RANK(AH68,AH12:AH75,1)</f>
        <v>1</v>
      </c>
      <c r="AJ68" s="21">
        <f t="shared" si="6"/>
        <v>66</v>
      </c>
      <c r="AK68" s="21">
        <f>RANK(AJ68,AJ12:AJ75,1)</f>
        <v>1</v>
      </c>
      <c r="AL68" s="21">
        <f t="shared" si="9"/>
        <v>0</v>
      </c>
      <c r="AM68" s="21">
        <f t="shared" si="10"/>
        <v>0</v>
      </c>
      <c r="AN68" s="21">
        <f t="shared" si="11"/>
        <v>0</v>
      </c>
      <c r="AO68" s="21">
        <f t="shared" si="7"/>
        <v>0</v>
      </c>
      <c r="AP68" s="21">
        <f t="shared" si="12"/>
        <v>0</v>
      </c>
      <c r="AQ68" s="21">
        <f>IF(C68&gt;0,IF(AN68&gt;0,COUNTIF(AN12:AN68,"&gt;0"),0),0)</f>
        <v>0</v>
      </c>
      <c r="AR68" s="21">
        <f>IF(AQ68&gt;0,AQ68,MAX(AQ12:AQ75)+COUNTIF(AQ12:AQ68,"=0"))</f>
        <v>57</v>
      </c>
      <c r="AS68" s="21" t="str">
        <f>IF(BE148&gt;MAX(AQ12:AQ75),"",DGET(A11:AR75,"Signatur",BE147:BE148))</f>
        <v/>
      </c>
      <c r="AT68" s="21">
        <f>IF(BE148&gt;MAX(AQ12:AQ75),0,DGET(A11:AR75,"Deltager E",BE147:BE148))</f>
        <v>0</v>
      </c>
      <c r="AU68" s="21">
        <f>IF(BE148&gt;MAX(AQ12:AQ75),0,DGET(A11:AR75,"2. runde E",BE147:BE148))</f>
        <v>0</v>
      </c>
      <c r="AV68" s="21">
        <f>IF(BE148&gt;MAX(AQ12:AQ75),0,DGET(A11:AR75,"Kval E",BE147:BE148))</f>
        <v>0</v>
      </c>
      <c r="AW68" s="21">
        <f>IF(BE148&gt;MAX(AQ12:AQ75),0,DGET(A11:AR75,"Dis E",BE147:BE148))</f>
        <v>0</v>
      </c>
      <c r="AX68" s="21">
        <f>IF(BE148&gt;MAX(AQ12:AQ75),0,DGET(A11:AR75,"Udm E",BE147:BE148))</f>
        <v>0</v>
      </c>
      <c r="AY68" s="21">
        <f>IF(BE148&gt;MAX(AQ12:AQ75),0,DGET(A11:AR75,"MR E",BE147:BE148))</f>
        <v>0</v>
      </c>
      <c r="AZ68" s="21">
        <f>IF(BE148&gt;MAX(AQ12:AQ75),0,DGET(A11:AR75,"Res E",BE147:BE148))</f>
        <v>0</v>
      </c>
    </row>
    <row r="69" spans="1:52" x14ac:dyDescent="0.15">
      <c r="A69" s="21" t="str">
        <f>[1]DB!AO69</f>
        <v/>
      </c>
      <c r="B69" s="21">
        <v>58</v>
      </c>
      <c r="C69" s="21">
        <f>[1]DB!AP69</f>
        <v>0</v>
      </c>
      <c r="D69" s="21">
        <f>[1]DB!AQ69</f>
        <v>0</v>
      </c>
      <c r="E69" s="21">
        <f>IF(B6=13,IF(A69&lt;&gt;"",COUNTIF(U78:U109,A69)+D69,0),D69)</f>
        <v>0</v>
      </c>
      <c r="F69" s="21">
        <f>[1]DB!AR69</f>
        <v>0</v>
      </c>
      <c r="G69" s="21">
        <f>IF(B6=13,IF(A69&lt;&gt;"",F69-COUNTIF(U78:U109,A69)-COUNTIF(Y78:Y109,A69),0),F69)</f>
        <v>0</v>
      </c>
      <c r="H69" s="21">
        <f>[1]DB!AW69</f>
        <v>0</v>
      </c>
      <c r="I69" s="21">
        <f>[1]DB!AS69</f>
        <v>0</v>
      </c>
      <c r="J69" s="21">
        <f>IF(Rækker!T65="Disket",1,IF(N69&gt;5,1,IF(I69=1,1,0)))</f>
        <v>0</v>
      </c>
      <c r="K69" s="21">
        <f>[1]DB!AT69</f>
        <v>0</v>
      </c>
      <c r="L69" s="21">
        <f>IF(Rækker!T65="Udmeldt",1,IF(K69=1,1,0))</f>
        <v>0</v>
      </c>
      <c r="M69" s="21">
        <f>[1]DB!AU69</f>
        <v>0</v>
      </c>
      <c r="N69" s="21">
        <f>IF(Rækker!T65="MR",M69+1,M69)</f>
        <v>0</v>
      </c>
      <c r="O69" s="21">
        <f>[1]DB!AV69</f>
        <v>0</v>
      </c>
      <c r="P69" s="21">
        <f>IF(Rækker!T65="Res",O69+1,O69)</f>
        <v>0</v>
      </c>
      <c r="Q69" s="21" t="str">
        <f t="shared" si="5"/>
        <v/>
      </c>
      <c r="R69" s="21" t="str">
        <f>IF('Rækker - Udskrift'!AG61=1,1,IF('Rækker - Udskrift'!AH61="X","X",IF('Rækker - Udskrift'!AI61=2,2,"")))</f>
        <v/>
      </c>
      <c r="S69" s="21" t="str">
        <f>IF('Rækker - Udskrift'!AG62=1,1,IF('Rækker - Udskrift'!AH62="X","X",IF('Rækker - Udskrift'!AI62=2,2,"")))</f>
        <v/>
      </c>
      <c r="T69" s="21" t="str">
        <f>IF('Rækker - Udskrift'!AG63=1,1,IF('Rækker - Udskrift'!AH63="X","X",IF('Rækker - Udskrift'!AI63=2,2,"")))</f>
        <v/>
      </c>
      <c r="U69" s="21" t="str">
        <f>IF('Rækker - Udskrift'!AG64=1,1,IF('Rækker - Udskrift'!AH64="X","X",IF('Rækker - Udskrift'!AI64=2,2,"")))</f>
        <v/>
      </c>
      <c r="V69" s="21" t="str">
        <f>IF('Rækker - Udskrift'!AG65=1,1,IF('Rækker - Udskrift'!AH65="X","X",IF('Rækker - Udskrift'!AI65=2,2,"")))</f>
        <v/>
      </c>
      <c r="W69" s="21" t="str">
        <f>IF('Rækker - Udskrift'!AG66=1,1,IF('Rækker - Udskrift'!AH66="X","X",IF('Rækker - Udskrift'!AI66=2,2,"")))</f>
        <v/>
      </c>
      <c r="X69" s="21" t="str">
        <f>IF('Rækker - Udskrift'!AG67=1,1,IF('Rækker - Udskrift'!AH67="X","X",IF('Rækker - Udskrift'!AI67=2,2,"")))</f>
        <v/>
      </c>
      <c r="Y69" s="21" t="str">
        <f>IF('Rækker - Udskrift'!AG68=1,1,IF('Rækker - Udskrift'!AH68="X","X",IF('Rækker - Udskrift'!AI68=2,2,"")))</f>
        <v/>
      </c>
      <c r="Z69" s="21" t="str">
        <f>IF('Rækker - Udskrift'!AG69=1,1,IF('Rækker - Udskrift'!AH69="X","X",IF('Rækker - Udskrift'!AI69=2,2,"")))</f>
        <v/>
      </c>
      <c r="AA69" s="21" t="str">
        <f>IF('Rækker - Udskrift'!AG70=1,1,IF('Rækker - Udskrift'!AH70="X","X",IF('Rækker - Udskrift'!AI70=2,2,"")))</f>
        <v/>
      </c>
      <c r="AB69" s="21" t="str">
        <f>IF('Rækker - Udskrift'!AG71=1,1,IF('Rækker - Udskrift'!AH71="X","X",IF('Rækker - Udskrift'!AI71=2,2,"")))</f>
        <v/>
      </c>
      <c r="AC69" s="21" t="str">
        <f>IF('Rækker - Udskrift'!AG72=1,1,IF('Rækker - Udskrift'!AH72="X","X",IF('Rækker - Udskrift'!AI72=2,2,"")))</f>
        <v/>
      </c>
      <c r="AD69" s="21" t="str">
        <f>IF('Rækker - Udskrift'!AG73=1,1,IF('Rækker - Udskrift'!AH73="X","X",IF('Rækker - Udskrift'!AI73=2,2,"")))</f>
        <v/>
      </c>
      <c r="AE69" s="21">
        <f>IF(Q69&lt;&gt;"",IF(LEFT(Q69,3)="Res",F1,0),IF(R69=R10,1,0)+IF(S69=S10,1,0)+IF(T69=T10,1,0)+IF(U69=U10,1,0)+IF(V69=V10,1,0)+IF(W69=W10,1,0)+IF(X69=X10,1,0)+IF(Y69=Y10,1,0)+IF(Z69=Z10,1,0)+IF(AA69=AA10,1,0)+IF(AB69=AB10,1,0)+IF(AC69=AC10,1,0)+IF(AD69=AD10,1,0))</f>
        <v>0</v>
      </c>
      <c r="AF69" s="21">
        <f>RANK(AE69,AE12:AE75,1)</f>
        <v>1</v>
      </c>
      <c r="AG69" s="21">
        <f t="shared" si="8"/>
        <v>0</v>
      </c>
      <c r="AH69" s="21">
        <f>IF(R69=R10,4096,0)+IF(S69=S10,2048,0)+IF(T69=T10,1024,0)+IF(U69=U10,512,0)+IF(V69=V10,256,0)+IF(W69=W10,128,0)+IF(X69=X10,64,0)+IF(Y69=Y10,32,0)+IF(Z69=Z10,16,0)+IF(AA69=AA10,8,0)+IF(AB69=AB10,4,0)+IF(AC69=AC10,2,0)+IF(AD69=AD10,1,0)</f>
        <v>0</v>
      </c>
      <c r="AI69" s="21">
        <f>RANK(AH69,AH12:AH75,1)</f>
        <v>1</v>
      </c>
      <c r="AJ69" s="21">
        <f t="shared" si="6"/>
        <v>66</v>
      </c>
      <c r="AK69" s="21">
        <f>RANK(AJ69,AJ12:AJ75,1)</f>
        <v>1</v>
      </c>
      <c r="AL69" s="21">
        <f t="shared" si="9"/>
        <v>0</v>
      </c>
      <c r="AM69" s="21">
        <f t="shared" si="10"/>
        <v>0</v>
      </c>
      <c r="AN69" s="21">
        <f t="shared" si="11"/>
        <v>0</v>
      </c>
      <c r="AO69" s="21">
        <f t="shared" si="7"/>
        <v>0</v>
      </c>
      <c r="AP69" s="21">
        <f t="shared" si="12"/>
        <v>0</v>
      </c>
      <c r="AQ69" s="21">
        <f>IF(C69&gt;0,IF(AN69&gt;0,COUNTIF(AN12:AN69,"&gt;0"),0),0)</f>
        <v>0</v>
      </c>
      <c r="AR69" s="21">
        <f>IF(AQ69&gt;0,AQ69,MAX(AQ12:AQ75)+COUNTIF(AQ12:AQ69,"=0"))</f>
        <v>58</v>
      </c>
      <c r="AS69" s="21" t="str">
        <f>IF(BF148&gt;MAX(AQ12:AQ75),"",DGET(A11:AR75,"Signatur",BF147:BF148))</f>
        <v/>
      </c>
      <c r="AT69" s="21">
        <f>IF(BF148&gt;MAX(AQ12:AQ75),0,DGET(A11:AR75,"Deltager E",BF147:BF148))</f>
        <v>0</v>
      </c>
      <c r="AU69" s="21">
        <f>IF(BF148&gt;MAX(AQ12:AQ75),0,DGET(A11:AR75,"2. runde E",BF147:BF148))</f>
        <v>0</v>
      </c>
      <c r="AV69" s="21">
        <f>IF(BF148&gt;MAX(AQ12:AQ75),0,DGET(A11:AR75,"Kval E",BF147:BF148))</f>
        <v>0</v>
      </c>
      <c r="AW69" s="21">
        <f>IF(BF148&gt;MAX(AQ12:AQ75),0,DGET(A11:AR75,"Dis E",BF147:BF148))</f>
        <v>0</v>
      </c>
      <c r="AX69" s="21">
        <f>IF(BF148&gt;MAX(AQ12:AQ75),0,DGET(A11:AR75,"Udm E",BF147:BF148))</f>
        <v>0</v>
      </c>
      <c r="AY69" s="21">
        <f>IF(BF148&gt;MAX(AQ12:AQ75),0,DGET(A11:AR75,"MR E",BF147:BF148))</f>
        <v>0</v>
      </c>
      <c r="AZ69" s="21">
        <f>IF(BF148&gt;MAX(AQ12:AQ75),0,DGET(A11:AR75,"Res E",BF147:BF148))</f>
        <v>0</v>
      </c>
    </row>
    <row r="70" spans="1:52" x14ac:dyDescent="0.15">
      <c r="A70" s="21" t="str">
        <f>[1]DB!AO70</f>
        <v/>
      </c>
      <c r="B70" s="21">
        <v>59</v>
      </c>
      <c r="C70" s="21">
        <f>[1]DB!AP70</f>
        <v>0</v>
      </c>
      <c r="D70" s="21">
        <f>[1]DB!AQ70</f>
        <v>0</v>
      </c>
      <c r="E70" s="21">
        <f>IF(B6=13,IF(A70&lt;&gt;"",COUNTIF(U78:U109,A70)+D70,0),D70)</f>
        <v>0</v>
      </c>
      <c r="F70" s="21">
        <f>[1]DB!AR70</f>
        <v>0</v>
      </c>
      <c r="G70" s="21">
        <f>IF(B6=13,IF(A70&lt;&gt;"",F70-COUNTIF(U78:U109,A70)-COUNTIF(Y78:Y109,A70),0),F70)</f>
        <v>0</v>
      </c>
      <c r="H70" s="21">
        <f>[1]DB!AW70</f>
        <v>0</v>
      </c>
      <c r="I70" s="21">
        <f>[1]DB!AS70</f>
        <v>0</v>
      </c>
      <c r="J70" s="21">
        <f>IF(Rækker!V65="Disket",1,IF(N70&gt;5,1,IF(I70=1,1,0)))</f>
        <v>0</v>
      </c>
      <c r="K70" s="21">
        <f>[1]DB!AT70</f>
        <v>0</v>
      </c>
      <c r="L70" s="21">
        <f>IF(Rækker!V65="Udmeldt",1,IF(K70=1,1,0))</f>
        <v>0</v>
      </c>
      <c r="M70" s="21">
        <f>[1]DB!AU70</f>
        <v>0</v>
      </c>
      <c r="N70" s="21">
        <f>IF(Rækker!V65="MR",M70+1,M70)</f>
        <v>0</v>
      </c>
      <c r="O70" s="21">
        <f>[1]DB!AV70</f>
        <v>0</v>
      </c>
      <c r="P70" s="21">
        <f>IF(Rækker!V65="Res",O70+1,O70)</f>
        <v>0</v>
      </c>
      <c r="Q70" s="21" t="str">
        <f t="shared" si="5"/>
        <v/>
      </c>
      <c r="R70" s="21" t="str">
        <f>IF('Rækker - Udskrift'!AJ61=1,1,IF('Rækker - Udskrift'!AK61="X","X",IF('Rækker - Udskrift'!AL61=2,2,"")))</f>
        <v/>
      </c>
      <c r="S70" s="21" t="str">
        <f>IF('Rækker - Udskrift'!AJ62=1,1,IF('Rækker - Udskrift'!AK62="X","X",IF('Rækker - Udskrift'!AL62=2,2,"")))</f>
        <v/>
      </c>
      <c r="T70" s="21" t="str">
        <f>IF('Rækker - Udskrift'!AJ63=1,1,IF('Rækker - Udskrift'!AK63="X","X",IF('Rækker - Udskrift'!AL63=2,2,"")))</f>
        <v/>
      </c>
      <c r="U70" s="21" t="str">
        <f>IF('Rækker - Udskrift'!AJ64=1,1,IF('Rækker - Udskrift'!AK64="X","X",IF('Rækker - Udskrift'!AL64=2,2,"")))</f>
        <v/>
      </c>
      <c r="V70" s="21" t="str">
        <f>IF('Rækker - Udskrift'!AJ65=1,1,IF('Rækker - Udskrift'!AK65="X","X",IF('Rækker - Udskrift'!AL65=2,2,"")))</f>
        <v/>
      </c>
      <c r="W70" s="21" t="str">
        <f>IF('Rækker - Udskrift'!AJ66=1,1,IF('Rækker - Udskrift'!AK66="X","X",IF('Rækker - Udskrift'!AL66=2,2,"")))</f>
        <v/>
      </c>
      <c r="X70" s="21" t="str">
        <f>IF('Rækker - Udskrift'!AJ67=1,1,IF('Rækker - Udskrift'!AK67="X","X",IF('Rækker - Udskrift'!AL67=2,2,"")))</f>
        <v/>
      </c>
      <c r="Y70" s="21" t="str">
        <f>IF('Rækker - Udskrift'!AJ68=1,1,IF('Rækker - Udskrift'!AK68="X","X",IF('Rækker - Udskrift'!AL68=2,2,"")))</f>
        <v/>
      </c>
      <c r="Z70" s="21" t="str">
        <f>IF('Rækker - Udskrift'!AJ69=1,1,IF('Rækker - Udskrift'!AK69="X","X",IF('Rækker - Udskrift'!AL69=2,2,"")))</f>
        <v/>
      </c>
      <c r="AA70" s="21" t="str">
        <f>IF('Rækker - Udskrift'!AJ70=1,1,IF('Rækker - Udskrift'!AK70="X","X",IF('Rækker - Udskrift'!AL70=2,2,"")))</f>
        <v/>
      </c>
      <c r="AB70" s="21" t="str">
        <f>IF('Rækker - Udskrift'!AJ71=1,1,IF('Rækker - Udskrift'!AK71="X","X",IF('Rækker - Udskrift'!AL71=2,2,"")))</f>
        <v/>
      </c>
      <c r="AC70" s="21" t="str">
        <f>IF('Rækker - Udskrift'!AJ72=1,1,IF('Rækker - Udskrift'!AK72="X","X",IF('Rækker - Udskrift'!AL72=2,2,"")))</f>
        <v/>
      </c>
      <c r="AD70" s="21" t="str">
        <f>IF('Rækker - Udskrift'!AJ73=1,1,IF('Rækker - Udskrift'!AK73="X","X",IF('Rækker - Udskrift'!AL73=2,2,"")))</f>
        <v/>
      </c>
      <c r="AE70" s="21">
        <f>IF(Q70&lt;&gt;"",IF(LEFT(Q70,3)="Res",F1,0),IF(R70=R10,1,0)+IF(S70=S10,1,0)+IF(T70=T10,1,0)+IF(U70=U10,1,0)+IF(V70=V10,1,0)+IF(W70=W10,1,0)+IF(X70=X10,1,0)+IF(Y70=Y10,1,0)+IF(Z70=Z10,1,0)+IF(AA70=AA10,1,0)+IF(AB70=AB10,1,0)+IF(AC70=AC10,1,0)+IF(AD70=AD10,1,0))</f>
        <v>0</v>
      </c>
      <c r="AF70" s="21">
        <f>RANK(AE70,AE12:AE75,1)</f>
        <v>1</v>
      </c>
      <c r="AG70" s="21">
        <f t="shared" si="8"/>
        <v>0</v>
      </c>
      <c r="AH70" s="21">
        <f>IF(R70=R10,4096,0)+IF(S70=S10,2048,0)+IF(T70=T10,1024,0)+IF(U70=U10,512,0)+IF(V70=V10,256,0)+IF(W70=W10,128,0)+IF(X70=X10,64,0)+IF(Y70=Y10,32,0)+IF(Z70=Z10,16,0)+IF(AA70=AA10,8,0)+IF(AB70=AB10,4,0)+IF(AC70=AC10,2,0)+IF(AD70=AD10,1,0)</f>
        <v>0</v>
      </c>
      <c r="AI70" s="21">
        <f>RANK(AH70,AH12:AH75,1)</f>
        <v>1</v>
      </c>
      <c r="AJ70" s="21">
        <f t="shared" si="6"/>
        <v>66</v>
      </c>
      <c r="AK70" s="21">
        <f>RANK(AJ70,AJ12:AJ75,1)</f>
        <v>1</v>
      </c>
      <c r="AL70" s="21">
        <f t="shared" si="9"/>
        <v>0</v>
      </c>
      <c r="AM70" s="21">
        <f t="shared" si="10"/>
        <v>0</v>
      </c>
      <c r="AN70" s="21">
        <f t="shared" si="11"/>
        <v>0</v>
      </c>
      <c r="AO70" s="21">
        <f t="shared" si="7"/>
        <v>0</v>
      </c>
      <c r="AP70" s="21">
        <f t="shared" si="12"/>
        <v>0</v>
      </c>
      <c r="AQ70" s="21">
        <f>IF(C70&gt;0,IF(AN70&gt;0,COUNTIF(AN12:AN70,"&gt;0"),0),0)</f>
        <v>0</v>
      </c>
      <c r="AR70" s="21">
        <f>IF(AQ70&gt;0,AQ70,MAX(AQ12:AQ75)+COUNTIF(AQ12:AQ70,"=0"))</f>
        <v>59</v>
      </c>
      <c r="AS70" s="21" t="str">
        <f>IF(BG148&gt;MAX(AQ12:AQ75),"",DGET(A11:AR75,"Signatur",BG147:BG148))</f>
        <v/>
      </c>
      <c r="AT70" s="21">
        <f>IF(BG148&gt;MAX(AQ12:AQ75),0,DGET(A11:AR75,"Deltager E",BG147:BG148))</f>
        <v>0</v>
      </c>
      <c r="AU70" s="21">
        <f>IF(BG148&gt;MAX(AQ12:AQ75),0,DGET(A11:AR75,"2. runde E",BG147:BG148))</f>
        <v>0</v>
      </c>
      <c r="AV70" s="21">
        <f>IF(BG148&gt;MAX(AQ12:AQ75),0,DGET(A11:AR75,"Kval E",BG147:BG148))</f>
        <v>0</v>
      </c>
      <c r="AW70" s="21">
        <f>IF(BG148&gt;MAX(AQ12:AQ75),0,DGET(A11:AR75,"Dis E",BG147:BG148))</f>
        <v>0</v>
      </c>
      <c r="AX70" s="21">
        <f>IF(BG148&gt;MAX(AQ12:AQ75),0,DGET(A11:AR75,"Udm E",BG147:BG148))</f>
        <v>0</v>
      </c>
      <c r="AY70" s="21">
        <f>IF(BG148&gt;MAX(AQ12:AQ75),0,DGET(A11:AR75,"MR E",BG147:BG148))</f>
        <v>0</v>
      </c>
      <c r="AZ70" s="21">
        <f>IF(BG148&gt;MAX(AQ12:AQ75),0,DGET(A11:AR75,"Res E",BG147:BG148))</f>
        <v>0</v>
      </c>
    </row>
    <row r="71" spans="1:52" x14ac:dyDescent="0.15">
      <c r="A71" s="21" t="str">
        <f>[1]DB!AO71</f>
        <v/>
      </c>
      <c r="B71" s="21">
        <v>60</v>
      </c>
      <c r="C71" s="21">
        <f>[1]DB!AP71</f>
        <v>0</v>
      </c>
      <c r="D71" s="21">
        <f>[1]DB!AQ71</f>
        <v>0</v>
      </c>
      <c r="E71" s="21">
        <f>IF(B6=13,IF(A71&lt;&gt;"",COUNTIF(U78:U109,A71)+D71,0),D71)</f>
        <v>0</v>
      </c>
      <c r="F71" s="21">
        <f>[1]DB!AR71</f>
        <v>0</v>
      </c>
      <c r="G71" s="21">
        <f>IF(B6=13,IF(A71&lt;&gt;"",F71-COUNTIF(U78:U109,A71)-COUNTIF(Y78:Y109,A71),0),F71)</f>
        <v>0</v>
      </c>
      <c r="H71" s="21">
        <f>[1]DB!AW71</f>
        <v>0</v>
      </c>
      <c r="I71" s="21">
        <f>[1]DB!AS71</f>
        <v>0</v>
      </c>
      <c r="J71" s="21">
        <f>IF(Rækker!X65="Disket",1,IF(N71&gt;5,1,IF(I71=1,1,0)))</f>
        <v>0</v>
      </c>
      <c r="K71" s="21">
        <f>[1]DB!AT71</f>
        <v>0</v>
      </c>
      <c r="L71" s="21">
        <f>IF(Rækker!X65="Udmeldt",1,IF(K71=1,1,0))</f>
        <v>0</v>
      </c>
      <c r="M71" s="21">
        <f>[1]DB!AU71</f>
        <v>0</v>
      </c>
      <c r="N71" s="21">
        <f>IF(Rækker!X65="MR",M71+1,M71)</f>
        <v>0</v>
      </c>
      <c r="O71" s="21">
        <f>[1]DB!AV71</f>
        <v>0</v>
      </c>
      <c r="P71" s="21">
        <f>IF(Rækker!X65="Res",O71+1,O71)</f>
        <v>0</v>
      </c>
      <c r="Q71" s="21" t="str">
        <f t="shared" si="5"/>
        <v/>
      </c>
      <c r="R71" s="21" t="str">
        <f>IF('Rækker - Udskrift'!AM61=1,1,IF('Rækker - Udskrift'!AN61="X","X",IF('Rækker - Udskrift'!AO61=2,2,"")))</f>
        <v/>
      </c>
      <c r="S71" s="21" t="str">
        <f>IF('Rækker - Udskrift'!AM62=1,1,IF('Rækker - Udskrift'!AN62="X","X",IF('Rækker - Udskrift'!AO62=2,2,"")))</f>
        <v/>
      </c>
      <c r="T71" s="21" t="str">
        <f>IF('Rækker - Udskrift'!AM63=1,1,IF('Rækker - Udskrift'!AN63="X","X",IF('Rækker - Udskrift'!AO63=2,2,"")))</f>
        <v/>
      </c>
      <c r="U71" s="21" t="str">
        <f>IF('Rækker - Udskrift'!AM64=1,1,IF('Rækker - Udskrift'!AN64="X","X",IF('Rækker - Udskrift'!AO64=2,2,"")))</f>
        <v/>
      </c>
      <c r="V71" s="21" t="str">
        <f>IF('Rækker - Udskrift'!AM65=1,1,IF('Rækker - Udskrift'!AN65="X","X",IF('Rækker - Udskrift'!AO65=2,2,"")))</f>
        <v/>
      </c>
      <c r="W71" s="21" t="str">
        <f>IF('Rækker - Udskrift'!AM66=1,1,IF('Rækker - Udskrift'!AN66="X","X",IF('Rækker - Udskrift'!AO66=2,2,"")))</f>
        <v/>
      </c>
      <c r="X71" s="21" t="str">
        <f>IF('Rækker - Udskrift'!AM67=1,1,IF('Rækker - Udskrift'!AN67="X","X",IF('Rækker - Udskrift'!AO67=2,2,"")))</f>
        <v/>
      </c>
      <c r="Y71" s="21" t="str">
        <f>IF('Rækker - Udskrift'!AM68=1,1,IF('Rækker - Udskrift'!AN68="X","X",IF('Rækker - Udskrift'!AO68=2,2,"")))</f>
        <v/>
      </c>
      <c r="Z71" s="21" t="str">
        <f>IF('Rækker - Udskrift'!AM69=1,1,IF('Rækker - Udskrift'!AN69="X","X",IF('Rækker - Udskrift'!AO69=2,2,"")))</f>
        <v/>
      </c>
      <c r="AA71" s="21" t="str">
        <f>IF('Rækker - Udskrift'!AM70=1,1,IF('Rækker - Udskrift'!AN70="X","X",IF('Rækker - Udskrift'!AO70=2,2,"")))</f>
        <v/>
      </c>
      <c r="AB71" s="21" t="str">
        <f>IF('Rækker - Udskrift'!AM71=1,1,IF('Rækker - Udskrift'!AN71="X","X",IF('Rækker - Udskrift'!AO71=2,2,"")))</f>
        <v/>
      </c>
      <c r="AC71" s="21" t="str">
        <f>IF('Rækker - Udskrift'!AM72=1,1,IF('Rækker - Udskrift'!AN72="X","X",IF('Rækker - Udskrift'!AO72=2,2,"")))</f>
        <v/>
      </c>
      <c r="AD71" s="21" t="str">
        <f>IF('Rækker - Udskrift'!AM73=1,1,IF('Rækker - Udskrift'!AN73="X","X",IF('Rækker - Udskrift'!AO73=2,2,"")))</f>
        <v/>
      </c>
      <c r="AE71" s="21">
        <f>IF(Q71&lt;&gt;"",IF(LEFT(Q71,3)="Res",F1,0),IF(R71=R10,1,0)+IF(S71=S10,1,0)+IF(T71=T10,1,0)+IF(U71=U10,1,0)+IF(V71=V10,1,0)+IF(W71=W10,1,0)+IF(X71=X10,1,0)+IF(Y71=Y10,1,0)+IF(Z71=Z10,1,0)+IF(AA71=AA10,1,0)+IF(AB71=AB10,1,0)+IF(AC71=AC10,1,0)+IF(AD71=AD10,1,0))</f>
        <v>0</v>
      </c>
      <c r="AF71" s="21">
        <f>RANK(AE71,AE12:AE75,1)</f>
        <v>1</v>
      </c>
      <c r="AG71" s="21">
        <f t="shared" si="8"/>
        <v>0</v>
      </c>
      <c r="AH71" s="21">
        <f>IF(R71=R10,4096,0)+IF(S71=S10,2048,0)+IF(T71=T10,1024,0)+IF(U71=U10,512,0)+IF(V71=V10,256,0)+IF(W71=W10,128,0)+IF(X71=X10,64,0)+IF(Y71=Y10,32,0)+IF(Z71=Z10,16,0)+IF(AA71=AA10,8,0)+IF(AB71=AB10,4,0)+IF(AC71=AC10,2,0)+IF(AD71=AD10,1,0)</f>
        <v>0</v>
      </c>
      <c r="AI71" s="21">
        <f>RANK(AH71,AH12:AH75,1)</f>
        <v>1</v>
      </c>
      <c r="AJ71" s="21">
        <f t="shared" si="6"/>
        <v>66</v>
      </c>
      <c r="AK71" s="21">
        <f>RANK(AJ71,AJ12:AJ75,1)</f>
        <v>1</v>
      </c>
      <c r="AL71" s="21">
        <f t="shared" si="9"/>
        <v>0</v>
      </c>
      <c r="AM71" s="21">
        <f t="shared" si="10"/>
        <v>0</v>
      </c>
      <c r="AN71" s="21">
        <f t="shared" si="11"/>
        <v>0</v>
      </c>
      <c r="AO71" s="21">
        <f t="shared" si="7"/>
        <v>0</v>
      </c>
      <c r="AP71" s="21">
        <f t="shared" si="12"/>
        <v>0</v>
      </c>
      <c r="AQ71" s="21">
        <f>IF(C71&gt;0,IF(AN71&gt;0,COUNTIF(AN12:AN71,"&gt;0"),0),0)</f>
        <v>0</v>
      </c>
      <c r="AR71" s="21">
        <f>IF(AQ71&gt;0,AQ71,MAX(AQ12:AQ75)+COUNTIF(AQ12:AQ71,"=0"))</f>
        <v>60</v>
      </c>
      <c r="AS71" s="21" t="str">
        <f>IF(BH148&gt;MAX(AQ12:AQ75),"",DGET(A11:AR75,"Signatur",BH147:BH148))</f>
        <v/>
      </c>
      <c r="AT71" s="21">
        <f>IF(BH148&gt;MAX(AQ12:AQ75),0,DGET(A11:AR75,"Deltager E",BH147:BH148))</f>
        <v>0</v>
      </c>
      <c r="AU71" s="21">
        <f>IF(BH148&gt;MAX(AQ12:AQ75),0,DGET(A11:AR75,"2. runde E",BH147:BH148))</f>
        <v>0</v>
      </c>
      <c r="AV71" s="21">
        <f>IF(BH148&gt;MAX(AQ12:AQ75),0,DGET(A11:AR75,"Kval E",BH147:BH148))</f>
        <v>0</v>
      </c>
      <c r="AW71" s="21">
        <f>IF(BH148&gt;MAX(AQ12:AQ75),0,DGET(A11:AR75,"Dis E",BH147:BH148))</f>
        <v>0</v>
      </c>
      <c r="AX71" s="21">
        <f>IF(BH148&gt;MAX(AQ12:AQ75),0,DGET(A11:AR75,"Udm E",BH147:BH148))</f>
        <v>0</v>
      </c>
      <c r="AY71" s="21">
        <f>IF(BH148&gt;MAX(AQ12:AQ75),0,DGET(A11:AR75,"MR E",BH147:BH148))</f>
        <v>0</v>
      </c>
      <c r="AZ71" s="21">
        <f>IF(BH148&gt;MAX(AQ12:AQ75),0,DGET(A11:AR75,"Res E",BH147:BH148))</f>
        <v>0</v>
      </c>
    </row>
    <row r="72" spans="1:52" x14ac:dyDescent="0.15">
      <c r="A72" s="21" t="str">
        <f>[1]DB!AO72</f>
        <v/>
      </c>
      <c r="B72" s="21">
        <v>61</v>
      </c>
      <c r="C72" s="21">
        <f>[1]DB!AP72</f>
        <v>0</v>
      </c>
      <c r="D72" s="21">
        <f>[1]DB!AQ72</f>
        <v>0</v>
      </c>
      <c r="E72" s="21">
        <f>IF(B6=13,IF(A72&lt;&gt;"",COUNTIF(U78:U109,A72)+D72,0),D72)</f>
        <v>0</v>
      </c>
      <c r="F72" s="21">
        <f>[1]DB!AR72</f>
        <v>0</v>
      </c>
      <c r="G72" s="21">
        <f>IF(B6=13,IF(A72&lt;&gt;"",F72-COUNTIF(U78:U109,A72)-COUNTIF(Y78:Y109,A72),0),F72)</f>
        <v>0</v>
      </c>
      <c r="H72" s="21">
        <f>[1]DB!AW72</f>
        <v>0</v>
      </c>
      <c r="I72" s="21">
        <f>[1]DB!AS72</f>
        <v>0</v>
      </c>
      <c r="J72" s="21">
        <f>IF(Rækker!Z65="Disket",1,IF(N72&gt;5,1,IF(I72=1,1,0)))</f>
        <v>0</v>
      </c>
      <c r="K72" s="21">
        <f>[1]DB!AT72</f>
        <v>0</v>
      </c>
      <c r="L72" s="21">
        <f>IF(Rækker!Z65="Udmeldt",1,IF(K72=1,1,0))</f>
        <v>0</v>
      </c>
      <c r="M72" s="21">
        <f>[1]DB!AU72</f>
        <v>0</v>
      </c>
      <c r="N72" s="21">
        <f>IF(Rækker!Z65="MR",M72+1,M72)</f>
        <v>0</v>
      </c>
      <c r="O72" s="21">
        <f>[1]DB!AV72</f>
        <v>0</v>
      </c>
      <c r="P72" s="21">
        <f>IF(Rækker!Z65="Res",O72+1,O72)</f>
        <v>0</v>
      </c>
      <c r="Q72" s="21" t="str">
        <f t="shared" si="5"/>
        <v/>
      </c>
      <c r="R72" s="21" t="str">
        <f>IF('Rækker - Udskrift'!AP61=1,1,IF('Rækker - Udskrift'!AQ61="X","X",IF('Rækker - Udskrift'!AR61=2,2,"")))</f>
        <v/>
      </c>
      <c r="S72" s="21" t="str">
        <f>IF('Rækker - Udskrift'!AP62=1,1,IF('Rækker - Udskrift'!AQ62="X","X",IF('Rækker - Udskrift'!AR62=2,2,"")))</f>
        <v/>
      </c>
      <c r="T72" s="21" t="str">
        <f>IF('Rækker - Udskrift'!AP63=1,1,IF('Rækker - Udskrift'!AQ63="X","X",IF('Rækker - Udskrift'!AR63=2,2,"")))</f>
        <v/>
      </c>
      <c r="U72" s="21" t="str">
        <f>IF('Rækker - Udskrift'!AP64=1,1,IF('Rækker - Udskrift'!AQ64="X","X",IF('Rækker - Udskrift'!AR64=2,2,"")))</f>
        <v/>
      </c>
      <c r="V72" s="21" t="str">
        <f>IF('Rækker - Udskrift'!AP65=1,1,IF('Rækker - Udskrift'!AQ65="X","X",IF('Rækker - Udskrift'!AR65=2,2,"")))</f>
        <v/>
      </c>
      <c r="W72" s="21" t="str">
        <f>IF('Rækker - Udskrift'!AP66=1,1,IF('Rækker - Udskrift'!AQ66="X","X",IF('Rækker - Udskrift'!AR66=2,2,"")))</f>
        <v/>
      </c>
      <c r="X72" s="21" t="str">
        <f>IF('Rækker - Udskrift'!AP67=1,1,IF('Rækker - Udskrift'!AQ67="X","X",IF('Rækker - Udskrift'!AR67=2,2,"")))</f>
        <v/>
      </c>
      <c r="Y72" s="21" t="str">
        <f>IF('Rækker - Udskrift'!AP68=1,1,IF('Rækker - Udskrift'!AQ68="X","X",IF('Rækker - Udskrift'!AR68=2,2,"")))</f>
        <v/>
      </c>
      <c r="Z72" s="21" t="str">
        <f>IF('Rækker - Udskrift'!AP69=1,1,IF('Rækker - Udskrift'!AQ69="X","X",IF('Rækker - Udskrift'!AR69=2,2,"")))</f>
        <v/>
      </c>
      <c r="AA72" s="21" t="str">
        <f>IF('Rækker - Udskrift'!AP70=1,1,IF('Rækker - Udskrift'!AQ70="X","X",IF('Rækker - Udskrift'!AR70=2,2,"")))</f>
        <v/>
      </c>
      <c r="AB72" s="21" t="str">
        <f>IF('Rækker - Udskrift'!AP71=1,1,IF('Rækker - Udskrift'!AQ71="X","X",IF('Rækker - Udskrift'!AR71=2,2,"")))</f>
        <v/>
      </c>
      <c r="AC72" s="21" t="str">
        <f>IF('Rækker - Udskrift'!AP72=1,1,IF('Rækker - Udskrift'!AQ72="X","X",IF('Rækker - Udskrift'!AR72=2,2,"")))</f>
        <v/>
      </c>
      <c r="AD72" s="21" t="str">
        <f>IF('Rækker - Udskrift'!AP73=1,1,IF('Rækker - Udskrift'!AQ73="X","X",IF('Rækker - Udskrift'!AR73=2,2,"")))</f>
        <v/>
      </c>
      <c r="AE72" s="21">
        <f>IF(Q72&lt;&gt;"",IF(LEFT(Q72,3)="Res",F1,0),IF(R72=R10,1,0)+IF(S72=S10,1,0)+IF(T72=T10,1,0)+IF(U72=U10,1,0)+IF(V72=V10,1,0)+IF(W72=W10,1,0)+IF(X72=X10,1,0)+IF(Y72=Y10,1,0)+IF(Z72=Z10,1,0)+IF(AA72=AA10,1,0)+IF(AB72=AB10,1,0)+IF(AC72=AC10,1,0)+IF(AD72=AD10,1,0))</f>
        <v>0</v>
      </c>
      <c r="AF72" s="21">
        <f>RANK(AE72,AE12:AE75,1)</f>
        <v>1</v>
      </c>
      <c r="AG72" s="21">
        <f t="shared" si="8"/>
        <v>0</v>
      </c>
      <c r="AH72" s="21">
        <f>IF(R72=R10,4096,0)+IF(S72=S10,2048,0)+IF(T72=T10,1024,0)+IF(U72=U10,512,0)+IF(V72=V10,256,0)+IF(W72=W10,128,0)+IF(X72=X10,64,0)+IF(Y72=Y10,32,0)+IF(Z72=Z10,16,0)+IF(AA72=AA10,8,0)+IF(AB72=AB10,4,0)+IF(AC72=AC10,2,0)+IF(AD72=AD10,1,0)</f>
        <v>0</v>
      </c>
      <c r="AI72" s="21">
        <f>RANK(AH72,AH12:AH75,1)</f>
        <v>1</v>
      </c>
      <c r="AJ72" s="21">
        <f t="shared" si="6"/>
        <v>66</v>
      </c>
      <c r="AK72" s="21">
        <f>RANK(AJ72,AJ12:AJ75,1)</f>
        <v>1</v>
      </c>
      <c r="AL72" s="21">
        <f t="shared" si="9"/>
        <v>0</v>
      </c>
      <c r="AM72" s="21">
        <f t="shared" si="10"/>
        <v>0</v>
      </c>
      <c r="AN72" s="21">
        <f t="shared" si="11"/>
        <v>0</v>
      </c>
      <c r="AO72" s="21">
        <f t="shared" si="7"/>
        <v>0</v>
      </c>
      <c r="AP72" s="21">
        <f t="shared" si="12"/>
        <v>0</v>
      </c>
      <c r="AQ72" s="21">
        <f>IF(C72&gt;0,IF(AN72&gt;0,COUNTIF(AN12:AN72,"&gt;0"),0),0)</f>
        <v>0</v>
      </c>
      <c r="AR72" s="21">
        <f>IF(AQ72&gt;0,AQ72,MAX(AQ12:AQ75)+COUNTIF(AQ12:AQ72,"=0"))</f>
        <v>61</v>
      </c>
      <c r="AS72" s="21" t="str">
        <f>IF(BI148&gt;MAX(AQ12:AQ75),"",DGET(A11:AR75,"Signatur",BI147:BI148))</f>
        <v/>
      </c>
      <c r="AT72" s="21">
        <f>IF(BI148&gt;MAX(AQ12:AQ75),0,DGET(A11:AR75,"Deltager E",BI147:BI148))</f>
        <v>0</v>
      </c>
      <c r="AU72" s="21">
        <f>IF(BI148&gt;MAX(AQ12:AQ75),0,DGET(A11:AR75,"2. runde E",BI147:BI148))</f>
        <v>0</v>
      </c>
      <c r="AV72" s="21">
        <f>IF(BI148&gt;MAX(AQ12:AQ75),0,DGET(A11:AR75,"Kval E",BI147:BI148))</f>
        <v>0</v>
      </c>
      <c r="AW72" s="21">
        <f>IF(BI148&gt;MAX(AQ12:AQ75),0,DGET(A11:AR75,"Dis E",BI147:BI148))</f>
        <v>0</v>
      </c>
      <c r="AX72" s="21">
        <f>IF(BI148&gt;MAX(AQ12:AQ75),0,DGET(A11:AR75,"Udm E",BI147:BI148))</f>
        <v>0</v>
      </c>
      <c r="AY72" s="21">
        <f>IF(BI148&gt;MAX(AQ12:AQ75),0,DGET(A11:AR75,"MR E",BI147:BI148))</f>
        <v>0</v>
      </c>
      <c r="AZ72" s="21">
        <f>IF(BI148&gt;MAX(AQ12:AQ75),0,DGET(A11:AR75,"Res E",BI147:BI148))</f>
        <v>0</v>
      </c>
    </row>
    <row r="73" spans="1:52" x14ac:dyDescent="0.15">
      <c r="A73" s="21" t="str">
        <f>[1]DB!AO73</f>
        <v/>
      </c>
      <c r="B73" s="21">
        <v>62</v>
      </c>
      <c r="C73" s="21">
        <f>[1]DB!AP73</f>
        <v>0</v>
      </c>
      <c r="D73" s="21">
        <f>[1]DB!AQ73</f>
        <v>0</v>
      </c>
      <c r="E73" s="21">
        <f>IF(B6=13,IF(A73&lt;&gt;"",COUNTIF(U78:U109,A73)+D73,0),D73)</f>
        <v>0</v>
      </c>
      <c r="F73" s="21">
        <f>[1]DB!AR73</f>
        <v>0</v>
      </c>
      <c r="G73" s="21">
        <f>IF(B6=13,IF(A73&lt;&gt;"",F73-COUNTIF(U78:U109,A73)-COUNTIF(Y78:Y109,A73),0),F73)</f>
        <v>0</v>
      </c>
      <c r="H73" s="21">
        <f>[1]DB!AW73</f>
        <v>0</v>
      </c>
      <c r="I73" s="21">
        <f>[1]DB!AS73</f>
        <v>0</v>
      </c>
      <c r="J73" s="21">
        <f>IF(Rækker!AB65="Disket",1,IF(N73&gt;5,1,IF(I73=1,1,0)))</f>
        <v>0</v>
      </c>
      <c r="K73" s="21">
        <f>[1]DB!AT73</f>
        <v>0</v>
      </c>
      <c r="L73" s="21">
        <f>IF(Rækker!AB65="Udmeldt",1,IF(K73=1,1,0))</f>
        <v>0</v>
      </c>
      <c r="M73" s="21">
        <f>[1]DB!AU73</f>
        <v>0</v>
      </c>
      <c r="N73" s="21">
        <f>IF(Rækker!AB65="MR",M73+1,M73)</f>
        <v>0</v>
      </c>
      <c r="O73" s="21">
        <f>[1]DB!AV73</f>
        <v>0</v>
      </c>
      <c r="P73" s="21">
        <f>IF(Rækker!AB65="Res",O73+1,O73)</f>
        <v>0</v>
      </c>
      <c r="Q73" s="21" t="str">
        <f t="shared" si="5"/>
        <v/>
      </c>
      <c r="R73" s="21" t="str">
        <f>IF('Rækker - Udskrift'!AS61=1,1,IF('Rækker - Udskrift'!AT61="X","X",IF('Rækker - Udskrift'!AU61=2,2,"")))</f>
        <v/>
      </c>
      <c r="S73" s="21" t="str">
        <f>IF('Rækker - Udskrift'!AS62=1,1,IF('Rækker - Udskrift'!AT62="X","X",IF('Rækker - Udskrift'!AU62=2,2,"")))</f>
        <v/>
      </c>
      <c r="T73" s="21" t="str">
        <f>IF('Rækker - Udskrift'!AS63=1,1,IF('Rækker - Udskrift'!AT63="X","X",IF('Rækker - Udskrift'!AU63=2,2,"")))</f>
        <v/>
      </c>
      <c r="U73" s="21" t="str">
        <f>IF('Rækker - Udskrift'!AS64=1,1,IF('Rækker - Udskrift'!AT64="X","X",IF('Rækker - Udskrift'!AU64=2,2,"")))</f>
        <v/>
      </c>
      <c r="V73" s="21" t="str">
        <f>IF('Rækker - Udskrift'!AS65=1,1,IF('Rækker - Udskrift'!AT65="X","X",IF('Rækker - Udskrift'!AU65=2,2,"")))</f>
        <v/>
      </c>
      <c r="W73" s="21" t="str">
        <f>IF('Rækker - Udskrift'!AS66=1,1,IF('Rækker - Udskrift'!AT66="X","X",IF('Rækker - Udskrift'!AU66=2,2,"")))</f>
        <v/>
      </c>
      <c r="X73" s="21" t="str">
        <f>IF('Rækker - Udskrift'!AS67=1,1,IF('Rækker - Udskrift'!AT67="X","X",IF('Rækker - Udskrift'!AU67=2,2,"")))</f>
        <v/>
      </c>
      <c r="Y73" s="21" t="str">
        <f>IF('Rækker - Udskrift'!AS68=1,1,IF('Rækker - Udskrift'!AT68="X","X",IF('Rækker - Udskrift'!AU68=2,2,"")))</f>
        <v/>
      </c>
      <c r="Z73" s="21" t="str">
        <f>IF('Rækker - Udskrift'!AS69=1,1,IF('Rækker - Udskrift'!AT69="X","X",IF('Rækker - Udskrift'!AU69=2,2,"")))</f>
        <v/>
      </c>
      <c r="AA73" s="21" t="str">
        <f>IF('Rækker - Udskrift'!AS70=1,1,IF('Rækker - Udskrift'!AT70="X","X",IF('Rækker - Udskrift'!AU70=2,2,"")))</f>
        <v/>
      </c>
      <c r="AB73" s="21" t="str">
        <f>IF('Rækker - Udskrift'!AS71=1,1,IF('Rækker - Udskrift'!AT71="X","X",IF('Rækker - Udskrift'!AU71=2,2,"")))</f>
        <v/>
      </c>
      <c r="AC73" s="21" t="str">
        <f>IF('Rækker - Udskrift'!AS72=1,1,IF('Rækker - Udskrift'!AT72="X","X",IF('Rækker - Udskrift'!AU72=2,2,"")))</f>
        <v/>
      </c>
      <c r="AD73" s="21" t="str">
        <f>IF('Rækker - Udskrift'!AS73=1,1,IF('Rækker - Udskrift'!AT73="X","X",IF('Rækker - Udskrift'!AU73=2,2,"")))</f>
        <v/>
      </c>
      <c r="AE73" s="21">
        <f>IF(Q73&lt;&gt;"",IF(LEFT(Q73,3)="Res",F1,0),IF(R73=R10,1,0)+IF(S73=S10,1,0)+IF(T73=T10,1,0)+IF(U73=U10,1,0)+IF(V73=V10,1,0)+IF(W73=W10,1,0)+IF(X73=X10,1,0)+IF(Y73=Y10,1,0)+IF(Z73=Z10,1,0)+IF(AA73=AA10,1,0)+IF(AB73=AB10,1,0)+IF(AC73=AC10,1,0)+IF(AD73=AD10,1,0))</f>
        <v>0</v>
      </c>
      <c r="AF73" s="21">
        <f>RANK(AE73,AE12:AE75,1)</f>
        <v>1</v>
      </c>
      <c r="AG73" s="21">
        <f t="shared" si="8"/>
        <v>0</v>
      </c>
      <c r="AH73" s="21">
        <f>IF(R73=R10,4096,0)+IF(S73=S10,2048,0)+IF(T73=T10,1024,0)+IF(U73=U10,512,0)+IF(V73=V10,256,0)+IF(W73=W10,128,0)+IF(X73=X10,64,0)+IF(Y73=Y10,32,0)+IF(Z73=Z10,16,0)+IF(AA73=AA10,8,0)+IF(AB73=AB10,4,0)+IF(AC73=AC10,2,0)+IF(AD73=AD10,1,0)</f>
        <v>0</v>
      </c>
      <c r="AI73" s="21">
        <f>RANK(AH73,AH12:AH75,1)</f>
        <v>1</v>
      </c>
      <c r="AJ73" s="21">
        <f t="shared" si="6"/>
        <v>66</v>
      </c>
      <c r="AK73" s="21">
        <f>RANK(AJ73,AJ12:AJ75,1)</f>
        <v>1</v>
      </c>
      <c r="AL73" s="21">
        <f t="shared" si="9"/>
        <v>0</v>
      </c>
      <c r="AM73" s="21">
        <f t="shared" si="10"/>
        <v>0</v>
      </c>
      <c r="AN73" s="21">
        <f t="shared" si="11"/>
        <v>0</v>
      </c>
      <c r="AO73" s="21">
        <f t="shared" si="7"/>
        <v>0</v>
      </c>
      <c r="AP73" s="21">
        <f t="shared" si="12"/>
        <v>0</v>
      </c>
      <c r="AQ73" s="21">
        <f>IF(C73&gt;0,IF(AN73&gt;0,COUNTIF(AN12:AN73,"&gt;0"),0),0)</f>
        <v>0</v>
      </c>
      <c r="AR73" s="21">
        <f>IF(AQ73&gt;0,AQ73,MAX(AQ12:AQ75)+COUNTIF(AQ12:AQ73,"=0"))</f>
        <v>62</v>
      </c>
      <c r="AS73" s="21" t="str">
        <f>IF(BJ148&gt;MAX(AQ12:AQ75),"",DGET(A11:AR75,"Signatur",BJ147:BJ148))</f>
        <v/>
      </c>
      <c r="AT73" s="21">
        <f>IF(BJ148&gt;MAX(AQ12:AQ75),0,DGET(A11:AR75,"Deltager E",BJ147:BJ148))</f>
        <v>0</v>
      </c>
      <c r="AU73" s="21">
        <f>IF(BJ148&gt;MAX(AQ12:AQ75),0,DGET(A11:AR75,"2. runde E",BJ147:BJ148))</f>
        <v>0</v>
      </c>
      <c r="AV73" s="21">
        <f>IF(BJ148&gt;MAX(AQ12:AQ75),0,DGET(A11:AR75,"Kval E",BJ147:BJ148))</f>
        <v>0</v>
      </c>
      <c r="AW73" s="21">
        <f>IF(BJ148&gt;MAX(AQ12:AQ75),0,DGET(A11:AR75,"Dis E",BJ147:BJ148))</f>
        <v>0</v>
      </c>
      <c r="AX73" s="21">
        <f>IF(BJ148&gt;MAX(AQ12:AQ75),0,DGET(A11:AR75,"Udm E",BJ147:BJ148))</f>
        <v>0</v>
      </c>
      <c r="AY73" s="21">
        <f>IF(BJ148&gt;MAX(AQ12:AQ75),0,DGET(A11:AR75,"MR E",BJ147:BJ148))</f>
        <v>0</v>
      </c>
      <c r="AZ73" s="21">
        <f>IF(BJ148&gt;MAX(AQ12:AQ75),0,DGET(A11:AR75,"Res E",BJ147:BJ148))</f>
        <v>0</v>
      </c>
    </row>
    <row r="74" spans="1:52" x14ac:dyDescent="0.15">
      <c r="A74" s="21" t="str">
        <f>[1]DB!AO74</f>
        <v/>
      </c>
      <c r="B74" s="21">
        <v>63</v>
      </c>
      <c r="C74" s="21">
        <f>[1]DB!AP74</f>
        <v>0</v>
      </c>
      <c r="D74" s="21">
        <f>[1]DB!AQ74</f>
        <v>0</v>
      </c>
      <c r="E74" s="21">
        <f>IF(B6=13,IF(A74&lt;&gt;"",COUNTIF(U78:U109,A74)+D74,0),D74)</f>
        <v>0</v>
      </c>
      <c r="F74" s="21">
        <f>[1]DB!AR74</f>
        <v>0</v>
      </c>
      <c r="G74" s="21">
        <f>IF(B6=13,IF(A74&lt;&gt;"",F74-COUNTIF(U78:U109,A74)-COUNTIF(Y78:Y109,A74),0),F74)</f>
        <v>0</v>
      </c>
      <c r="H74" s="21">
        <f>[1]DB!AW74</f>
        <v>0</v>
      </c>
      <c r="I74" s="21">
        <f>[1]DB!AS74</f>
        <v>0</v>
      </c>
      <c r="J74" s="21">
        <f>IF(Rækker!AD65="Disket",1,IF(N74&gt;5,1,IF(I74=1,1,0)))</f>
        <v>0</v>
      </c>
      <c r="K74" s="21">
        <f>[1]DB!AT74</f>
        <v>0</v>
      </c>
      <c r="L74" s="21">
        <f>IF(Rækker!AD65="Udmeldt",1,IF(K74=1,1,0))</f>
        <v>0</v>
      </c>
      <c r="M74" s="21">
        <f>[1]DB!AU74</f>
        <v>0</v>
      </c>
      <c r="N74" s="21">
        <f>IF(Rækker!AD65="MR",M74+1,M74)</f>
        <v>0</v>
      </c>
      <c r="O74" s="21">
        <f>[1]DB!AV74</f>
        <v>0</v>
      </c>
      <c r="P74" s="21">
        <f>IF(Rækker!AD65="Res",O74+1,O74)</f>
        <v>0</v>
      </c>
      <c r="Q74" s="21" t="str">
        <f t="shared" si="5"/>
        <v/>
      </c>
      <c r="R74" s="21" t="str">
        <f>IF('Rækker - Udskrift'!AV61=1,1,IF('Rækker - Udskrift'!AW61="X","X",IF('Rækker - Udskrift'!AX61=2,2,"")))</f>
        <v/>
      </c>
      <c r="S74" s="21" t="str">
        <f>IF('Rækker - Udskrift'!AV62=1,1,IF('Rækker - Udskrift'!AW62="X","X",IF('Rækker - Udskrift'!AX62=2,2,"")))</f>
        <v/>
      </c>
      <c r="T74" s="21" t="str">
        <f>IF('Rækker - Udskrift'!AV63=1,1,IF('Rækker - Udskrift'!AW63="X","X",IF('Rækker - Udskrift'!AX63=2,2,"")))</f>
        <v/>
      </c>
      <c r="U74" s="21" t="str">
        <f>IF('Rækker - Udskrift'!AV64=1,1,IF('Rækker - Udskrift'!AW64="X","X",IF('Rækker - Udskrift'!AX64=2,2,"")))</f>
        <v/>
      </c>
      <c r="V74" s="21" t="str">
        <f>IF('Rækker - Udskrift'!AV65=1,1,IF('Rækker - Udskrift'!AW65="X","X",IF('Rækker - Udskrift'!AX65=2,2,"")))</f>
        <v/>
      </c>
      <c r="W74" s="21" t="str">
        <f>IF('Rækker - Udskrift'!AV66=1,1,IF('Rækker - Udskrift'!AW66="X","X",IF('Rækker - Udskrift'!AX66=2,2,"")))</f>
        <v/>
      </c>
      <c r="X74" s="21" t="str">
        <f>IF('Rækker - Udskrift'!AV67=1,1,IF('Rækker - Udskrift'!AW67="X","X",IF('Rækker - Udskrift'!AX67=2,2,"")))</f>
        <v/>
      </c>
      <c r="Y74" s="21" t="str">
        <f>IF('Rækker - Udskrift'!AV68=1,1,IF('Rækker - Udskrift'!AW68="X","X",IF('Rækker - Udskrift'!AX68=2,2,"")))</f>
        <v/>
      </c>
      <c r="Z74" s="21" t="str">
        <f>IF('Rækker - Udskrift'!AV69=1,1,IF('Rækker - Udskrift'!AW69="X","X",IF('Rækker - Udskrift'!AX69=2,2,"")))</f>
        <v/>
      </c>
      <c r="AA74" s="21" t="str">
        <f>IF('Rækker - Udskrift'!AV70=1,1,IF('Rækker - Udskrift'!AW70="X","X",IF('Rækker - Udskrift'!AX70=2,2,"")))</f>
        <v/>
      </c>
      <c r="AB74" s="21" t="str">
        <f>IF('Rækker - Udskrift'!AV71=1,1,IF('Rækker - Udskrift'!AW71="X","X",IF('Rækker - Udskrift'!AX71=2,2,"")))</f>
        <v/>
      </c>
      <c r="AC74" s="21" t="str">
        <f>IF('Rækker - Udskrift'!AV72=1,1,IF('Rækker - Udskrift'!AW72="X","X",IF('Rækker - Udskrift'!AX72=2,2,"")))</f>
        <v/>
      </c>
      <c r="AD74" s="21" t="str">
        <f>IF('Rækker - Udskrift'!AV73=1,1,IF('Rækker - Udskrift'!AW73="X","X",IF('Rækker - Udskrift'!AX73=2,2,"")))</f>
        <v/>
      </c>
      <c r="AE74" s="21">
        <f>IF(Q74&lt;&gt;"",IF(LEFT(Q74,3)="Res",F1,0),IF(R74=R10,1,0)+IF(S74=S10,1,0)+IF(T74=T10,1,0)+IF(U74=U10,1,0)+IF(V74=V10,1,0)+IF(W74=W10,1,0)+IF(X74=X10,1,0)+IF(Y74=Y10,1,0)+IF(Z74=Z10,1,0)+IF(AA74=AA10,1,0)+IF(AB74=AB10,1,0)+IF(AC74=AC10,1,0)+IF(AD74=AD10,1,0))</f>
        <v>0</v>
      </c>
      <c r="AF74" s="21">
        <f>RANK(AE74,AE12:AE75,1)</f>
        <v>1</v>
      </c>
      <c r="AG74" s="21">
        <f t="shared" si="8"/>
        <v>0</v>
      </c>
      <c r="AH74" s="21">
        <f>IF(R74=R10,4096,0)+IF(S74=S10,2048,0)+IF(T74=T10,1024,0)+IF(U74=U10,512,0)+IF(V74=V10,256,0)+IF(W74=W10,128,0)+IF(X74=X10,64,0)+IF(Y74=Y10,32,0)+IF(Z74=Z10,16,0)+IF(AA74=AA10,8,0)+IF(AB74=AB10,4,0)+IF(AC74=AC10,2,0)+IF(AD74=AD10,1,0)</f>
        <v>0</v>
      </c>
      <c r="AI74" s="21">
        <f>RANK(AH74,AH12:AH75,1)</f>
        <v>1</v>
      </c>
      <c r="AJ74" s="21">
        <f t="shared" si="6"/>
        <v>66</v>
      </c>
      <c r="AK74" s="21">
        <f>RANK(AJ74,AJ12:AJ75,1)</f>
        <v>1</v>
      </c>
      <c r="AL74" s="21">
        <f t="shared" si="9"/>
        <v>0</v>
      </c>
      <c r="AM74" s="21">
        <f t="shared" si="10"/>
        <v>0</v>
      </c>
      <c r="AN74" s="21">
        <f t="shared" si="11"/>
        <v>0</v>
      </c>
      <c r="AO74" s="21">
        <f t="shared" si="7"/>
        <v>0</v>
      </c>
      <c r="AP74" s="21">
        <f t="shared" si="12"/>
        <v>0</v>
      </c>
      <c r="AQ74" s="21">
        <f>IF(C74&gt;0,IF(AN74&gt;0,COUNTIF(AN12:AN74,"&gt;0"),0),0)</f>
        <v>0</v>
      </c>
      <c r="AR74" s="21">
        <f>IF(AQ74&gt;0,AQ74,MAX(AQ12:AQ75)+COUNTIF(AQ12:AQ74,"=0"))</f>
        <v>63</v>
      </c>
      <c r="AS74" s="21" t="str">
        <f>IF(BK148&gt;MAX(AQ12:AQ75),"",DGET(A11:AR75,"Signatur",BK147:BK148))</f>
        <v/>
      </c>
      <c r="AT74" s="21">
        <f>IF(BK148&gt;MAX(AQ12:AQ75),0,DGET(A11:AR75,"Deltager E",BK147:BK148))</f>
        <v>0</v>
      </c>
      <c r="AU74" s="21">
        <f>IF(BK148&gt;MAX(AQ12:AQ75),0,DGET(A11:AR75,"2. runde E",BK147:BK148))</f>
        <v>0</v>
      </c>
      <c r="AV74" s="21">
        <f>IF(BK148&gt;MAX(AQ12:AQ75),0,DGET(A11:AR75,"Kval E",BK147:BK148))</f>
        <v>0</v>
      </c>
      <c r="AW74" s="21">
        <f>IF(BK148&gt;MAX(AQ12:AQ75),0,DGET(A11:AR75,"Dis E",BK147:BK148))</f>
        <v>0</v>
      </c>
      <c r="AX74" s="21">
        <f>IF(BK148&gt;MAX(AQ12:AQ75),0,DGET(A11:AR75,"Udm E",BK147:BK148))</f>
        <v>0</v>
      </c>
      <c r="AY74" s="21">
        <f>IF(BK148&gt;MAX(AQ12:AQ75),0,DGET(A11:AR75,"MR E",BK147:BK148))</f>
        <v>0</v>
      </c>
      <c r="AZ74" s="21">
        <f>IF(BK148&gt;MAX(AQ12:AQ75),0,DGET(A11:AR75,"Res E",BK147:BK148))</f>
        <v>0</v>
      </c>
    </row>
    <row r="75" spans="1:52" x14ac:dyDescent="0.15">
      <c r="A75" s="21" t="str">
        <f>[1]DB!AO75</f>
        <v/>
      </c>
      <c r="B75" s="21">
        <v>64</v>
      </c>
      <c r="C75" s="21">
        <f>[1]DB!AP75</f>
        <v>0</v>
      </c>
      <c r="D75" s="21">
        <f>[1]DB!AQ75</f>
        <v>0</v>
      </c>
      <c r="E75" s="21">
        <f>IF(B6=13,IF(A75&lt;&gt;"",COUNTIF(U78:U109,A75)+D75,0),D75)</f>
        <v>0</v>
      </c>
      <c r="F75" s="21">
        <f>[1]DB!AR75</f>
        <v>0</v>
      </c>
      <c r="G75" s="21">
        <f>IF(B6=13,IF(A75&lt;&gt;"",F75-COUNTIF(U78:U109,A75)-COUNTIF(Y78:Y109,A75),0),F75)</f>
        <v>0</v>
      </c>
      <c r="H75" s="21">
        <f>[1]DB!AW75</f>
        <v>0</v>
      </c>
      <c r="I75" s="21">
        <f>[1]DB!AS75</f>
        <v>0</v>
      </c>
      <c r="J75" s="21">
        <f>IF(Rækker!AF65="Disket",1,IF(N75&gt;5,1,IF(I75=1,1,0)))</f>
        <v>0</v>
      </c>
      <c r="K75" s="21">
        <f>[1]DB!AT75</f>
        <v>0</v>
      </c>
      <c r="L75" s="21">
        <f>IF(Rækker!AF65="Udmeldt",1,IF(K75=1,1,0))</f>
        <v>0</v>
      </c>
      <c r="M75" s="21">
        <f>[1]DB!AU75</f>
        <v>0</v>
      </c>
      <c r="N75" s="21">
        <f>IF(Rækker!AF65="MR",M75+1,M75)</f>
        <v>0</v>
      </c>
      <c r="O75" s="21">
        <f>[1]DB!AV75</f>
        <v>0</v>
      </c>
      <c r="P75" s="21">
        <f>IF(Rækker!AF65="Res",O75+1,O75)</f>
        <v>0</v>
      </c>
      <c r="Q75" s="21" t="str">
        <f t="shared" si="5"/>
        <v/>
      </c>
      <c r="R75" s="21" t="str">
        <f>IF('Rækker - Udskrift'!AY61=1,1,IF('Rækker - Udskrift'!AZ61="X","X",IF('Rækker - Udskrift'!BA61=2,2,"")))</f>
        <v/>
      </c>
      <c r="S75" s="21" t="str">
        <f>IF('Rækker - Udskrift'!AY62=1,1,IF('Rækker - Udskrift'!AZ62="X","X",IF('Rækker - Udskrift'!BA62=2,2,"")))</f>
        <v/>
      </c>
      <c r="T75" s="21" t="str">
        <f>IF('Rækker - Udskrift'!AY63=1,1,IF('Rækker - Udskrift'!AZ63="X","X",IF('Rækker - Udskrift'!BA63=2,2,"")))</f>
        <v/>
      </c>
      <c r="U75" s="21" t="str">
        <f>IF('Rækker - Udskrift'!AY64=1,1,IF('Rækker - Udskrift'!AZ64="X","X",IF('Rækker - Udskrift'!BA64=2,2,"")))</f>
        <v/>
      </c>
      <c r="V75" s="21" t="str">
        <f>IF('Rækker - Udskrift'!AY65=1,1,IF('Rækker - Udskrift'!AZ65="X","X",IF('Rækker - Udskrift'!BA65=2,2,"")))</f>
        <v/>
      </c>
      <c r="W75" s="21" t="str">
        <f>IF('Rækker - Udskrift'!AY66=1,1,IF('Rækker - Udskrift'!AZ66="X","X",IF('Rækker - Udskrift'!BA66=2,2,"")))</f>
        <v/>
      </c>
      <c r="X75" s="21" t="str">
        <f>IF('Rækker - Udskrift'!AY67=1,1,IF('Rækker - Udskrift'!AZ67="X","X",IF('Rækker - Udskrift'!BA67=2,2,"")))</f>
        <v/>
      </c>
      <c r="Y75" s="21" t="str">
        <f>IF('Rækker - Udskrift'!AY68=1,1,IF('Rækker - Udskrift'!AZ68="X","X",IF('Rækker - Udskrift'!BA68=2,2,"")))</f>
        <v/>
      </c>
      <c r="Z75" s="21" t="str">
        <f>IF('Rækker - Udskrift'!AY69=1,1,IF('Rækker - Udskrift'!AZ69="X","X",IF('Rækker - Udskrift'!BA69=2,2,"")))</f>
        <v/>
      </c>
      <c r="AA75" s="21" t="str">
        <f>IF('Rækker - Udskrift'!AY70=1,1,IF('Rækker - Udskrift'!AZ70="X","X",IF('Rækker - Udskrift'!BA70=2,2,"")))</f>
        <v/>
      </c>
      <c r="AB75" s="21" t="str">
        <f>IF('Rækker - Udskrift'!AY71=1,1,IF('Rækker - Udskrift'!AZ71="X","X",IF('Rækker - Udskrift'!BA71=2,2,"")))</f>
        <v/>
      </c>
      <c r="AC75" s="21" t="str">
        <f>IF('Rækker - Udskrift'!AY72=1,1,IF('Rækker - Udskrift'!AZ72="X","X",IF('Rækker - Udskrift'!BA72=2,2,"")))</f>
        <v/>
      </c>
      <c r="AD75" s="21" t="str">
        <f>IF('Rækker - Udskrift'!AY73=1,1,IF('Rækker - Udskrift'!AZ73="X","X",IF('Rækker - Udskrift'!BA73=2,2,"")))</f>
        <v/>
      </c>
      <c r="AE75" s="21">
        <f>IF(Q75&lt;&gt;"",IF(LEFT(Q75,3)="Res",F1,0),IF(R75=R10,1,0)+IF(S75=S10,1,0)+IF(T75=T10,1,0)+IF(U75=U10,1,0)+IF(V75=V10,1,0)+IF(W75=W10,1,0)+IF(X75=X10,1,0)+IF(Y75=Y10,1,0)+IF(Z75=Z10,1,0)+IF(AA75=AA10,1,0)+IF(AB75=AB10,1,0)+IF(AC75=AC10,1,0)+IF(AD75=AD10,1,0))</f>
        <v>0</v>
      </c>
      <c r="AF75" s="21">
        <f>RANK(AE75,AE12:AE75,1)</f>
        <v>1</v>
      </c>
      <c r="AG75" s="21">
        <f t="shared" si="8"/>
        <v>0</v>
      </c>
      <c r="AH75" s="21">
        <f>IF(R75=R10,4096,0)+IF(S75=S10,2048,0)+IF(T75=T10,1024,0)+IF(U75=U10,512,0)+IF(V75=V10,256,0)+IF(W75=W10,128,0)+IF(X75=X10,64,0)+IF(Y75=Y10,32,0)+IF(Z75=Z10,16,0)+IF(AA75=AA10,8,0)+IF(AB75=AB10,4,0)+IF(AC75=AC10,2,0)+IF(AD75=AD10,1,0)</f>
        <v>0</v>
      </c>
      <c r="AI75" s="21">
        <f>RANK(AH75,AH12:AH75,1)</f>
        <v>1</v>
      </c>
      <c r="AJ75" s="21">
        <f t="shared" si="6"/>
        <v>66</v>
      </c>
      <c r="AK75" s="21">
        <f>RANK(AJ75,AJ12:AJ75,1)</f>
        <v>1</v>
      </c>
      <c r="AL75" s="21">
        <f t="shared" si="9"/>
        <v>0</v>
      </c>
      <c r="AM75" s="21">
        <f t="shared" si="10"/>
        <v>0</v>
      </c>
      <c r="AN75" s="21">
        <f t="shared" si="11"/>
        <v>0</v>
      </c>
      <c r="AO75" s="21">
        <f t="shared" si="7"/>
        <v>0</v>
      </c>
      <c r="AP75" s="21">
        <f t="shared" si="12"/>
        <v>0</v>
      </c>
      <c r="AQ75" s="21">
        <f>IF(C75&gt;0,IF(AN75&gt;0,COUNTIF(AN12:AN75,"&gt;0"),0),0)</f>
        <v>0</v>
      </c>
      <c r="AR75" s="21">
        <f>IF(AQ75&gt;0,AQ75,MAX(AQ12:AQ75)+COUNTIF(AQ12:AQ75,"=0"))</f>
        <v>64</v>
      </c>
      <c r="AS75" s="21" t="str">
        <f>IF(BL148&gt;MAX(AQ12:AQ75),"",DGET(A11:AR75,"Signatur",BL147:BL148))</f>
        <v/>
      </c>
      <c r="AT75" s="21">
        <f>IF(BL148&gt;MAX(AQ12:AQ75),0,DGET(A11:AR75,"Deltager E",BL147:BL148))</f>
        <v>0</v>
      </c>
      <c r="AU75" s="21">
        <f>IF(BL148&gt;MAX(AQ12:AQ75),0,DGET(A11:AR75,"2. runde E",BL147:BL148))</f>
        <v>0</v>
      </c>
      <c r="AV75" s="21">
        <f>IF(BL148&gt;MAX(AQ12:AQ75),0,DGET(A11:AR75,"Kval E",BL147:BL148))</f>
        <v>0</v>
      </c>
      <c r="AW75" s="21">
        <f>IF(BL148&gt;MAX(AQ12:AQ75),0,DGET(A11:AR75,"Dis E",BL147:BL148))</f>
        <v>0</v>
      </c>
      <c r="AX75" s="21">
        <f>IF(BL148&gt;MAX(AQ12:AQ75),0,DGET(A11:AR75,"Udm E",BL147:BL148))</f>
        <v>0</v>
      </c>
      <c r="AY75" s="21">
        <f>IF(BL148&gt;MAX(AQ12:AQ75),0,DGET(A11:AR75,"MR E",BL147:BL148))</f>
        <v>0</v>
      </c>
      <c r="AZ75" s="21">
        <f>IF(BL148&gt;MAX(AQ12:AQ75),0,DGET(A11:AR75,"Res E",BL147:BL148))</f>
        <v>0</v>
      </c>
    </row>
    <row r="77" spans="1:52" x14ac:dyDescent="0.15">
      <c r="A77" s="21" t="s">
        <v>94</v>
      </c>
      <c r="B77" s="21" t="s">
        <v>95</v>
      </c>
      <c r="C77" s="21" t="s">
        <v>96</v>
      </c>
      <c r="D77" s="21" t="s">
        <v>97</v>
      </c>
      <c r="E77" s="21" t="s">
        <v>98</v>
      </c>
      <c r="F77" s="21" t="s">
        <v>99</v>
      </c>
      <c r="G77" s="21" t="s">
        <v>111</v>
      </c>
      <c r="H77" s="21" t="s">
        <v>112</v>
      </c>
      <c r="I77" s="21" t="s">
        <v>113</v>
      </c>
      <c r="J77" s="21" t="s">
        <v>114</v>
      </c>
      <c r="K77" s="21" t="s">
        <v>104</v>
      </c>
      <c r="L77" s="21" t="s">
        <v>120</v>
      </c>
      <c r="M77" s="21" t="s">
        <v>105</v>
      </c>
      <c r="N77" s="21" t="s">
        <v>118</v>
      </c>
      <c r="O77" s="21" t="s">
        <v>115</v>
      </c>
      <c r="P77" s="21" t="s">
        <v>116</v>
      </c>
      <c r="Q77" s="21" t="s">
        <v>117</v>
      </c>
      <c r="R77" s="21" t="s">
        <v>106</v>
      </c>
      <c r="S77" s="21" t="s">
        <v>119</v>
      </c>
      <c r="T77" s="21" t="s">
        <v>107</v>
      </c>
      <c r="U77" s="21" t="s">
        <v>108</v>
      </c>
      <c r="V77" s="21" t="s">
        <v>109</v>
      </c>
      <c r="W77" s="21" t="s">
        <v>110</v>
      </c>
      <c r="Y77" s="21" t="s">
        <v>121</v>
      </c>
    </row>
    <row r="78" spans="1:52" x14ac:dyDescent="0.15">
      <c r="A78" s="21" t="str">
        <f>[1]DB!R513</f>
        <v>United</v>
      </c>
      <c r="B78" s="21" t="str">
        <f>[1]DB!S513</f>
        <v>United (1)</v>
      </c>
      <c r="C78" s="21">
        <f>[1]DB!T513</f>
        <v>76</v>
      </c>
      <c r="D78" s="21" t="str">
        <f>[1]DB!U513</f>
        <v>Percy</v>
      </c>
      <c r="E78" s="21" t="str">
        <f>[1]DB!V513</f>
        <v>Percy (16)</v>
      </c>
      <c r="F78" s="21">
        <f>[1]DB!W513</f>
        <v>26</v>
      </c>
      <c r="G78" s="21">
        <f>IF(A78&lt;&gt;"",DGET(A11:AK75,"Dis E",A149:A150),0)</f>
        <v>0</v>
      </c>
      <c r="H78" s="21">
        <f>IF(A78&lt;&gt;"",DGET(A11:AK75,"Udm E",A149:A150),0)</f>
        <v>0</v>
      </c>
      <c r="I78" s="21">
        <f>IF(A78&lt;&gt;"",DGET(A11:AK75,"MR E",A149:A150),0)</f>
        <v>0</v>
      </c>
      <c r="J78" s="21">
        <f>IF(A78&lt;&gt;"",DGET(A11:AK75,"Res E",A149:A150),0)</f>
        <v>0</v>
      </c>
      <c r="K78" s="21">
        <f>IF(A78&lt;&gt;"",DGET(A11:AK75,"ES N",A149:A150),0)</f>
        <v>5</v>
      </c>
      <c r="L78" s="21">
        <f>IF(B6=13,IF(B4=B2,IF(A78=D78,"",IF(AND(G78=0,H78=0,N78=0,O78=0),K78,"")),""),"")</f>
        <v>5</v>
      </c>
      <c r="M78" s="21">
        <f>IF(A78&lt;&gt;"",DGET(A11:AK75,"BU Pl.",A149:A150),0)</f>
        <v>58</v>
      </c>
      <c r="N78" s="21">
        <f>IF(A78&lt;&gt;"",DGET(A11:AK75,"Dis E",AG149:AG150),0)</f>
        <v>0</v>
      </c>
      <c r="O78" s="21">
        <f>IF(A78&lt;&gt;"",DGET(A11:AK75,"Udm E",AG149:AG150),0)</f>
        <v>0</v>
      </c>
      <c r="P78" s="21">
        <f>IF(A78&lt;&gt;"",DGET(A11:AK75,"MR E",AG149:AG150),0)</f>
        <v>0</v>
      </c>
      <c r="Q78" s="21">
        <f>IF(A78&lt;&gt;"",DGET(A11:AK75,"Res E",AG149:AG150),0)</f>
        <v>0</v>
      </c>
      <c r="R78" s="21">
        <f>IF(A78&lt;&gt;"",DGET(A11:AK75,"ES N",AG149:AG150),0)</f>
        <v>4</v>
      </c>
      <c r="S78" s="21">
        <f>IF(B6=13,IF(B4=B2,IF(A78=D78,"",IF(AND(G78=0,H78=0,N78=0,O78=0),R78,"")),""),"")</f>
        <v>4</v>
      </c>
      <c r="T78" s="21">
        <f>IF(A78&lt;&gt;"",DGET(A11:AK75,"BU Pl.",AG149:AG150),0)</f>
        <v>48</v>
      </c>
      <c r="U78" s="21" t="str">
        <f>IF(B6=13,IF(B4=B2,IF(OR(N78=1,O78=1),A78,IF(AND(OR(G78=1,H78=1),AND(N78=0,O78=0)),D78,IF(A78=D78,IF(F78&gt;C78,D78,A78),""))),""),"")</f>
        <v/>
      </c>
      <c r="V78" s="21" t="str">
        <f>IF(B6=13,IF(B4=B2,IF(OR(N78=1,O78=1),B78,IF(AND(OR(G78=1,H78=1),AND(N78=0,O78=0)),E78,IF(A78=D78,IF(F78&gt;C78,E78,B78),""))),""),"")</f>
        <v/>
      </c>
      <c r="W78" s="21" t="str">
        <f>IF(B6=13,IF(B4=B2,IF(OR(N78=1,O78=1),C78,IF(AND(OR(G78=1,H78=1),AND(N78=0,O78=0)),F78,IF(A78=D78,IF(F78&gt;C78,F78,C78),""))),""),"")</f>
        <v/>
      </c>
      <c r="Y78" s="21" t="str">
        <f t="shared" ref="Y78:Y109" si="13">IF(U78=A78,D78,IF(U78=D78,A78,""))</f>
        <v/>
      </c>
    </row>
    <row r="79" spans="1:52" x14ac:dyDescent="0.15">
      <c r="A79" s="21" t="str">
        <f>[1]DB!R514</f>
        <v>Robbo</v>
      </c>
      <c r="B79" s="21" t="str">
        <f>[1]DB!S514</f>
        <v>Robbo (2)</v>
      </c>
      <c r="C79" s="21">
        <f>[1]DB!T514</f>
        <v>51</v>
      </c>
      <c r="D79" s="21" t="str">
        <f>[1]DB!U514</f>
        <v>Arsenal</v>
      </c>
      <c r="E79" s="21" t="str">
        <f>[1]DB!V514</f>
        <v>Arsenal (15)</v>
      </c>
      <c r="F79" s="21">
        <f>[1]DB!W514</f>
        <v>43</v>
      </c>
      <c r="G79" s="21">
        <f>IF(A79&lt;&gt;"",DGET(A11:AK75,"Dis E",B149:B150),0)</f>
        <v>0</v>
      </c>
      <c r="H79" s="21">
        <f>IF(A79&lt;&gt;"",DGET(A11:AK75,"Udm E",B149:B150),0)</f>
        <v>0</v>
      </c>
      <c r="I79" s="21">
        <f>IF(A79&lt;&gt;"",DGET(A11:AK75,"MR E",B149:B150),0)</f>
        <v>0</v>
      </c>
      <c r="J79" s="21">
        <f>IF(A79&lt;&gt;"",DGET(A11:AK75,"Res E",B149:B150),0)</f>
        <v>0</v>
      </c>
      <c r="K79" s="21">
        <f>IF(A79&lt;&gt;"",DGET(A11:AK75,"ES N",B149:B150),0)</f>
        <v>5</v>
      </c>
      <c r="L79" s="21">
        <f>IF(B6=13,IF(B4=B2,IF(A79=D79,"",IF(AND(G79=0,H79=0,N79=0,O79=0),K79,"")),""),"")</f>
        <v>5</v>
      </c>
      <c r="M79" s="21">
        <f>IF(A79&lt;&gt;"",DGET(A11:AK75,"BU Pl.",B149:B150),0)</f>
        <v>58</v>
      </c>
      <c r="N79" s="21">
        <f>IF(A79&lt;&gt;"",DGET(A11:AK75,"Dis E",AH149:AH150),0)</f>
        <v>0</v>
      </c>
      <c r="O79" s="21">
        <f>IF(A79&lt;&gt;"",DGET(A11:AK75,"Udm E",AH149:AH150),0)</f>
        <v>0</v>
      </c>
      <c r="P79" s="21">
        <f>IF(A79&lt;&gt;"",DGET(A11:AK75,"MR E",AH149:AH150),0)</f>
        <v>0</v>
      </c>
      <c r="Q79" s="21">
        <f>IF(A79&lt;&gt;"",DGET(A11:AK75,"Res E",AH149:AH150),0)</f>
        <v>0</v>
      </c>
      <c r="R79" s="21">
        <f>IF(A79&lt;&gt;"",DGET(A11:AK75,"ES N",AH149:AH150),0)</f>
        <v>2</v>
      </c>
      <c r="S79" s="21">
        <f>IF(B6=13,IF(B4=B2,IF(A79=D79,"",IF(AND(G79=0,H79=0,N79=0,O79=0),R79,"")),""),"")</f>
        <v>2</v>
      </c>
      <c r="T79" s="21">
        <f>IF(A79&lt;&gt;"",DGET(A11:AK75,"BU Pl.",AH149:AH150),0)</f>
        <v>32</v>
      </c>
      <c r="U79" s="21" t="str">
        <f>IF(B6=13,IF(B4=B2,IF(OR(N79=1,O79=1),A79,IF(AND(OR(G79=1,H79=1),AND(N79=0,O79=0)),D79,IF(A79=D79,IF(F79&gt;C79,D79,A79),""))),""),"")</f>
        <v/>
      </c>
      <c r="V79" s="21" t="str">
        <f>IF(B6=13,IF(B4=B2,IF(OR(N79=1,O79=1),B79,IF(AND(OR(G79=1,H79=1),AND(N79=0,O79=0)),E79,IF(A79=D79,IF(F79&gt;C79,E79,B79),""))),""),"")</f>
        <v/>
      </c>
      <c r="W79" s="21" t="str">
        <f>IF(B6=13,IF(B4=B2,IF(OR(N79=1,O79=1),C79,IF(AND(OR(G79=1,H79=1),AND(N79=0,O79=0)),F79,IF(A79=D79,IF(F79&gt;C79,F79,C79),""))),""),"")</f>
        <v/>
      </c>
      <c r="Y79" s="21" t="str">
        <f t="shared" si="13"/>
        <v/>
      </c>
    </row>
    <row r="80" spans="1:52" x14ac:dyDescent="0.15">
      <c r="A80" s="21" t="str">
        <f>[1]DB!R515</f>
        <v>Flinca</v>
      </c>
      <c r="B80" s="21" t="str">
        <f>[1]DB!S515</f>
        <v>Flinca (3)</v>
      </c>
      <c r="C80" s="21">
        <f>[1]DB!T515</f>
        <v>72</v>
      </c>
      <c r="D80" s="21" t="str">
        <f>[1]DB!U515</f>
        <v>Futte</v>
      </c>
      <c r="E80" s="21" t="str">
        <f>[1]DB!V515</f>
        <v>Futte (14)</v>
      </c>
      <c r="F80" s="21">
        <f>[1]DB!W515</f>
        <v>27</v>
      </c>
      <c r="G80" s="21">
        <f>IF(A80&lt;&gt;"",DGET(A11:AK75,"Dis E",C149:C150),0)</f>
        <v>0</v>
      </c>
      <c r="H80" s="21">
        <f>IF(A80&lt;&gt;"",DGET(A11:AK75,"Udm E",C149:C150),0)</f>
        <v>0</v>
      </c>
      <c r="I80" s="21">
        <f>IF(A80&lt;&gt;"",DGET(A11:AK75,"MR E",C149:C150),0)</f>
        <v>0</v>
      </c>
      <c r="J80" s="21">
        <f>IF(A80&lt;&gt;"",DGET(A11:AK75,"Res E",C149:C150),0)</f>
        <v>0</v>
      </c>
      <c r="K80" s="21">
        <f>IF(A80&lt;&gt;"",DGET(A11:AK75,"ES N",C149:C150),0)</f>
        <v>5</v>
      </c>
      <c r="L80" s="21">
        <f>IF(B6=13,IF(B4=B2,IF(A80=D80,"",IF(AND(G80=0,H80=0,N80=0,O80=0),K80,"")),""),"")</f>
        <v>5</v>
      </c>
      <c r="M80" s="21">
        <f>IF(A80&lt;&gt;"",DGET(A11:AK75,"BU Pl.",C149:C150),0)</f>
        <v>55</v>
      </c>
      <c r="N80" s="21">
        <f>IF(A80&lt;&gt;"",DGET(A11:AK75,"Dis E",AI149:AI150),0)</f>
        <v>0</v>
      </c>
      <c r="O80" s="21">
        <f>IF(A80&lt;&gt;"",DGET(A11:AK75,"Udm E",AI149:AI150),0)</f>
        <v>0</v>
      </c>
      <c r="P80" s="21">
        <f>IF(A80&lt;&gt;"",DGET(A11:AK75,"MR E",AI149:AI150),0)</f>
        <v>0</v>
      </c>
      <c r="Q80" s="21">
        <f>IF(A80&lt;&gt;"",DGET(A11:AK75,"Res E",AI149:AI150),0)</f>
        <v>0</v>
      </c>
      <c r="R80" s="21">
        <f>IF(A80&lt;&gt;"",DGET(A11:AK75,"ES N",AI149:AI150),0)</f>
        <v>5</v>
      </c>
      <c r="S80" s="21">
        <f>IF(B6=13,IF(B4=B2,IF(A80=D80,"",IF(AND(G80=0,H80=0,N80=0,O80=0),R80,"")),""),"")</f>
        <v>5</v>
      </c>
      <c r="T80" s="21">
        <f>IF(A80&lt;&gt;"",DGET(A11:AK75,"BU Pl.",AI149:AI150),0)</f>
        <v>55</v>
      </c>
      <c r="U80" s="21" t="str">
        <f>IF(B6=13,IF(B4=B2,IF(OR(N80=1,O80=1),A80,IF(AND(OR(G80=1,H80=1),AND(N80=0,O80=0)),D80,IF(A80=D80,IF(F80&gt;C80,D80,A80),""))),""),"")</f>
        <v/>
      </c>
      <c r="V80" s="21" t="str">
        <f>IF(B6=13,IF(B4=B2,IF(OR(N80=1,O80=1),B80,IF(AND(OR(G80=1,H80=1),AND(N80=0,O80=0)),E80,IF(A80=D80,IF(F80&gt;C80,E80,B80),""))),""),"")</f>
        <v/>
      </c>
      <c r="W80" s="21" t="str">
        <f>IF(B6=13,IF(B4=B2,IF(OR(N80=1,O80=1),C80,IF(AND(OR(G80=1,H80=1),AND(N80=0,O80=0)),F80,IF(A80=D80,IF(F80&gt;C80,F80,C80),""))),""),"")</f>
        <v/>
      </c>
      <c r="Y80" s="21" t="str">
        <f t="shared" si="13"/>
        <v/>
      </c>
    </row>
    <row r="81" spans="1:25" x14ac:dyDescent="0.15">
      <c r="A81" s="21" t="str">
        <f>[1]DB!R516</f>
        <v>Idskov</v>
      </c>
      <c r="B81" s="21" t="str">
        <f>[1]DB!S516</f>
        <v>Idskov (4)</v>
      </c>
      <c r="C81" s="21">
        <f>[1]DB!T516</f>
        <v>81</v>
      </c>
      <c r="D81" s="21" t="str">
        <f>[1]DB!U516</f>
        <v>Far</v>
      </c>
      <c r="E81" s="21" t="str">
        <f>[1]DB!V516</f>
        <v>Far (13)</v>
      </c>
      <c r="F81" s="21">
        <f>[1]DB!W516</f>
        <v>64</v>
      </c>
      <c r="G81" s="21">
        <f>IF(A81&lt;&gt;"",DGET(A11:AK75,"Dis E",D149:D150),0)</f>
        <v>0</v>
      </c>
      <c r="H81" s="21">
        <f>IF(A81&lt;&gt;"",DGET(A11:AK75,"Udm E",D149:D150),0)</f>
        <v>0</v>
      </c>
      <c r="I81" s="21">
        <f>IF(A81&lt;&gt;"",DGET(A11:AK75,"MR E",D149:D150),0)</f>
        <v>0</v>
      </c>
      <c r="J81" s="21">
        <f>IF(A81&lt;&gt;"",DGET(A11:AK75,"Res E",D149:D150),0)</f>
        <v>0</v>
      </c>
      <c r="K81" s="21">
        <f>IF(A81&lt;&gt;"",DGET(A11:AK75,"ES N",D149:D150),0)</f>
        <v>3</v>
      </c>
      <c r="L81" s="21">
        <f>IF(B6=13,IF(B4=B2,IF(A81=D81,"",IF(AND(G81=0,H81=0,N81=0,O81=0),K81,"")),""),"")</f>
        <v>3</v>
      </c>
      <c r="M81" s="21">
        <f>IF(A81&lt;&gt;"",DGET(A11:AK75,"BU Pl.",D149:D150),0)</f>
        <v>42</v>
      </c>
      <c r="N81" s="21">
        <f>IF(A81&lt;&gt;"",DGET(A11:AK75,"Dis E",AJ149:AJ150),0)</f>
        <v>0</v>
      </c>
      <c r="O81" s="21">
        <f>IF(A81&lt;&gt;"",DGET(A11:AK75,"Udm E",AJ149:AJ150),0)</f>
        <v>0</v>
      </c>
      <c r="P81" s="21">
        <f>IF(A81&lt;&gt;"",DGET(A11:AK75,"MR E",AJ149:AJ150),0)</f>
        <v>0</v>
      </c>
      <c r="Q81" s="21">
        <f>IF(A81&lt;&gt;"",DGET(A11:AK75,"Res E",AJ149:AJ150),0)</f>
        <v>0</v>
      </c>
      <c r="R81" s="21">
        <f>IF(A81&lt;&gt;"",DGET(A11:AK75,"ES N",AJ149:AJ150),0)</f>
        <v>3</v>
      </c>
      <c r="S81" s="21">
        <f>IF(B6=13,IF(B4=B2,IF(A81=D81,"",IF(AND(G81=0,H81=0,N81=0,O81=0),R81,"")),""),"")</f>
        <v>3</v>
      </c>
      <c r="T81" s="21">
        <f>IF(A81&lt;&gt;"",DGET(A11:AK75,"BU Pl.",AJ149:AJ150),0)</f>
        <v>38</v>
      </c>
      <c r="U81" s="21" t="str">
        <f>IF(B6=13,IF(B4=B2,IF(OR(N81=1,O81=1),A81,IF(AND(OR(G81=1,H81=1),AND(N81=0,O81=0)),D81,IF(A81=D81,IF(F81&gt;C81,D81,A81),""))),""),"")</f>
        <v/>
      </c>
      <c r="V81" s="21" t="str">
        <f>IF(B6=13,IF(B4=B2,IF(OR(N81=1,O81=1),B81,IF(AND(OR(G81=1,H81=1),AND(N81=0,O81=0)),E81,IF(A81=D81,IF(F81&gt;C81,E81,B81),""))),""),"")</f>
        <v/>
      </c>
      <c r="W81" s="21" t="str">
        <f>IF(B6=13,IF(B4=B2,IF(OR(N81=1,O81=1),C81,IF(AND(OR(G81=1,H81=1),AND(N81=0,O81=0)),F81,IF(A81=D81,IF(F81&gt;C81,F81,C81),""))),""),"")</f>
        <v/>
      </c>
      <c r="Y81" s="21" t="str">
        <f t="shared" si="13"/>
        <v/>
      </c>
    </row>
    <row r="82" spans="1:25" x14ac:dyDescent="0.15">
      <c r="A82" s="21" t="str">
        <f>[1]DB!R517</f>
        <v>Far</v>
      </c>
      <c r="B82" s="21" t="str">
        <f>[1]DB!S517</f>
        <v>Far (5)</v>
      </c>
      <c r="C82" s="21">
        <f>[1]DB!T517</f>
        <v>65</v>
      </c>
      <c r="D82" s="21" t="str">
        <f>[1]DB!U517</f>
        <v>Steam</v>
      </c>
      <c r="E82" s="21" t="str">
        <f>[1]DB!V517</f>
        <v>Steam (12)</v>
      </c>
      <c r="F82" s="21">
        <f>[1]DB!W517</f>
        <v>12</v>
      </c>
      <c r="G82" s="21">
        <f>IF(A82&lt;&gt;"",DGET(A11:AK75,"Dis E",E149:E150),0)</f>
        <v>0</v>
      </c>
      <c r="H82" s="21">
        <f>IF(A82&lt;&gt;"",DGET(A11:AK75,"Udm E",E149:E150),0)</f>
        <v>0</v>
      </c>
      <c r="I82" s="21">
        <f>IF(A82&lt;&gt;"",DGET(A11:AK75,"MR E",E149:E150),0)</f>
        <v>0</v>
      </c>
      <c r="J82" s="21">
        <f>IF(A82&lt;&gt;"",DGET(A11:AK75,"Res E",E149:E150),0)</f>
        <v>0</v>
      </c>
      <c r="K82" s="21">
        <f>IF(A82&lt;&gt;"",DGET(A11:AK75,"ES N",E149:E150),0)</f>
        <v>3</v>
      </c>
      <c r="L82" s="21">
        <f>IF(B6=13,IF(B4=B2,IF(A82=D82,"",IF(AND(G82=0,H82=0,N82=0,O82=0),K82,"")),""),"")</f>
        <v>3</v>
      </c>
      <c r="M82" s="21">
        <f>IF(A82&lt;&gt;"",DGET(A11:AK75,"BU Pl.",E149:E150),0)</f>
        <v>38</v>
      </c>
      <c r="N82" s="21">
        <f>IF(A82&lt;&gt;"",DGET(A11:AK75,"Dis E",AK149:AK150),0)</f>
        <v>0</v>
      </c>
      <c r="O82" s="21">
        <f>IF(A82&lt;&gt;"",DGET(A11:AK75,"Udm E",AK149:AK150),0)</f>
        <v>0</v>
      </c>
      <c r="P82" s="21">
        <f>IF(A82&lt;&gt;"",DGET(A11:AK75,"MR E",AK149:AK150),0)</f>
        <v>0</v>
      </c>
      <c r="Q82" s="21">
        <f>IF(A82&lt;&gt;"",DGET(A11:AK75,"Res E",AK149:AK150),0)</f>
        <v>0</v>
      </c>
      <c r="R82" s="21">
        <f>IF(A82&lt;&gt;"",DGET(A11:AK75,"ES N",AK149:AK150),0)</f>
        <v>4</v>
      </c>
      <c r="S82" s="21">
        <f>IF(B6=13,IF(B4=B2,IF(A82=D82,"",IF(AND(G82=0,H82=0,N82=0,O82=0),R82,"")),""),"")</f>
        <v>4</v>
      </c>
      <c r="T82" s="21">
        <f>IF(A82&lt;&gt;"",DGET(A11:AK75,"BU Pl.",AK149:AK150),0)</f>
        <v>52</v>
      </c>
      <c r="U82" s="21" t="str">
        <f>IF(B6=13,IF(B4=B2,IF(OR(N82=1,O82=1),A82,IF(AND(OR(G82=1,H82=1),AND(N82=0,O82=0)),D82,IF(A82=D82,IF(F82&gt;C82,D82,A82),""))),""),"")</f>
        <v/>
      </c>
      <c r="V82" s="21" t="str">
        <f>IF(B6=13,IF(B4=B2,IF(OR(N82=1,O82=1),B82,IF(AND(OR(G82=1,H82=1),AND(N82=0,O82=0)),E82,IF(A82=D82,IF(F82&gt;C82,E82,B82),""))),""),"")</f>
        <v/>
      </c>
      <c r="W82" s="21" t="str">
        <f>IF(B6=13,IF(B4=B2,IF(OR(N82=1,O82=1),C82,IF(AND(OR(G82=1,H82=1),AND(N82=0,O82=0)),F82,IF(A82=D82,IF(F82&gt;C82,F82,C82),""))),""),"")</f>
        <v/>
      </c>
      <c r="Y82" s="21" t="str">
        <f t="shared" si="13"/>
        <v/>
      </c>
    </row>
    <row r="83" spans="1:25" x14ac:dyDescent="0.15">
      <c r="A83" s="21" t="str">
        <f>[1]DB!R518</f>
        <v>Select</v>
      </c>
      <c r="B83" s="21" t="str">
        <f>[1]DB!S518</f>
        <v>Select (6)</v>
      </c>
      <c r="C83" s="21">
        <f>[1]DB!T518</f>
        <v>48</v>
      </c>
      <c r="D83" s="21" t="str">
        <f>[1]DB!U518</f>
        <v>Steam</v>
      </c>
      <c r="E83" s="21" t="str">
        <f>[1]DB!V518</f>
        <v>Steam (11)</v>
      </c>
      <c r="F83" s="21">
        <f>[1]DB!W518</f>
        <v>9</v>
      </c>
      <c r="G83" s="21">
        <f>IF(A83&lt;&gt;"",DGET(A11:AK75,"Dis E",F149:F150),0)</f>
        <v>0</v>
      </c>
      <c r="H83" s="21">
        <f>IF(A83&lt;&gt;"",DGET(A11:AK75,"Udm E",F149:F150),0)</f>
        <v>0</v>
      </c>
      <c r="I83" s="21">
        <f>IF(A83&lt;&gt;"",DGET(A11:AK75,"MR E",F149:F150),0)</f>
        <v>0</v>
      </c>
      <c r="J83" s="21">
        <f>IF(A83&lt;&gt;"",DGET(A11:AK75,"Res E",F149:F150),0)</f>
        <v>0</v>
      </c>
      <c r="K83" s="21">
        <f>IF(A83&lt;&gt;"",DGET(A11:AK75,"ES N",F149:F150),0)</f>
        <v>3</v>
      </c>
      <c r="L83" s="21">
        <f>IF(B6=13,IF(B4=B2,IF(A83=D83,"",IF(AND(G83=0,H83=0,N83=0,O83=0),K83,"")),""),"")</f>
        <v>3</v>
      </c>
      <c r="M83" s="21">
        <f>IF(A83&lt;&gt;"",DGET(A11:AK75,"BU Pl.",F149:F150),0)</f>
        <v>38</v>
      </c>
      <c r="N83" s="21">
        <f>IF(A83&lt;&gt;"",DGET(A11:AK75,"Dis E",AL149:AL150),0)</f>
        <v>0</v>
      </c>
      <c r="O83" s="21">
        <f>IF(A83&lt;&gt;"",DGET(A11:AK75,"Udm E",AL149:AL150),0)</f>
        <v>0</v>
      </c>
      <c r="P83" s="21">
        <f>IF(A83&lt;&gt;"",DGET(A11:AK75,"MR E",AL149:AL150),0)</f>
        <v>0</v>
      </c>
      <c r="Q83" s="21">
        <f>IF(A83&lt;&gt;"",DGET(A11:AK75,"Res E",AL149:AL150),0)</f>
        <v>0</v>
      </c>
      <c r="R83" s="21">
        <f>IF(A83&lt;&gt;"",DGET(A11:AK75,"ES N",AL149:AL150),0)</f>
        <v>4</v>
      </c>
      <c r="S83" s="21">
        <f>IF(B6=13,IF(B4=B2,IF(A83=D83,"",IF(AND(G83=0,H83=0,N83=0,O83=0),R83,"")),""),"")</f>
        <v>4</v>
      </c>
      <c r="T83" s="21">
        <f>IF(A83&lt;&gt;"",DGET(A11:AK75,"BU Pl.",AL149:AL150),0)</f>
        <v>52</v>
      </c>
      <c r="U83" s="21" t="str">
        <f>IF(B6=13,IF(B4=B2,IF(OR(N83=1,O83=1),A83,IF(AND(OR(G83=1,H83=1),AND(N83=0,O83=0)),D83,IF(A83=D83,IF(F83&gt;C83,D83,A83),""))),""),"")</f>
        <v/>
      </c>
      <c r="V83" s="21" t="str">
        <f>IF(B6=13,IF(B4=B2,IF(OR(N83=1,O83=1),B83,IF(AND(OR(G83=1,H83=1),AND(N83=0,O83=0)),E83,IF(A83=D83,IF(F83&gt;C83,E83,B83),""))),""),"")</f>
        <v/>
      </c>
      <c r="W83" s="21" t="str">
        <f>IF(B6=13,IF(B4=B2,IF(OR(N83=1,O83=1),C83,IF(AND(OR(G83=1,H83=1),AND(N83=0,O83=0)),F83,IF(A83=D83,IF(F83&gt;C83,F83,C83),""))),""),"")</f>
        <v/>
      </c>
      <c r="Y83" s="21" t="str">
        <f t="shared" si="13"/>
        <v/>
      </c>
    </row>
    <row r="84" spans="1:25" x14ac:dyDescent="0.15">
      <c r="A84" s="21" t="str">
        <f>[1]DB!R519</f>
        <v>Futte</v>
      </c>
      <c r="B84" s="21" t="str">
        <f>[1]DB!S519</f>
        <v>Futte (7)</v>
      </c>
      <c r="C84" s="21">
        <f>[1]DB!T519</f>
        <v>34</v>
      </c>
      <c r="D84" s="21" t="str">
        <f>[1]DB!U519</f>
        <v>Lund</v>
      </c>
      <c r="E84" s="21" t="str">
        <f>[1]DB!V519</f>
        <v>Lund (10)</v>
      </c>
      <c r="F84" s="21">
        <f>[1]DB!W519</f>
        <v>20</v>
      </c>
      <c r="G84" s="21">
        <f>IF(A84&lt;&gt;"",DGET(A11:AK75,"Dis E",G149:G150),0)</f>
        <v>0</v>
      </c>
      <c r="H84" s="21">
        <f>IF(A84&lt;&gt;"",DGET(A11:AK75,"Udm E",G149:G150),0)</f>
        <v>0</v>
      </c>
      <c r="I84" s="21">
        <f>IF(A84&lt;&gt;"",DGET(A11:AK75,"MR E",G149:G150),0)</f>
        <v>0</v>
      </c>
      <c r="J84" s="21">
        <f>IF(A84&lt;&gt;"",DGET(A11:AK75,"Res E",G149:G150),0)</f>
        <v>0</v>
      </c>
      <c r="K84" s="21">
        <f>IF(A84&lt;&gt;"",DGET(A11:AK75,"ES N",G149:G150),0)</f>
        <v>5</v>
      </c>
      <c r="L84" s="21">
        <f>IF(B6=13,IF(B4=B2,IF(A84=D84,"",IF(AND(G84=0,H84=0,N84=0,O84=0),K84,"")),""),"")</f>
        <v>5</v>
      </c>
      <c r="M84" s="21">
        <f>IF(A84&lt;&gt;"",DGET(A11:AK75,"BU Pl.",G149:G150),0)</f>
        <v>55</v>
      </c>
      <c r="N84" s="21">
        <f>IF(A84&lt;&gt;"",DGET(A11:AK75,"Dis E",AM149:AM150),0)</f>
        <v>0</v>
      </c>
      <c r="O84" s="21">
        <f>IF(A84&lt;&gt;"",DGET(A11:AK75,"Udm E",AM149:AM150),0)</f>
        <v>0</v>
      </c>
      <c r="P84" s="21">
        <f>IF(A84&lt;&gt;"",DGET(A11:AK75,"MR E",AM149:AM150),0)</f>
        <v>0</v>
      </c>
      <c r="Q84" s="21">
        <f>IF(A84&lt;&gt;"",DGET(A11:AK75,"Res E",AM149:AM150),0)</f>
        <v>0</v>
      </c>
      <c r="R84" s="21">
        <f>IF(A84&lt;&gt;"",DGET(A11:AK75,"ES N",AM149:AM150),0)</f>
        <v>4</v>
      </c>
      <c r="S84" s="21">
        <f>IF(B6=13,IF(B4=B2,IF(A84=D84,"",IF(AND(G84=0,H84=0,N84=0,O84=0),R84,"")),""),"")</f>
        <v>4</v>
      </c>
      <c r="T84" s="21">
        <f>IF(A84&lt;&gt;"",DGET(A11:AK75,"BU Pl.",AM149:AM150),0)</f>
        <v>46</v>
      </c>
      <c r="U84" s="21" t="str">
        <f>IF(B6=13,IF(B4=B2,IF(OR(N84=1,O84=1),A84,IF(AND(OR(G84=1,H84=1),AND(N84=0,O84=0)),D84,IF(A84=D84,IF(F84&gt;C84,D84,A84),""))),""),"")</f>
        <v/>
      </c>
      <c r="V84" s="21" t="str">
        <f>IF(B6=13,IF(B4=B2,IF(OR(N84=1,O84=1),B84,IF(AND(OR(G84=1,H84=1),AND(N84=0,O84=0)),E84,IF(A84=D84,IF(F84&gt;C84,E84,B84),""))),""),"")</f>
        <v/>
      </c>
      <c r="W84" s="21" t="str">
        <f>IF(B6=13,IF(B4=B2,IF(OR(N84=1,O84=1),C84,IF(AND(OR(G84=1,H84=1),AND(N84=0,O84=0)),F84,IF(A84=D84,IF(F84&gt;C84,F84,C84),""))),""),"")</f>
        <v/>
      </c>
      <c r="Y84" s="21" t="str">
        <f t="shared" si="13"/>
        <v/>
      </c>
    </row>
    <row r="85" spans="1:25" x14ac:dyDescent="0.15">
      <c r="A85" s="21" t="str">
        <f>[1]DB!R520</f>
        <v>Steam</v>
      </c>
      <c r="B85" s="21" t="str">
        <f>[1]DB!S520</f>
        <v>Steam (8)</v>
      </c>
      <c r="C85" s="21">
        <f>[1]DB!T520</f>
        <v>16</v>
      </c>
      <c r="D85" s="21" t="str">
        <f>[1]DB!U520</f>
        <v>Nuser</v>
      </c>
      <c r="E85" s="21" t="str">
        <f>[1]DB!V520</f>
        <v>Nuser (9)</v>
      </c>
      <c r="F85" s="21">
        <f>[1]DB!W520</f>
        <v>2</v>
      </c>
      <c r="G85" s="21">
        <f>IF(A85&lt;&gt;"",DGET(A11:AK75,"Dis E",H149:H150),0)</f>
        <v>0</v>
      </c>
      <c r="H85" s="21">
        <f>IF(A85&lt;&gt;"",DGET(A11:AK75,"Udm E",H149:H150),0)</f>
        <v>0</v>
      </c>
      <c r="I85" s="21">
        <f>IF(A85&lt;&gt;"",DGET(A11:AK75,"MR E",H149:H150),0)</f>
        <v>0</v>
      </c>
      <c r="J85" s="21">
        <f>IF(A85&lt;&gt;"",DGET(A11:AK75,"Res E",H149:H150),0)</f>
        <v>0</v>
      </c>
      <c r="K85" s="21">
        <f>IF(A85&lt;&gt;"",DGET(A11:AK75,"ES N",H149:H150),0)</f>
        <v>4</v>
      </c>
      <c r="L85" s="21">
        <f>IF(B6=13,IF(B4=B2,IF(A85=D85,"",IF(AND(G85=0,H85=0,N85=0,O85=0),K85,"")),""),"")</f>
        <v>4</v>
      </c>
      <c r="M85" s="21">
        <f>IF(A85&lt;&gt;"",DGET(A11:AK75,"BU Pl.",H149:H150),0)</f>
        <v>52</v>
      </c>
      <c r="N85" s="21">
        <f>IF(A85&lt;&gt;"",DGET(A11:AK75,"Dis E",AN149:AN150),0)</f>
        <v>0</v>
      </c>
      <c r="O85" s="21">
        <f>IF(A85&lt;&gt;"",DGET(A11:AK75,"Udm E",AN149:AN150),0)</f>
        <v>0</v>
      </c>
      <c r="P85" s="21">
        <f>IF(A85&lt;&gt;"",DGET(A11:AK75,"MR E",AN149:AN150),0)</f>
        <v>0</v>
      </c>
      <c r="Q85" s="21">
        <f>IF(A85&lt;&gt;"",DGET(A11:AK75,"Res E",AN149:AN150),0)</f>
        <v>0</v>
      </c>
      <c r="R85" s="21">
        <f>IF(A85&lt;&gt;"",DGET(A11:AK75,"ES N",AN149:AN150),0)</f>
        <v>6</v>
      </c>
      <c r="S85" s="21">
        <f>IF(B6=13,IF(B4=B2,IF(A85=D85,"",IF(AND(G85=0,H85=0,N85=0,O85=0),R85,"")),""),"")</f>
        <v>6</v>
      </c>
      <c r="T85" s="21">
        <f>IF(A85&lt;&gt;"",DGET(A11:AK75,"BU Pl.",AN149:AN150),0)</f>
        <v>62</v>
      </c>
      <c r="U85" s="21" t="str">
        <f>IF(B6=13,IF(B4=B2,IF(OR(N85=1,O85=1),A85,IF(AND(OR(G85=1,H85=1),AND(N85=0,O85=0)),D85,IF(A85=D85,IF(F85&gt;C85,D85,A85),""))),""),"")</f>
        <v/>
      </c>
      <c r="V85" s="21" t="str">
        <f>IF(B6=13,IF(B4=B2,IF(OR(N85=1,O85=1),B85,IF(AND(OR(G85=1,H85=1),AND(N85=0,O85=0)),E85,IF(A85=D85,IF(F85&gt;C85,E85,B85),""))),""),"")</f>
        <v/>
      </c>
      <c r="W85" s="21" t="str">
        <f>IF(B6=13,IF(B4=B2,IF(OR(N85=1,O85=1),C85,IF(AND(OR(G85=1,H85=1),AND(N85=0,O85=0)),F85,IF(A85=D85,IF(F85&gt;C85,F85,C85),""))),""),"")</f>
        <v/>
      </c>
      <c r="Y85" s="21" t="str">
        <f t="shared" si="13"/>
        <v/>
      </c>
    </row>
    <row r="86" spans="1:25" x14ac:dyDescent="0.15">
      <c r="A86" s="21" t="str">
        <f>[1]DB!R521</f>
        <v>Hede</v>
      </c>
      <c r="B86" s="21" t="str">
        <f>[1]DB!S521</f>
        <v>Hede (9)</v>
      </c>
      <c r="C86" s="21">
        <f>[1]DB!T521</f>
        <v>8</v>
      </c>
      <c r="D86" s="21" t="str">
        <f>[1]DB!U521</f>
        <v>Percy</v>
      </c>
      <c r="E86" s="21" t="str">
        <f>[1]DB!V521</f>
        <v>Percy (8)</v>
      </c>
      <c r="F86" s="21">
        <f>[1]DB!W521</f>
        <v>30</v>
      </c>
      <c r="G86" s="21">
        <f>IF(A86&lt;&gt;"",DGET(A11:AK75,"Dis E",I149:I150),0)</f>
        <v>0</v>
      </c>
      <c r="H86" s="21">
        <f>IF(A86&lt;&gt;"",DGET(A11:AK75,"Udm E",I149:I150),0)</f>
        <v>0</v>
      </c>
      <c r="I86" s="21">
        <f>IF(A86&lt;&gt;"",DGET(A11:AK75,"MR E",I149:I150),0)</f>
        <v>0</v>
      </c>
      <c r="J86" s="21">
        <f>IF(A86&lt;&gt;"",DGET(A11:AK75,"Res E",I149:I150),0)</f>
        <v>1</v>
      </c>
      <c r="K86" s="21">
        <f>IF(A86&lt;&gt;"",DGET(A11:AK75,"ES N",I149:I150),0)</f>
        <v>2</v>
      </c>
      <c r="L86" s="21">
        <f>IF(B6=13,IF(B4=B2,IF(A86=D86,"",IF(AND(G86=0,H86=0,N86=0,O86=0),K86,"")),""),"")</f>
        <v>2</v>
      </c>
      <c r="M86" s="21">
        <f>IF(A86&lt;&gt;"",DGET(A11:AK75,"BU Pl.",I149:I150),0)</f>
        <v>32</v>
      </c>
      <c r="N86" s="21">
        <f>IF(A86&lt;&gt;"",DGET(A11:AK75,"Dis E",AO149:AO150),0)</f>
        <v>0</v>
      </c>
      <c r="O86" s="21">
        <f>IF(A86&lt;&gt;"",DGET(A11:AK75,"Udm E",AO149:AO150),0)</f>
        <v>0</v>
      </c>
      <c r="P86" s="21">
        <f>IF(A86&lt;&gt;"",DGET(A11:AK75,"MR E",AO149:AO150),0)</f>
        <v>0</v>
      </c>
      <c r="Q86" s="21">
        <f>IF(A86&lt;&gt;"",DGET(A11:AK75,"Res E",AO149:AO150),0)</f>
        <v>0</v>
      </c>
      <c r="R86" s="21">
        <f>IF(A86&lt;&gt;"",DGET(A11:AK75,"ES N",AO149:AO150),0)</f>
        <v>4</v>
      </c>
      <c r="S86" s="21">
        <f>IF(B6=13,IF(B4=B2,IF(A86=D86,"",IF(AND(G86=0,H86=0,N86=0,O86=0),R86,"")),""),"")</f>
        <v>4</v>
      </c>
      <c r="T86" s="21">
        <f>IF(A86&lt;&gt;"",DGET(A11:AK75,"BU Pl.",AO149:AO150),0)</f>
        <v>48</v>
      </c>
      <c r="U86" s="21" t="str">
        <f>IF(B6=13,IF(B4=B2,IF(OR(N86=1,O86=1),A86,IF(AND(OR(G86=1,H86=1),AND(N86=0,O86=0)),D86,IF(A86=D86,IF(F86&gt;C86,D86,A86),""))),""),"")</f>
        <v/>
      </c>
      <c r="V86" s="21" t="str">
        <f>IF(B6=13,IF(B4=B2,IF(OR(N86=1,O86=1),B86,IF(AND(OR(G86=1,H86=1),AND(N86=0,O86=0)),E86,IF(A86=D86,IF(F86&gt;C86,E86,B86),""))),""),"")</f>
        <v/>
      </c>
      <c r="W86" s="21" t="str">
        <f>IF(B6=13,IF(B4=B2,IF(OR(N86=1,O86=1),C86,IF(AND(OR(G86=1,H86=1),AND(N86=0,O86=0)),F86,IF(A86=D86,IF(F86&gt;C86,F86,C86),""))),""),"")</f>
        <v/>
      </c>
      <c r="Y86" s="21" t="str">
        <f t="shared" si="13"/>
        <v/>
      </c>
    </row>
    <row r="87" spans="1:25" x14ac:dyDescent="0.15">
      <c r="A87" s="21" t="str">
        <f>[1]DB!R522</f>
        <v>Anderup</v>
      </c>
      <c r="B87" s="21" t="str">
        <f>[1]DB!S522</f>
        <v>Anderup (10)</v>
      </c>
      <c r="C87" s="21">
        <f>[1]DB!T522</f>
        <v>38</v>
      </c>
      <c r="D87" s="21" t="str">
        <f>[1]DB!U522</f>
        <v>brula</v>
      </c>
      <c r="E87" s="21" t="str">
        <f>[1]DB!V522</f>
        <v>brula (7)</v>
      </c>
      <c r="F87" s="21">
        <f>[1]DB!W522</f>
        <v>14</v>
      </c>
      <c r="G87" s="21">
        <f>IF(A87&lt;&gt;"",DGET(A11:AK75,"Dis E",J149:J150),0)</f>
        <v>0</v>
      </c>
      <c r="H87" s="21">
        <f>IF(A87&lt;&gt;"",DGET(A11:AK75,"Udm E",J149:J150),0)</f>
        <v>0</v>
      </c>
      <c r="I87" s="21">
        <f>IF(A87&lt;&gt;"",DGET(A11:AK75,"MR E",J149:J150),0)</f>
        <v>0</v>
      </c>
      <c r="J87" s="21">
        <f>IF(A87&lt;&gt;"",DGET(A11:AK75,"Res E",J149:J150),0)</f>
        <v>0</v>
      </c>
      <c r="K87" s="21">
        <f>IF(A87&lt;&gt;"",DGET(A11:AK75,"ES N",J149:J150),0)</f>
        <v>4</v>
      </c>
      <c r="L87" s="21">
        <f>IF(B6=13,IF(B4=B2,IF(A87=D87,"",IF(AND(G87=0,H87=0,N87=0,O87=0),K87,"")),""),"")</f>
        <v>4</v>
      </c>
      <c r="M87" s="21">
        <f>IF(A87&lt;&gt;"",DGET(A11:AK75,"BU Pl.",J149:J150),0)</f>
        <v>51</v>
      </c>
      <c r="N87" s="21">
        <f>IF(A87&lt;&gt;"",DGET(A11:AK75,"Dis E",AP149:AP150),0)</f>
        <v>0</v>
      </c>
      <c r="O87" s="21">
        <f>IF(A87&lt;&gt;"",DGET(A11:AK75,"Udm E",AP149:AP150),0)</f>
        <v>0</v>
      </c>
      <c r="P87" s="21">
        <f>IF(A87&lt;&gt;"",DGET(A11:AK75,"MR E",AP149:AP150),0)</f>
        <v>0</v>
      </c>
      <c r="Q87" s="21">
        <f>IF(A87&lt;&gt;"",DGET(A11:AK75,"Res E",AP149:AP150),0)</f>
        <v>0</v>
      </c>
      <c r="R87" s="21">
        <f>IF(A87&lt;&gt;"",DGET(A11:AK75,"ES N",AP149:AP150),0)</f>
        <v>3</v>
      </c>
      <c r="S87" s="21">
        <f>IF(B6=13,IF(B4=B2,IF(A87=D87,"",IF(AND(G87=0,H87=0,N87=0,O87=0),R87,"")),""),"")</f>
        <v>3</v>
      </c>
      <c r="T87" s="21">
        <f>IF(A87&lt;&gt;"",DGET(A11:AK75,"BU Pl.",AP149:AP150),0)</f>
        <v>42</v>
      </c>
      <c r="U87" s="21" t="str">
        <f>IF(B6=13,IF(B4=B2,IF(OR(N87=1,O87=1),A87,IF(AND(OR(G87=1,H87=1),AND(N87=0,O87=0)),D87,IF(A87=D87,IF(F87&gt;C87,D87,A87),""))),""),"")</f>
        <v/>
      </c>
      <c r="V87" s="21" t="str">
        <f>IF(B6=13,IF(B4=B2,IF(OR(N87=1,O87=1),B87,IF(AND(OR(G87=1,H87=1),AND(N87=0,O87=0)),E87,IF(A87=D87,IF(F87&gt;C87,E87,B87),""))),""),"")</f>
        <v/>
      </c>
      <c r="W87" s="21" t="str">
        <f>IF(B6=13,IF(B4=B2,IF(OR(N87=1,O87=1),C87,IF(AND(OR(G87=1,H87=1),AND(N87=0,O87=0)),F87,IF(A87=D87,IF(F87&gt;C87,F87,C87),""))),""),"")</f>
        <v/>
      </c>
      <c r="Y87" s="21" t="str">
        <f t="shared" si="13"/>
        <v/>
      </c>
    </row>
    <row r="88" spans="1:25" x14ac:dyDescent="0.15">
      <c r="A88" s="21" t="str">
        <f>[1]DB!R523</f>
        <v>Far</v>
      </c>
      <c r="B88" s="21" t="str">
        <f>[1]DB!S523</f>
        <v>Far (11)</v>
      </c>
      <c r="C88" s="21">
        <f>[1]DB!T523</f>
        <v>69</v>
      </c>
      <c r="D88" s="21" t="str">
        <f>[1]DB!U523</f>
        <v>Harry</v>
      </c>
      <c r="E88" s="21" t="str">
        <f>[1]DB!V523</f>
        <v>Harry (6)</v>
      </c>
      <c r="F88" s="21">
        <f>[1]DB!W523</f>
        <v>5</v>
      </c>
      <c r="G88" s="21">
        <f>IF(A88&lt;&gt;"",DGET(A11:AK75,"Dis E",K149:K150),0)</f>
        <v>0</v>
      </c>
      <c r="H88" s="21">
        <f>IF(A88&lt;&gt;"",DGET(A11:AK75,"Udm E",K149:K150),0)</f>
        <v>0</v>
      </c>
      <c r="I88" s="21">
        <f>IF(A88&lt;&gt;"",DGET(A11:AK75,"MR E",K149:K150),0)</f>
        <v>0</v>
      </c>
      <c r="J88" s="21">
        <f>IF(A88&lt;&gt;"",DGET(A11:AK75,"Res E",K149:K150),0)</f>
        <v>0</v>
      </c>
      <c r="K88" s="21">
        <f>IF(A88&lt;&gt;"",DGET(A11:AK75,"ES N",K149:K150),0)</f>
        <v>3</v>
      </c>
      <c r="L88" s="21">
        <f>IF(B6=13,IF(B4=B2,IF(A88=D88,"",IF(AND(G88=0,H88=0,N88=0,O88=0),K88,"")),""),"")</f>
        <v>3</v>
      </c>
      <c r="M88" s="21">
        <f>IF(A88&lt;&gt;"",DGET(A11:AK75,"BU Pl.",K149:K150),0)</f>
        <v>38</v>
      </c>
      <c r="N88" s="21">
        <f>IF(A88&lt;&gt;"",DGET(A11:AK75,"Dis E",AQ149:AQ150),0)</f>
        <v>0</v>
      </c>
      <c r="O88" s="21">
        <f>IF(A88&lt;&gt;"",DGET(A11:AK75,"Udm E",AQ149:AQ150),0)</f>
        <v>0</v>
      </c>
      <c r="P88" s="21">
        <f>IF(A88&lt;&gt;"",DGET(A11:AK75,"MR E",AQ149:AQ150),0)</f>
        <v>0</v>
      </c>
      <c r="Q88" s="21">
        <f>IF(A88&lt;&gt;"",DGET(A11:AK75,"Res E",AQ149:AQ150),0)</f>
        <v>0</v>
      </c>
      <c r="R88" s="21">
        <f>IF(A88&lt;&gt;"",DGET(A11:AK75,"ES N",AQ149:AQ150),0)</f>
        <v>3</v>
      </c>
      <c r="S88" s="21">
        <f>IF(B6=13,IF(B4=B2,IF(A88=D88,"",IF(AND(G88=0,H88=0,N88=0,O88=0),R88,"")),""),"")</f>
        <v>3</v>
      </c>
      <c r="T88" s="21">
        <f>IF(A88&lt;&gt;"",DGET(A11:AK75,"BU Pl.",AQ149:AQ150),0)</f>
        <v>37</v>
      </c>
      <c r="U88" s="21" t="str">
        <f>IF(B6=13,IF(B4=B2,IF(OR(N88=1,O88=1),A88,IF(AND(OR(G88=1,H88=1),AND(N88=0,O88=0)),D88,IF(A88=D88,IF(F88&gt;C88,D88,A88),""))),""),"")</f>
        <v/>
      </c>
      <c r="V88" s="21" t="str">
        <f>IF(B6=13,IF(B4=B2,IF(OR(N88=1,O88=1),B88,IF(AND(OR(G88=1,H88=1),AND(N88=0,O88=0)),E88,IF(A88=D88,IF(F88&gt;C88,E88,B88),""))),""),"")</f>
        <v/>
      </c>
      <c r="W88" s="21" t="str">
        <f>IF(B6=13,IF(B4=B2,IF(OR(N88=1,O88=1),C88,IF(AND(OR(G88=1,H88=1),AND(N88=0,O88=0)),F88,IF(A88=D88,IF(F88&gt;C88,F88,C88),""))),""),"")</f>
        <v/>
      </c>
      <c r="Y88" s="21" t="str">
        <f t="shared" si="13"/>
        <v/>
      </c>
    </row>
    <row r="89" spans="1:25" x14ac:dyDescent="0.15">
      <c r="A89" s="21" t="str">
        <f>[1]DB!R524</f>
        <v>MFP</v>
      </c>
      <c r="B89" s="21" t="str">
        <f>[1]DB!S524</f>
        <v>MFP (12)</v>
      </c>
      <c r="C89" s="21">
        <f>[1]DB!T524</f>
        <v>25</v>
      </c>
      <c r="D89" s="21" t="str">
        <f>[1]DB!U524</f>
        <v>Gunners</v>
      </c>
      <c r="E89" s="21" t="str">
        <f>[1]DB!V524</f>
        <v>Gunners (5)</v>
      </c>
      <c r="F89" s="21">
        <f>[1]DB!W524</f>
        <v>29</v>
      </c>
      <c r="G89" s="21">
        <f>IF(A89&lt;&gt;"",DGET(A11:AK75,"Dis E",L149:L150),0)</f>
        <v>0</v>
      </c>
      <c r="H89" s="21">
        <f>IF(A89&lt;&gt;"",DGET(A11:AK75,"Udm E",L149:L150),0)</f>
        <v>0</v>
      </c>
      <c r="I89" s="21">
        <f>IF(A89&lt;&gt;"",DGET(A11:AK75,"MR E",L149:L150),0)</f>
        <v>0</v>
      </c>
      <c r="J89" s="21">
        <f>IF(A89&lt;&gt;"",DGET(A11:AK75,"Res E",L149:L150),0)</f>
        <v>0</v>
      </c>
      <c r="K89" s="21">
        <f>IF(A89&lt;&gt;"",DGET(A11:AK75,"ES N",L149:L150),0)</f>
        <v>2</v>
      </c>
      <c r="L89" s="21">
        <f>IF(B6=13,IF(B4=B2,IF(A89=D89,"",IF(AND(G89=0,H89=0,N89=0,O89=0),K89,"")),""),"")</f>
        <v>2</v>
      </c>
      <c r="M89" s="21">
        <f>IF(A89&lt;&gt;"",DGET(A11:AK75,"BU Pl.",L149:L150),0)</f>
        <v>32</v>
      </c>
      <c r="N89" s="21">
        <f>IF(A89&lt;&gt;"",DGET(A11:AK75,"Dis E",AR149:AR150),0)</f>
        <v>0</v>
      </c>
      <c r="O89" s="21">
        <f>IF(A89&lt;&gt;"",DGET(A11:AK75,"Udm E",AR149:AR150),0)</f>
        <v>0</v>
      </c>
      <c r="P89" s="21">
        <f>IF(A89&lt;&gt;"",DGET(A11:AK75,"MR E",AR149:AR150),0)</f>
        <v>0</v>
      </c>
      <c r="Q89" s="21">
        <f>IF(A89&lt;&gt;"",DGET(A11:AK75,"Res E",AR149:AR150),0)</f>
        <v>0</v>
      </c>
      <c r="R89" s="21">
        <f>IF(A89&lt;&gt;"",DGET(A11:AK75,"ES N",AR149:AR150),0)</f>
        <v>2</v>
      </c>
      <c r="S89" s="21">
        <f>IF(B6=13,IF(B4=B2,IF(A89=D89,"",IF(AND(G89=0,H89=0,N89=0,O89=0),R89,"")),""),"")</f>
        <v>2</v>
      </c>
      <c r="T89" s="21">
        <f>IF(A89&lt;&gt;"",DGET(A11:AK75,"BU Pl.",AR149:AR150),0)</f>
        <v>32</v>
      </c>
      <c r="U89" s="21" t="str">
        <f>IF(B6=13,IF(B4=B2,IF(OR(N89=1,O89=1),A89,IF(AND(OR(G89=1,H89=1),AND(N89=0,O89=0)),D89,IF(A89=D89,IF(F89&gt;C89,D89,A89),""))),""),"")</f>
        <v/>
      </c>
      <c r="V89" s="21" t="str">
        <f>IF(B6=13,IF(B4=B2,IF(OR(N89=1,O89=1),B89,IF(AND(OR(G89=1,H89=1),AND(N89=0,O89=0)),E89,IF(A89=D89,IF(F89&gt;C89,E89,B89),""))),""),"")</f>
        <v/>
      </c>
      <c r="W89" s="21" t="str">
        <f>IF(B6=13,IF(B4=B2,IF(OR(N89=1,O89=1),C89,IF(AND(OR(G89=1,H89=1),AND(N89=0,O89=0)),F89,IF(A89=D89,IF(F89&gt;C89,F89,C89),""))),""),"")</f>
        <v/>
      </c>
      <c r="Y89" s="21" t="str">
        <f t="shared" si="13"/>
        <v/>
      </c>
    </row>
    <row r="90" spans="1:25" x14ac:dyDescent="0.15">
      <c r="A90" s="21" t="str">
        <f>[1]DB!R525</f>
        <v>Flinca</v>
      </c>
      <c r="B90" s="21" t="str">
        <f>[1]DB!S525</f>
        <v>Flinca (13)</v>
      </c>
      <c r="C90" s="21">
        <f>[1]DB!T525</f>
        <v>67</v>
      </c>
      <c r="D90" s="21" t="str">
        <f>[1]DB!U525</f>
        <v>ÅZÆTZØW</v>
      </c>
      <c r="E90" s="21" t="str">
        <f>[1]DB!V525</f>
        <v>ÅZÆTZØW (4)</v>
      </c>
      <c r="F90" s="21">
        <f>[1]DB!W525</f>
        <v>18</v>
      </c>
      <c r="G90" s="21">
        <f>IF(A90&lt;&gt;"",DGET(A11:AK75,"Dis E",M149:M150),0)</f>
        <v>0</v>
      </c>
      <c r="H90" s="21">
        <f>IF(A90&lt;&gt;"",DGET(A11:AK75,"Udm E",M149:M150),0)</f>
        <v>0</v>
      </c>
      <c r="I90" s="21">
        <f>IF(A90&lt;&gt;"",DGET(A11:AK75,"MR E",M149:M150),0)</f>
        <v>0</v>
      </c>
      <c r="J90" s="21">
        <f>IF(A90&lt;&gt;"",DGET(A11:AK75,"Res E",M149:M150),0)</f>
        <v>0</v>
      </c>
      <c r="K90" s="21">
        <f>IF(A90&lt;&gt;"",DGET(A11:AK75,"ES N",M149:M150),0)</f>
        <v>5</v>
      </c>
      <c r="L90" s="21">
        <f>IF(B6=13,IF(B4=B2,IF(A90=D90,"",IF(AND(G90=0,H90=0,N90=0,O90=0),K90,"")),""),"")</f>
        <v>5</v>
      </c>
      <c r="M90" s="21">
        <f>IF(A90&lt;&gt;"",DGET(A11:AK75,"BU Pl.",M149:M150),0)</f>
        <v>55</v>
      </c>
      <c r="N90" s="21">
        <f>IF(A90&lt;&gt;"",DGET(A11:AK75,"Dis E",AS149:AS150),0)</f>
        <v>0</v>
      </c>
      <c r="O90" s="21">
        <f>IF(A90&lt;&gt;"",DGET(A11:AK75,"Udm E",AS149:AS150),0)</f>
        <v>0</v>
      </c>
      <c r="P90" s="21">
        <f>IF(A90&lt;&gt;"",DGET(A11:AK75,"MR E",AS149:AS150),0)</f>
        <v>0</v>
      </c>
      <c r="Q90" s="21">
        <f>IF(A90&lt;&gt;"",DGET(A11:AK75,"Res E",AS149:AS150),0)</f>
        <v>0</v>
      </c>
      <c r="R90" s="21">
        <f>IF(A90&lt;&gt;"",DGET(A11:AK75,"ES N",AS149:AS150),0)</f>
        <v>5</v>
      </c>
      <c r="S90" s="21">
        <f>IF(B6=13,IF(B4=B2,IF(A90=D90,"",IF(AND(G90=0,H90=0,N90=0,O90=0),R90,"")),""),"")</f>
        <v>5</v>
      </c>
      <c r="T90" s="21">
        <f>IF(A90&lt;&gt;"",DGET(A11:AK75,"BU Pl.",AS149:AS150),0)</f>
        <v>53</v>
      </c>
      <c r="U90" s="21" t="str">
        <f>IF(B6=13,IF(B4=B2,IF(OR(N90=1,O90=1),A90,IF(AND(OR(G90=1,H90=1),AND(N90=0,O90=0)),D90,IF(A90=D90,IF(F90&gt;C90,D90,A90),""))),""),"")</f>
        <v/>
      </c>
      <c r="V90" s="21" t="str">
        <f>IF(B6=13,IF(B4=B2,IF(OR(N90=1,O90=1),B90,IF(AND(OR(G90=1,H90=1),AND(N90=0,O90=0)),E90,IF(A90=D90,IF(F90&gt;C90,E90,B90),""))),""),"")</f>
        <v/>
      </c>
      <c r="W90" s="21" t="str">
        <f>IF(B6=13,IF(B4=B2,IF(OR(N90=1,O90=1),C90,IF(AND(OR(G90=1,H90=1),AND(N90=0,O90=0)),F90,IF(A90=D90,IF(F90&gt;C90,F90,C90),""))),""),"")</f>
        <v/>
      </c>
      <c r="Y90" s="21" t="str">
        <f t="shared" si="13"/>
        <v/>
      </c>
    </row>
    <row r="91" spans="1:25" x14ac:dyDescent="0.15">
      <c r="A91" s="21" t="str">
        <f>[1]DB!R526</f>
        <v>MFP</v>
      </c>
      <c r="B91" s="21" t="str">
        <f>[1]DB!S526</f>
        <v>MFP (14)</v>
      </c>
      <c r="C91" s="21">
        <f>[1]DB!T526</f>
        <v>21</v>
      </c>
      <c r="D91" s="21" t="str">
        <f>[1]DB!U526</f>
        <v>Lund</v>
      </c>
      <c r="E91" s="21" t="str">
        <f>[1]DB!V526</f>
        <v>Lund (3)</v>
      </c>
      <c r="F91" s="21">
        <f>[1]DB!W526</f>
        <v>19</v>
      </c>
      <c r="G91" s="21">
        <f>IF(A91&lt;&gt;"",DGET(A11:AK75,"Dis E",N149:N150),0)</f>
        <v>0</v>
      </c>
      <c r="H91" s="21">
        <f>IF(A91&lt;&gt;"",DGET(A11:AK75,"Udm E",N149:N150),0)</f>
        <v>0</v>
      </c>
      <c r="I91" s="21">
        <f>IF(A91&lt;&gt;"",DGET(A11:AK75,"MR E",N149:N150),0)</f>
        <v>0</v>
      </c>
      <c r="J91" s="21">
        <f>IF(A91&lt;&gt;"",DGET(A11:AK75,"Res E",N149:N150),0)</f>
        <v>0</v>
      </c>
      <c r="K91" s="21">
        <f>IF(A91&lt;&gt;"",DGET(A11:AK75,"ES N",N149:N150),0)</f>
        <v>2</v>
      </c>
      <c r="L91" s="21">
        <f>IF(B6=13,IF(B4=B2,IF(A91=D91,"",IF(AND(G91=0,H91=0,N91=0,O91=0),K91,"")),""),"")</f>
        <v>2</v>
      </c>
      <c r="M91" s="21">
        <f>IF(A91&lt;&gt;"",DGET(A11:AK75,"BU Pl.",N149:N150),0)</f>
        <v>32</v>
      </c>
      <c r="N91" s="21">
        <f>IF(A91&lt;&gt;"",DGET(A11:AK75,"Dis E",AT149:AT150),0)</f>
        <v>0</v>
      </c>
      <c r="O91" s="21">
        <f>IF(A91&lt;&gt;"",DGET(A11:AK75,"Udm E",AT149:AT150),0)</f>
        <v>0</v>
      </c>
      <c r="P91" s="21">
        <f>IF(A91&lt;&gt;"",DGET(A11:AK75,"MR E",AT149:AT150),0)</f>
        <v>0</v>
      </c>
      <c r="Q91" s="21">
        <f>IF(A91&lt;&gt;"",DGET(A11:AK75,"Res E",AT149:AT150),0)</f>
        <v>0</v>
      </c>
      <c r="R91" s="21">
        <f>IF(A91&lt;&gt;"",DGET(A11:AK75,"ES N",AT149:AT150),0)</f>
        <v>4</v>
      </c>
      <c r="S91" s="21">
        <f>IF(B6=13,IF(B4=B2,IF(A91=D91,"",IF(AND(G91=0,H91=0,N91=0,O91=0),R91,"")),""),"")</f>
        <v>4</v>
      </c>
      <c r="T91" s="21">
        <f>IF(A91&lt;&gt;"",DGET(A11:AK75,"BU Pl.",AT149:AT150),0)</f>
        <v>46</v>
      </c>
      <c r="U91" s="21" t="str">
        <f>IF(B6=13,IF(B4=B2,IF(OR(N91=1,O91=1),A91,IF(AND(OR(G91=1,H91=1),AND(N91=0,O91=0)),D91,IF(A91=D91,IF(F91&gt;C91,D91,A91),""))),""),"")</f>
        <v/>
      </c>
      <c r="V91" s="21" t="str">
        <f>IF(B6=13,IF(B4=B2,IF(OR(N91=1,O91=1),B91,IF(AND(OR(G91=1,H91=1),AND(N91=0,O91=0)),E91,IF(A91=D91,IF(F91&gt;C91,E91,B91),""))),""),"")</f>
        <v/>
      </c>
      <c r="W91" s="21" t="str">
        <f>IF(B6=13,IF(B4=B2,IF(OR(N91=1,O91=1),C91,IF(AND(OR(G91=1,H91=1),AND(N91=0,O91=0)),F91,IF(A91=D91,IF(F91&gt;C91,F91,C91),""))),""),"")</f>
        <v/>
      </c>
      <c r="Y91" s="21" t="str">
        <f t="shared" si="13"/>
        <v/>
      </c>
    </row>
    <row r="92" spans="1:25" x14ac:dyDescent="0.15">
      <c r="A92" s="21" t="str">
        <f>[1]DB!R527</f>
        <v>Select</v>
      </c>
      <c r="B92" s="21" t="str">
        <f>[1]DB!S527</f>
        <v>Select (15)</v>
      </c>
      <c r="C92" s="21">
        <f>[1]DB!T527</f>
        <v>58</v>
      </c>
      <c r="D92" s="21" t="str">
        <f>[1]DB!U527</f>
        <v>Cottee</v>
      </c>
      <c r="E92" s="21" t="str">
        <f>[1]DB!V527</f>
        <v>Cottee (2)</v>
      </c>
      <c r="F92" s="21">
        <f>[1]DB!W527</f>
        <v>3</v>
      </c>
      <c r="G92" s="21">
        <f>IF(A92&lt;&gt;"",DGET(A11:AK75,"Dis E",O149:O150),0)</f>
        <v>0</v>
      </c>
      <c r="H92" s="21">
        <f>IF(A92&lt;&gt;"",DGET(A11:AK75,"Udm E",O149:O150),0)</f>
        <v>0</v>
      </c>
      <c r="I92" s="21">
        <f>IF(A92&lt;&gt;"",DGET(A11:AK75,"MR E",O149:O150),0)</f>
        <v>0</v>
      </c>
      <c r="J92" s="21">
        <f>IF(A92&lt;&gt;"",DGET(A11:AK75,"Res E",O149:O150),0)</f>
        <v>0</v>
      </c>
      <c r="K92" s="21">
        <f>IF(A92&lt;&gt;"",DGET(A11:AK75,"ES N",O149:O150),0)</f>
        <v>3</v>
      </c>
      <c r="L92" s="21">
        <f>IF(B6=13,IF(B4=B2,IF(A92=D92,"",IF(AND(G92=0,H92=0,N92=0,O92=0),K92,"")),""),"")</f>
        <v>3</v>
      </c>
      <c r="M92" s="21">
        <f>IF(A92&lt;&gt;"",DGET(A11:AK75,"BU Pl.",O149:O150),0)</f>
        <v>38</v>
      </c>
      <c r="N92" s="21">
        <f>IF(A92&lt;&gt;"",DGET(A11:AK75,"Dis E",AU149:AU150),0)</f>
        <v>0</v>
      </c>
      <c r="O92" s="21">
        <f>IF(A92&lt;&gt;"",DGET(A11:AK75,"Udm E",AU149:AU150),0)</f>
        <v>0</v>
      </c>
      <c r="P92" s="21">
        <f>IF(A92&lt;&gt;"",DGET(A11:AK75,"MR E",AU149:AU150),0)</f>
        <v>0</v>
      </c>
      <c r="Q92" s="21">
        <f>IF(A92&lt;&gt;"",DGET(A11:AK75,"Res E",AU149:AU150),0)</f>
        <v>1</v>
      </c>
      <c r="R92" s="21">
        <f>IF(A92&lt;&gt;"",DGET(A11:AK75,"ES N",AU149:AU150),0)</f>
        <v>4</v>
      </c>
      <c r="S92" s="21">
        <f>IF(B6=13,IF(B4=B2,IF(A92=D92,"",IF(AND(G92=0,H92=0,N92=0,O92=0),R92,"")),""),"")</f>
        <v>4</v>
      </c>
      <c r="T92" s="21">
        <f>IF(A92&lt;&gt;"",DGET(A11:AK75,"BU Pl.",AU149:AU150),0)</f>
        <v>45</v>
      </c>
      <c r="U92" s="21" t="str">
        <f>IF(B6=13,IF(B4=B2,IF(OR(N92=1,O92=1),A92,IF(AND(OR(G92=1,H92=1),AND(N92=0,O92=0)),D92,IF(A92=D92,IF(F92&gt;C92,D92,A92),""))),""),"")</f>
        <v/>
      </c>
      <c r="V92" s="21" t="str">
        <f>IF(B6=13,IF(B4=B2,IF(OR(N92=1,O92=1),B92,IF(AND(OR(G92=1,H92=1),AND(N92=0,O92=0)),E92,IF(A92=D92,IF(F92&gt;C92,E92,B92),""))),""),"")</f>
        <v/>
      </c>
      <c r="W92" s="21" t="str">
        <f>IF(B6=13,IF(B4=B2,IF(OR(N92=1,O92=1),C92,IF(AND(OR(G92=1,H92=1),AND(N92=0,O92=0)),F92,IF(A92=D92,IF(F92&gt;C92,F92,C92),""))),""),"")</f>
        <v/>
      </c>
      <c r="Y92" s="21" t="str">
        <f t="shared" si="13"/>
        <v/>
      </c>
    </row>
    <row r="93" spans="1:25" x14ac:dyDescent="0.15">
      <c r="A93" s="21" t="str">
        <f>[1]DB!R528</f>
        <v>Select</v>
      </c>
      <c r="B93" s="21" t="str">
        <f>[1]DB!S528</f>
        <v>Select (16)</v>
      </c>
      <c r="C93" s="21">
        <f>[1]DB!T528</f>
        <v>46</v>
      </c>
      <c r="D93" s="21" t="str">
        <f>[1]DB!U528</f>
        <v>Kinks</v>
      </c>
      <c r="E93" s="21" t="str">
        <f>[1]DB!V528</f>
        <v>Kinks (1)</v>
      </c>
      <c r="F93" s="21">
        <f>[1]DB!W528</f>
        <v>3</v>
      </c>
      <c r="G93" s="21">
        <f>IF(A93&lt;&gt;"",DGET(A11:AK75,"Dis E",P149:P150),0)</f>
        <v>0</v>
      </c>
      <c r="H93" s="21">
        <f>IF(A93&lt;&gt;"",DGET(A11:AK75,"Udm E",P149:P150),0)</f>
        <v>0</v>
      </c>
      <c r="I93" s="21">
        <f>IF(A93&lt;&gt;"",DGET(A11:AK75,"MR E",P149:P150),0)</f>
        <v>0</v>
      </c>
      <c r="J93" s="21">
        <f>IF(A93&lt;&gt;"",DGET(A11:AK75,"Res E",P149:P150),0)</f>
        <v>0</v>
      </c>
      <c r="K93" s="21">
        <f>IF(A93&lt;&gt;"",DGET(A11:AK75,"ES N",P149:P150),0)</f>
        <v>3</v>
      </c>
      <c r="L93" s="21">
        <f>IF(B6=13,IF(B4=B2,IF(A93=D93,"",IF(AND(G93=0,H93=0,N93=0,O93=0),K93,"")),""),"")</f>
        <v>3</v>
      </c>
      <c r="M93" s="21">
        <f>IF(A93&lt;&gt;"",DGET(A11:AK75,"BU Pl.",P149:P150),0)</f>
        <v>38</v>
      </c>
      <c r="N93" s="21">
        <f>IF(A93&lt;&gt;"",DGET(A11:AK75,"Dis E",AV149:AV150),0)</f>
        <v>0</v>
      </c>
      <c r="O93" s="21">
        <f>IF(A93&lt;&gt;"",DGET(A11:AK75,"Udm E",AV149:AV150),0)</f>
        <v>0</v>
      </c>
      <c r="P93" s="21">
        <f>IF(A93&lt;&gt;"",DGET(A11:AK75,"MR E",AV149:AV150),0)</f>
        <v>0</v>
      </c>
      <c r="Q93" s="21">
        <f>IF(A93&lt;&gt;"",DGET(A11:AK75,"Res E",AV149:AV150),0)</f>
        <v>0</v>
      </c>
      <c r="R93" s="21">
        <f>IF(A93&lt;&gt;"",DGET(A11:AK75,"ES N",AV149:AV150),0)</f>
        <v>4</v>
      </c>
      <c r="S93" s="21">
        <f>IF(B6=13,IF(B4=B2,IF(A93=D93,"",IF(AND(G93=0,H93=0,N93=0,O93=0),R93,"")),""),"")</f>
        <v>4</v>
      </c>
      <c r="T93" s="21">
        <f>IF(A93&lt;&gt;"",DGET(A11:AK75,"BU Pl.",AV149:AV150),0)</f>
        <v>48</v>
      </c>
      <c r="U93" s="21" t="str">
        <f>IF(B6=13,IF(B4=B2,IF(OR(N93=1,O93=1),A93,IF(AND(OR(G93=1,H93=1),AND(N93=0,O93=0)),D93,IF(A93=D93,IF(F93&gt;C93,D93,A93),""))),""),"")</f>
        <v/>
      </c>
      <c r="V93" s="21" t="str">
        <f>IF(B6=13,IF(B4=B2,IF(OR(N93=1,O93=1),B93,IF(AND(OR(G93=1,H93=1),AND(N93=0,O93=0)),E93,IF(A93=D93,IF(F93&gt;C93,E93,B93),""))),""),"")</f>
        <v/>
      </c>
      <c r="W93" s="21" t="str">
        <f>IF(B6=13,IF(B4=B2,IF(OR(N93=1,O93=1),C93,IF(AND(OR(G93=1,H93=1),AND(N93=0,O93=0)),F93,IF(A93=D93,IF(F93&gt;C93,F93,C93),""))),""),"")</f>
        <v/>
      </c>
      <c r="Y93" s="21" t="str">
        <f t="shared" si="13"/>
        <v/>
      </c>
    </row>
    <row r="94" spans="1:25" x14ac:dyDescent="0.15">
      <c r="A94" s="21" t="str">
        <f>[1]DB!R529</f>
        <v>SPVK</v>
      </c>
      <c r="B94" s="21" t="str">
        <f>[1]DB!S529</f>
        <v>SPVK (1)</v>
      </c>
      <c r="C94" s="21">
        <f>[1]DB!T529</f>
        <v>48</v>
      </c>
      <c r="D94" s="21" t="str">
        <f>[1]DB!U529</f>
        <v>Flinca</v>
      </c>
      <c r="E94" s="21" t="str">
        <f>[1]DB!V529</f>
        <v>Flinca (16)</v>
      </c>
      <c r="F94" s="21">
        <f>[1]DB!W529</f>
        <v>63</v>
      </c>
      <c r="G94" s="21">
        <f>IF(A94&lt;&gt;"",DGET(A11:AK75,"Dis E",Q149:Q150),0)</f>
        <v>0</v>
      </c>
      <c r="H94" s="21">
        <f>IF(A94&lt;&gt;"",DGET(A11:AK75,"Udm E",Q149:Q150),0)</f>
        <v>0</v>
      </c>
      <c r="I94" s="21">
        <f>IF(A94&lt;&gt;"",DGET(A11:AK75,"MR E",Q149:Q150),0)</f>
        <v>0</v>
      </c>
      <c r="J94" s="21">
        <f>IF(A94&lt;&gt;"",DGET(A11:AK75,"Res E",Q149:Q150),0)</f>
        <v>0</v>
      </c>
      <c r="K94" s="21">
        <f>IF(A94&lt;&gt;"",DGET(A11:AK75,"ES N",Q149:Q150),0)</f>
        <v>4</v>
      </c>
      <c r="L94" s="21">
        <f>IF(B6=13,IF(B4=B2,IF(A94=D94,"",IF(AND(G94=0,H94=0,N94=0,O94=0),K94,"")),""),"")</f>
        <v>4</v>
      </c>
      <c r="M94" s="21">
        <f>IF(A94&lt;&gt;"",DGET(A11:AK75,"BU Pl.",Q149:Q150),0)</f>
        <v>47</v>
      </c>
      <c r="N94" s="21">
        <f>IF(A94&lt;&gt;"",DGET(A11:AK75,"Dis E",AW149:AW150),0)</f>
        <v>0</v>
      </c>
      <c r="O94" s="21">
        <f>IF(A94&lt;&gt;"",DGET(A11:AK75,"Udm E",AW149:AW150),0)</f>
        <v>0</v>
      </c>
      <c r="P94" s="21">
        <f>IF(A94&lt;&gt;"",DGET(A11:AK75,"MR E",AW149:AW150),0)</f>
        <v>0</v>
      </c>
      <c r="Q94" s="21">
        <f>IF(A94&lt;&gt;"",DGET(A11:AK75,"Res E",AW149:AW150),0)</f>
        <v>0</v>
      </c>
      <c r="R94" s="21">
        <f>IF(A94&lt;&gt;"",DGET(A11:AK75,"ES N",AW149:AW150),0)</f>
        <v>5</v>
      </c>
      <c r="S94" s="21">
        <f>IF(B6=13,IF(B4=B2,IF(A94=D94,"",IF(AND(G94=0,H94=0,N94=0,O94=0),R94,"")),""),"")</f>
        <v>5</v>
      </c>
      <c r="T94" s="21">
        <f>IF(A94&lt;&gt;"",DGET(A11:AK75,"BU Pl.",AW149:AW150),0)</f>
        <v>55</v>
      </c>
      <c r="U94" s="21" t="str">
        <f>IF(B6=13,IF(B4=B2,IF(OR(N94=1,O94=1),A94,IF(AND(OR(G94=1,H94=1),AND(N94=0,O94=0)),D94,IF(A94=D94,IF(F94&gt;C94,D94,A94),""))),""),"")</f>
        <v/>
      </c>
      <c r="V94" s="21" t="str">
        <f>IF(B6=13,IF(B4=B2,IF(OR(N94=1,O94=1),B94,IF(AND(OR(G94=1,H94=1),AND(N94=0,O94=0)),E94,IF(A94=D94,IF(F94&gt;C94,E94,B94),""))),""),"")</f>
        <v/>
      </c>
      <c r="W94" s="21" t="str">
        <f>IF(B6=13,IF(B4=B2,IF(OR(N94=1,O94=1),C94,IF(AND(OR(G94=1,H94=1),AND(N94=0,O94=0)),F94,IF(A94=D94,IF(F94&gt;C94,F94,C94),""))),""),"")</f>
        <v/>
      </c>
      <c r="Y94" s="21" t="str">
        <f t="shared" si="13"/>
        <v/>
      </c>
    </row>
    <row r="95" spans="1:25" x14ac:dyDescent="0.15">
      <c r="A95" s="21" t="str">
        <f>[1]DB!R530</f>
        <v>Idskov</v>
      </c>
      <c r="B95" s="21" t="str">
        <f>[1]DB!S530</f>
        <v>Idskov (2)</v>
      </c>
      <c r="C95" s="21">
        <f>[1]DB!T530</f>
        <v>80</v>
      </c>
      <c r="D95" s="21" t="str">
        <f>[1]DB!U530</f>
        <v>Håvard</v>
      </c>
      <c r="E95" s="21" t="str">
        <f>[1]DB!V530</f>
        <v>Håvard (15)</v>
      </c>
      <c r="F95" s="21">
        <f>[1]DB!W530</f>
        <v>15</v>
      </c>
      <c r="G95" s="21">
        <f>IF(A95&lt;&gt;"",DGET(A11:AK75,"Dis E",R149:R150),0)</f>
        <v>0</v>
      </c>
      <c r="H95" s="21">
        <f>IF(A95&lt;&gt;"",DGET(A11:AK75,"Udm E",R149:R150),0)</f>
        <v>0</v>
      </c>
      <c r="I95" s="21">
        <f>IF(A95&lt;&gt;"",DGET(A11:AK75,"MR E",R149:R150),0)</f>
        <v>0</v>
      </c>
      <c r="J95" s="21">
        <f>IF(A95&lt;&gt;"",DGET(A11:AK75,"Res E",R149:R150),0)</f>
        <v>0</v>
      </c>
      <c r="K95" s="21">
        <f>IF(A95&lt;&gt;"",DGET(A11:AK75,"ES N",R149:R150),0)</f>
        <v>3</v>
      </c>
      <c r="L95" s="21">
        <f>IF(B6=13,IF(B4=B2,IF(A95=D95,"",IF(AND(G95=0,H95=0,N95=0,O95=0),K95,"")),""),"")</f>
        <v>3</v>
      </c>
      <c r="M95" s="21">
        <f>IF(A95&lt;&gt;"",DGET(A11:AK75,"BU Pl.",R149:R150),0)</f>
        <v>42</v>
      </c>
      <c r="N95" s="21">
        <f>IF(A95&lt;&gt;"",DGET(A11:AK75,"Dis E",AX149:AX150),0)</f>
        <v>0</v>
      </c>
      <c r="O95" s="21">
        <f>IF(A95&lt;&gt;"",DGET(A11:AK75,"Udm E",AX149:AX150),0)</f>
        <v>0</v>
      </c>
      <c r="P95" s="21">
        <f>IF(A95&lt;&gt;"",DGET(A11:AK75,"MR E",AX149:AX150),0)</f>
        <v>0</v>
      </c>
      <c r="Q95" s="21">
        <f>IF(A95&lt;&gt;"",DGET(A11:AK75,"Res E",AX149:AX150),0)</f>
        <v>0</v>
      </c>
      <c r="R95" s="21">
        <f>IF(A95&lt;&gt;"",DGET(A11:AK75,"ES N",AX149:AX150),0)</f>
        <v>3</v>
      </c>
      <c r="S95" s="21">
        <f>IF(B6=13,IF(B4=B2,IF(A95=D95,"",IF(AND(G95=0,H95=0,N95=0,O95=0),R95,"")),""),"")</f>
        <v>3</v>
      </c>
      <c r="T95" s="21">
        <f>IF(A95&lt;&gt;"",DGET(A11:AK75,"BU Pl.",AX149:AX150),0)</f>
        <v>38</v>
      </c>
      <c r="U95" s="21" t="str">
        <f>IF(B6=13,IF(B4=B2,IF(OR(N95=1,O95=1),A95,IF(AND(OR(G95=1,H95=1),AND(N95=0,O95=0)),D95,IF(A95=D95,IF(F95&gt;C95,D95,A95),""))),""),"")</f>
        <v/>
      </c>
      <c r="V95" s="21" t="str">
        <f>IF(B6=13,IF(B4=B2,IF(OR(N95=1,O95=1),B95,IF(AND(OR(G95=1,H95=1),AND(N95=0,O95=0)),E95,IF(A95=D95,IF(F95&gt;C95,E95,B95),""))),""),"")</f>
        <v/>
      </c>
      <c r="W95" s="21" t="str">
        <f>IF(B6=13,IF(B4=B2,IF(OR(N95=1,O95=1),C95,IF(AND(OR(G95=1,H95=1),AND(N95=0,O95=0)),F95,IF(A95=D95,IF(F95&gt;C95,F95,C95),""))),""),"")</f>
        <v/>
      </c>
      <c r="Y95" s="21" t="str">
        <f t="shared" si="13"/>
        <v/>
      </c>
    </row>
    <row r="96" spans="1:25" x14ac:dyDescent="0.15">
      <c r="A96" s="21" t="str">
        <f>[1]DB!R531</f>
        <v>Select</v>
      </c>
      <c r="B96" s="21" t="str">
        <f>[1]DB!S531</f>
        <v>Select (3)</v>
      </c>
      <c r="C96" s="21">
        <f>[1]DB!T531</f>
        <v>41</v>
      </c>
      <c r="D96" s="21" t="str">
        <f>[1]DB!U531</f>
        <v>Murer</v>
      </c>
      <c r="E96" s="21" t="str">
        <f>[1]DB!V531</f>
        <v>Murer (14)</v>
      </c>
      <c r="F96" s="21">
        <f>[1]DB!W531</f>
        <v>1</v>
      </c>
      <c r="G96" s="21">
        <f>IF(A96&lt;&gt;"",DGET(A11:AK75,"Dis E",S149:S150),0)</f>
        <v>0</v>
      </c>
      <c r="H96" s="21">
        <f>IF(A96&lt;&gt;"",DGET(A11:AK75,"Udm E",S149:S150),0)</f>
        <v>0</v>
      </c>
      <c r="I96" s="21">
        <f>IF(A96&lt;&gt;"",DGET(A11:AK75,"MR E",S149:S150),0)</f>
        <v>0</v>
      </c>
      <c r="J96" s="21">
        <f>IF(A96&lt;&gt;"",DGET(A11:AK75,"Res E",S149:S150),0)</f>
        <v>0</v>
      </c>
      <c r="K96" s="21">
        <f>IF(A96&lt;&gt;"",DGET(A11:AK75,"ES N",S149:S150),0)</f>
        <v>3</v>
      </c>
      <c r="L96" s="21">
        <f>IF(B6=13,IF(B4=B2,IF(A96=D96,"",IF(AND(G96=0,H96=0,N96=0,O96=0),K96,"")),""),"")</f>
        <v>3</v>
      </c>
      <c r="M96" s="21">
        <f>IF(A96&lt;&gt;"",DGET(A11:AK75,"BU Pl.",S149:S150),0)</f>
        <v>38</v>
      </c>
      <c r="N96" s="21">
        <f>IF(A96&lt;&gt;"",DGET(A11:AK75,"Dis E",AY149:AY150),0)</f>
        <v>0</v>
      </c>
      <c r="O96" s="21">
        <f>IF(A96&lt;&gt;"",DGET(A11:AK75,"Udm E",AY149:AY150),0)</f>
        <v>0</v>
      </c>
      <c r="P96" s="21">
        <f>IF(A96&lt;&gt;"",DGET(A11:AK75,"MR E",AY149:AY150),0)</f>
        <v>0</v>
      </c>
      <c r="Q96" s="21">
        <f>IF(A96&lt;&gt;"",DGET(A11:AK75,"Res E",AY149:AY150),0)</f>
        <v>0</v>
      </c>
      <c r="R96" s="21">
        <f>IF(A96&lt;&gt;"",DGET(A11:AK75,"ES N",AY149:AY150),0)</f>
        <v>6</v>
      </c>
      <c r="S96" s="21">
        <f>IF(B6=13,IF(B4=B2,IF(A96=D96,"",IF(AND(G96=0,H96=0,N96=0,O96=0),R96,"")),""),"")</f>
        <v>6</v>
      </c>
      <c r="T96" s="21">
        <f>IF(A96&lt;&gt;"",DGET(A11:AK75,"BU Pl.",AY149:AY150),0)</f>
        <v>62</v>
      </c>
      <c r="U96" s="21" t="str">
        <f>IF(B6=13,IF(B4=B2,IF(OR(N96=1,O96=1),A96,IF(AND(OR(G96=1,H96=1),AND(N96=0,O96=0)),D96,IF(A96=D96,IF(F96&gt;C96,D96,A96),""))),""),"")</f>
        <v/>
      </c>
      <c r="V96" s="21" t="str">
        <f>IF(B6=13,IF(B4=B2,IF(OR(N96=1,O96=1),B96,IF(AND(OR(G96=1,H96=1),AND(N96=0,O96=0)),E96,IF(A96=D96,IF(F96&gt;C96,E96,B96),""))),""),"")</f>
        <v/>
      </c>
      <c r="W96" s="21" t="str">
        <f>IF(B6=13,IF(B4=B2,IF(OR(N96=1,O96=1),C96,IF(AND(OR(G96=1,H96=1),AND(N96=0,O96=0)),F96,IF(A96=D96,IF(F96&gt;C96,F96,C96),""))),""),"")</f>
        <v/>
      </c>
      <c r="Y96" s="21" t="str">
        <f t="shared" si="13"/>
        <v/>
      </c>
    </row>
    <row r="97" spans="1:25" x14ac:dyDescent="0.15">
      <c r="A97" s="21" t="str">
        <f>[1]DB!R532</f>
        <v>MFP</v>
      </c>
      <c r="B97" s="21" t="str">
        <f>[1]DB!S532</f>
        <v>MFP (4)</v>
      </c>
      <c r="C97" s="21">
        <f>[1]DB!T532</f>
        <v>22</v>
      </c>
      <c r="D97" s="21" t="str">
        <f>[1]DB!U532</f>
        <v>Idskov</v>
      </c>
      <c r="E97" s="21" t="str">
        <f>[1]DB!V532</f>
        <v>Idskov (13)</v>
      </c>
      <c r="F97" s="21">
        <f>[1]DB!W532</f>
        <v>78</v>
      </c>
      <c r="G97" s="21">
        <f>IF(A97&lt;&gt;"",DGET(A11:AK75,"Dis E",T149:T150),0)</f>
        <v>0</v>
      </c>
      <c r="H97" s="21">
        <f>IF(A97&lt;&gt;"",DGET(A11:AK75,"Udm E",T149:T150),0)</f>
        <v>0</v>
      </c>
      <c r="I97" s="21">
        <f>IF(A97&lt;&gt;"",DGET(A11:AK75,"MR E",T149:T150),0)</f>
        <v>0</v>
      </c>
      <c r="J97" s="21">
        <f>IF(A97&lt;&gt;"",DGET(A11:AK75,"Res E",T149:T150),0)</f>
        <v>0</v>
      </c>
      <c r="K97" s="21">
        <f>IF(A97&lt;&gt;"",DGET(A11:AK75,"ES N",T149:T150),0)</f>
        <v>2</v>
      </c>
      <c r="L97" s="21">
        <f>IF(B6=13,IF(B4=B2,IF(A97=D97,"",IF(AND(G97=0,H97=0,N97=0,O97=0),K97,"")),""),"")</f>
        <v>2</v>
      </c>
      <c r="M97" s="21">
        <f>IF(A97&lt;&gt;"",DGET(A11:AK75,"BU Pl.",T149:T150),0)</f>
        <v>32</v>
      </c>
      <c r="N97" s="21">
        <f>IF(A97&lt;&gt;"",DGET(A11:AK75,"Dis E",AZ149:AZ150),0)</f>
        <v>0</v>
      </c>
      <c r="O97" s="21">
        <f>IF(A97&lt;&gt;"",DGET(A11:AK75,"Udm E",AZ149:AZ150),0)</f>
        <v>0</v>
      </c>
      <c r="P97" s="21">
        <f>IF(A97&lt;&gt;"",DGET(A11:AK75,"MR E",AZ149:AZ150),0)</f>
        <v>0</v>
      </c>
      <c r="Q97" s="21">
        <f>IF(A97&lt;&gt;"",DGET(A11:AK75,"Res E",AZ149:AZ150),0)</f>
        <v>0</v>
      </c>
      <c r="R97" s="21">
        <f>IF(A97&lt;&gt;"",DGET(A11:AK75,"ES N",AZ149:AZ150),0)</f>
        <v>3</v>
      </c>
      <c r="S97" s="21">
        <f>IF(B6=13,IF(B4=B2,IF(A97=D97,"",IF(AND(G97=0,H97=0,N97=0,O97=0),R97,"")),""),"")</f>
        <v>3</v>
      </c>
      <c r="T97" s="21">
        <f>IF(A97&lt;&gt;"",DGET(A11:AK75,"BU Pl.",AZ149:AZ150),0)</f>
        <v>42</v>
      </c>
      <c r="U97" s="21" t="str">
        <f>IF(B6=13,IF(B4=B2,IF(OR(N97=1,O97=1),A97,IF(AND(OR(G97=1,H97=1),AND(N97=0,O97=0)),D97,IF(A97=D97,IF(F97&gt;C97,D97,A97),""))),""),"")</f>
        <v/>
      </c>
      <c r="V97" s="21" t="str">
        <f>IF(B6=13,IF(B4=B2,IF(OR(N97=1,O97=1),B97,IF(AND(OR(G97=1,H97=1),AND(N97=0,O97=0)),E97,IF(A97=D97,IF(F97&gt;C97,E97,B97),""))),""),"")</f>
        <v/>
      </c>
      <c r="W97" s="21" t="str">
        <f>IF(B6=13,IF(B4=B2,IF(OR(N97=1,O97=1),C97,IF(AND(OR(G97=1,H97=1),AND(N97=0,O97=0)),F97,IF(A97=D97,IF(F97&gt;C97,F97,C97),""))),""),"")</f>
        <v/>
      </c>
      <c r="Y97" s="21" t="str">
        <f t="shared" si="13"/>
        <v/>
      </c>
    </row>
    <row r="98" spans="1:25" x14ac:dyDescent="0.15">
      <c r="A98" s="21" t="str">
        <f>[1]DB!R533</f>
        <v>Himbo</v>
      </c>
      <c r="B98" s="21" t="str">
        <f>[1]DB!S533</f>
        <v>Himbo (5)</v>
      </c>
      <c r="C98" s="21">
        <f>[1]DB!T533</f>
        <v>35</v>
      </c>
      <c r="D98" s="21" t="str">
        <f>[1]DB!U533</f>
        <v>brula</v>
      </c>
      <c r="E98" s="21" t="str">
        <f>[1]DB!V533</f>
        <v>brula (12)</v>
      </c>
      <c r="F98" s="21">
        <f>[1]DB!W533</f>
        <v>13</v>
      </c>
      <c r="G98" s="21">
        <f>IF(A98&lt;&gt;"",DGET(A11:AK75,"Dis E",U149:U150),0)</f>
        <v>0</v>
      </c>
      <c r="H98" s="21">
        <f>IF(A98&lt;&gt;"",DGET(A11:AK75,"Udm E",U149:U150),0)</f>
        <v>0</v>
      </c>
      <c r="I98" s="21">
        <f>IF(A98&lt;&gt;"",DGET(A11:AK75,"MR E",U149:U150),0)</f>
        <v>0</v>
      </c>
      <c r="J98" s="21">
        <f>IF(A98&lt;&gt;"",DGET(A11:AK75,"Res E",U149:U150),0)</f>
        <v>0</v>
      </c>
      <c r="K98" s="21">
        <f>IF(A98&lt;&gt;"",DGET(A11:AK75,"ES N",U149:U150),0)</f>
        <v>5</v>
      </c>
      <c r="L98" s="21">
        <f>IF(B6=13,IF(B4=B2,IF(A98=D98,"",IF(AND(G98=0,H98=0,N98=0,O98=0),K98,"")),""),"")</f>
        <v>5</v>
      </c>
      <c r="M98" s="21">
        <f>IF(A98&lt;&gt;"",DGET(A11:AK75,"BU Pl.",U149:U150),0)</f>
        <v>55</v>
      </c>
      <c r="N98" s="21">
        <f>IF(A98&lt;&gt;"",DGET(A11:AK75,"Dis E",BA149:BA150),0)</f>
        <v>0</v>
      </c>
      <c r="O98" s="21">
        <f>IF(A98&lt;&gt;"",DGET(A11:AK75,"Udm E",BA149:BA150),0)</f>
        <v>0</v>
      </c>
      <c r="P98" s="21">
        <f>IF(A98&lt;&gt;"",DGET(A11:AK75,"MR E",BA149:BA150),0)</f>
        <v>0</v>
      </c>
      <c r="Q98" s="21">
        <f>IF(A98&lt;&gt;"",DGET(A11:AK75,"Res E",BA149:BA150),0)</f>
        <v>0</v>
      </c>
      <c r="R98" s="21">
        <f>IF(A98&lt;&gt;"",DGET(A11:AK75,"ES N",BA149:BA150),0)</f>
        <v>3</v>
      </c>
      <c r="S98" s="21">
        <f>IF(B6=13,IF(B4=B2,IF(A98=D98,"",IF(AND(G98=0,H98=0,N98=0,O98=0),R98,"")),""),"")</f>
        <v>3</v>
      </c>
      <c r="T98" s="21">
        <f>IF(A98&lt;&gt;"",DGET(A11:AK75,"BU Pl.",BA149:BA150),0)</f>
        <v>42</v>
      </c>
      <c r="U98" s="21" t="str">
        <f>IF(B6=13,IF(B4=B2,IF(OR(N98=1,O98=1),A98,IF(AND(OR(G98=1,H98=1),AND(N98=0,O98=0)),D98,IF(A98=D98,IF(F98&gt;C98,D98,A98),""))),""),"")</f>
        <v/>
      </c>
      <c r="V98" s="21" t="str">
        <f>IF(B6=13,IF(B4=B2,IF(OR(N98=1,O98=1),B98,IF(AND(OR(G98=1,H98=1),AND(N98=0,O98=0)),E98,IF(A98=D98,IF(F98&gt;C98,E98,B98),""))),""),"")</f>
        <v/>
      </c>
      <c r="W98" s="21" t="str">
        <f>IF(B6=13,IF(B4=B2,IF(OR(N98=1,O98=1),C98,IF(AND(OR(G98=1,H98=1),AND(N98=0,O98=0)),F98,IF(A98=D98,IF(F98&gt;C98,F98,C98),""))),""),"")</f>
        <v/>
      </c>
      <c r="Y98" s="21" t="str">
        <f t="shared" si="13"/>
        <v/>
      </c>
    </row>
    <row r="99" spans="1:25" x14ac:dyDescent="0.15">
      <c r="A99" s="21" t="str">
        <f>[1]DB!R534</f>
        <v>MFP</v>
      </c>
      <c r="B99" s="21" t="str">
        <f>[1]DB!S534</f>
        <v>MFP (6)</v>
      </c>
      <c r="C99" s="21">
        <f>[1]DB!T534</f>
        <v>24</v>
      </c>
      <c r="D99" s="21" t="str">
        <f>[1]DB!U534</f>
        <v>Himbo</v>
      </c>
      <c r="E99" s="21" t="str">
        <f>[1]DB!V534</f>
        <v>Himbo (11)</v>
      </c>
      <c r="F99" s="21">
        <f>[1]DB!W534</f>
        <v>31</v>
      </c>
      <c r="G99" s="21">
        <f>IF(A99&lt;&gt;"",DGET(A11:AK75,"Dis E",V149:V150),0)</f>
        <v>0</v>
      </c>
      <c r="H99" s="21">
        <f>IF(A99&lt;&gt;"",DGET(A11:AK75,"Udm E",V149:V150),0)</f>
        <v>0</v>
      </c>
      <c r="I99" s="21">
        <f>IF(A99&lt;&gt;"",DGET(A11:AK75,"MR E",V149:V150),0)</f>
        <v>0</v>
      </c>
      <c r="J99" s="21">
        <f>IF(A99&lt;&gt;"",DGET(A11:AK75,"Res E",V149:V150),0)</f>
        <v>0</v>
      </c>
      <c r="K99" s="21">
        <f>IF(A99&lt;&gt;"",DGET(A11:AK75,"ES N",V149:V150),0)</f>
        <v>2</v>
      </c>
      <c r="L99" s="21">
        <f>IF(B6=13,IF(B4=B2,IF(A99=D99,"",IF(AND(G99=0,H99=0,N99=0,O99=0),K99,"")),""),"")</f>
        <v>2</v>
      </c>
      <c r="M99" s="21">
        <f>IF(A99&lt;&gt;"",DGET(A11:AK75,"BU Pl.",V149:V150),0)</f>
        <v>32</v>
      </c>
      <c r="N99" s="21">
        <f>IF(A99&lt;&gt;"",DGET(A11:AK75,"Dis E",BB149:BB150),0)</f>
        <v>0</v>
      </c>
      <c r="O99" s="21">
        <f>IF(A99&lt;&gt;"",DGET(A11:AK75,"Udm E",BB149:BB150),0)</f>
        <v>0</v>
      </c>
      <c r="P99" s="21">
        <f>IF(A99&lt;&gt;"",DGET(A11:AK75,"MR E",BB149:BB150),0)</f>
        <v>0</v>
      </c>
      <c r="Q99" s="21">
        <f>IF(A99&lt;&gt;"",DGET(A11:AK75,"Res E",BB149:BB150),0)</f>
        <v>0</v>
      </c>
      <c r="R99" s="21">
        <f>IF(A99&lt;&gt;"",DGET(A11:AK75,"ES N",BB149:BB150),0)</f>
        <v>5</v>
      </c>
      <c r="S99" s="21">
        <f>IF(B6=13,IF(B4=B2,IF(A99=D99,"",IF(AND(G99=0,H99=0,N99=0,O99=0),R99,"")),""),"")</f>
        <v>5</v>
      </c>
      <c r="T99" s="21">
        <f>IF(A99&lt;&gt;"",DGET(A11:AK75,"BU Pl.",BB149:BB150),0)</f>
        <v>55</v>
      </c>
      <c r="U99" s="21" t="str">
        <f>IF(B6=13,IF(B4=B2,IF(OR(N99=1,O99=1),A99,IF(AND(OR(G99=1,H99=1),AND(N99=0,O99=0)),D99,IF(A99=D99,IF(F99&gt;C99,D99,A99),""))),""),"")</f>
        <v/>
      </c>
      <c r="V99" s="21" t="str">
        <f>IF(B6=13,IF(B4=B2,IF(OR(N99=1,O99=1),B99,IF(AND(OR(G99=1,H99=1),AND(N99=0,O99=0)),E99,IF(A99=D99,IF(F99&gt;C99,E99,B99),""))),""),"")</f>
        <v/>
      </c>
      <c r="W99" s="21" t="str">
        <f>IF(B6=13,IF(B4=B2,IF(OR(N99=1,O99=1),C99,IF(AND(OR(G99=1,H99=1),AND(N99=0,O99=0)),F99,IF(A99=D99,IF(F99&gt;C99,F99,C99),""))),""),"")</f>
        <v/>
      </c>
      <c r="Y99" s="21" t="str">
        <f t="shared" si="13"/>
        <v/>
      </c>
    </row>
    <row r="100" spans="1:25" x14ac:dyDescent="0.15">
      <c r="A100" s="21" t="str">
        <f>[1]DB!R535</f>
        <v>Watson</v>
      </c>
      <c r="B100" s="21" t="str">
        <f>[1]DB!S535</f>
        <v>Watson (7)</v>
      </c>
      <c r="C100" s="21">
        <f>[1]DB!T535</f>
        <v>33</v>
      </c>
      <c r="D100" s="21" t="str">
        <f>[1]DB!U535</f>
        <v>Stoke</v>
      </c>
      <c r="E100" s="21" t="str">
        <f>[1]DB!V535</f>
        <v>Stoke (10)</v>
      </c>
      <c r="F100" s="21">
        <f>[1]DB!W535</f>
        <v>45</v>
      </c>
      <c r="G100" s="21">
        <f>IF(A100&lt;&gt;"",DGET(A11:AK75,"Dis E",W149:W150),0)</f>
        <v>0</v>
      </c>
      <c r="H100" s="21">
        <f>IF(A100&lt;&gt;"",DGET(A11:AK75,"Udm E",W149:W150),0)</f>
        <v>0</v>
      </c>
      <c r="I100" s="21">
        <f>IF(A100&lt;&gt;"",DGET(A11:AK75,"MR E",W149:W150),0)</f>
        <v>0</v>
      </c>
      <c r="J100" s="21">
        <f>IF(A100&lt;&gt;"",DGET(A11:AK75,"Res E",W149:W150),0)</f>
        <v>0</v>
      </c>
      <c r="K100" s="21">
        <f>IF(A100&lt;&gt;"",DGET(A11:AK75,"ES N",W149:W150),0)</f>
        <v>4</v>
      </c>
      <c r="L100" s="21">
        <f>IF(B6=13,IF(B4=B2,IF(A100=D100,"",IF(AND(G100=0,H100=0,N100=0,O100=0),K100,"")),""),"")</f>
        <v>4</v>
      </c>
      <c r="M100" s="21">
        <f>IF(A100&lt;&gt;"",DGET(A11:AK75,"BU Pl.",W149:W150),0)</f>
        <v>48</v>
      </c>
      <c r="N100" s="21">
        <f>IF(A100&lt;&gt;"",DGET(A11:AK75,"Dis E",BC149:BC150),0)</f>
        <v>0</v>
      </c>
      <c r="O100" s="21">
        <f>IF(A100&lt;&gt;"",DGET(A11:AK75,"Udm E",BC149:BC150),0)</f>
        <v>0</v>
      </c>
      <c r="P100" s="21">
        <f>IF(A100&lt;&gt;"",DGET(A11:AK75,"MR E",BC149:BC150),0)</f>
        <v>0</v>
      </c>
      <c r="Q100" s="21">
        <f>IF(A100&lt;&gt;"",DGET(A11:AK75,"Res E",BC149:BC150),0)</f>
        <v>0</v>
      </c>
      <c r="R100" s="21">
        <f>IF(A100&lt;&gt;"",DGET(A11:AK75,"ES N",BC149:BC150),0)</f>
        <v>5</v>
      </c>
      <c r="S100" s="21">
        <f>IF(B6=13,IF(B4=B2,IF(A100=D100,"",IF(AND(G100=0,H100=0,N100=0,O100=0),R100,"")),""),"")</f>
        <v>5</v>
      </c>
      <c r="T100" s="21">
        <f>IF(A100&lt;&gt;"",DGET(A11:AK75,"BU Pl.",BC149:BC150),0)</f>
        <v>58</v>
      </c>
      <c r="U100" s="21" t="str">
        <f>IF(B6=13,IF(B4=B2,IF(OR(N100=1,O100=1),A100,IF(AND(OR(G100=1,H100=1),AND(N100=0,O100=0)),D100,IF(A100=D100,IF(F100&gt;C100,D100,A100),""))),""),"")</f>
        <v/>
      </c>
      <c r="V100" s="21" t="str">
        <f>IF(B6=13,IF(B4=B2,IF(OR(N100=1,O100=1),B100,IF(AND(OR(G100=1,H100=1),AND(N100=0,O100=0)),E100,IF(A100=D100,IF(F100&gt;C100,E100,B100),""))),""),"")</f>
        <v/>
      </c>
      <c r="W100" s="21" t="str">
        <f>IF(B6=13,IF(B4=B2,IF(OR(N100=1,O100=1),C100,IF(AND(OR(G100=1,H100=1),AND(N100=0,O100=0)),F100,IF(A100=D100,IF(F100&gt;C100,F100,C100),""))),""),"")</f>
        <v/>
      </c>
      <c r="Y100" s="21" t="str">
        <f t="shared" si="13"/>
        <v/>
      </c>
    </row>
    <row r="101" spans="1:25" x14ac:dyDescent="0.15">
      <c r="A101" s="21" t="str">
        <f>[1]DB!R536</f>
        <v>Flinca</v>
      </c>
      <c r="B101" s="21" t="str">
        <f>[1]DB!S536</f>
        <v>Flinca (8)</v>
      </c>
      <c r="C101" s="21">
        <f>[1]DB!T536</f>
        <v>66</v>
      </c>
      <c r="D101" s="21" t="str">
        <f>[1]DB!U536</f>
        <v>Robbo</v>
      </c>
      <c r="E101" s="21" t="str">
        <f>[1]DB!V536</f>
        <v>Robbo (9)</v>
      </c>
      <c r="F101" s="21">
        <f>[1]DB!W536</f>
        <v>40</v>
      </c>
      <c r="G101" s="21">
        <f>IF(A101&lt;&gt;"",DGET(A11:AK75,"Dis E",X149:X150),0)</f>
        <v>0</v>
      </c>
      <c r="H101" s="21">
        <f>IF(A101&lt;&gt;"",DGET(A11:AK75,"Udm E",X149:X150),0)</f>
        <v>0</v>
      </c>
      <c r="I101" s="21">
        <f>IF(A101&lt;&gt;"",DGET(A11:AK75,"MR E",X149:X150),0)</f>
        <v>0</v>
      </c>
      <c r="J101" s="21">
        <f>IF(A101&lt;&gt;"",DGET(A11:AK75,"Res E",X149:X150),0)</f>
        <v>0</v>
      </c>
      <c r="K101" s="21">
        <f>IF(A101&lt;&gt;"",DGET(A11:AK75,"ES N",X149:X150),0)</f>
        <v>5</v>
      </c>
      <c r="L101" s="21">
        <f>IF(B6=13,IF(B4=B2,IF(A101=D101,"",IF(AND(G101=0,H101=0,N101=0,O101=0),K101,"")),""),"")</f>
        <v>5</v>
      </c>
      <c r="M101" s="21">
        <f>IF(A101&lt;&gt;"",DGET(A11:AK75,"BU Pl.",X149:X150),0)</f>
        <v>55</v>
      </c>
      <c r="N101" s="21">
        <f>IF(A101&lt;&gt;"",DGET(A11:AK75,"Dis E",BD149:BD150),0)</f>
        <v>0</v>
      </c>
      <c r="O101" s="21">
        <f>IF(A101&lt;&gt;"",DGET(A11:AK75,"Udm E",BD149:BD150),0)</f>
        <v>0</v>
      </c>
      <c r="P101" s="21">
        <f>IF(A101&lt;&gt;"",DGET(A11:AK75,"MR E",BD149:BD150),0)</f>
        <v>0</v>
      </c>
      <c r="Q101" s="21">
        <f>IF(A101&lt;&gt;"",DGET(A11:AK75,"Res E",BD149:BD150),0)</f>
        <v>0</v>
      </c>
      <c r="R101" s="21">
        <f>IF(A101&lt;&gt;"",DGET(A11:AK75,"ES N",BD149:BD150),0)</f>
        <v>5</v>
      </c>
      <c r="S101" s="21">
        <f>IF(B6=13,IF(B4=B2,IF(A101=D101,"",IF(AND(G101=0,H101=0,N101=0,O101=0),R101,"")),""),"")</f>
        <v>5</v>
      </c>
      <c r="T101" s="21">
        <f>IF(A101&lt;&gt;"",DGET(A11:AK75,"BU Pl.",BD149:BD150),0)</f>
        <v>58</v>
      </c>
      <c r="U101" s="21" t="str">
        <f>IF(B6=13,IF(B4=B2,IF(OR(N101=1,O101=1),A101,IF(AND(OR(G101=1,H101=1),AND(N101=0,O101=0)),D101,IF(A101=D101,IF(F101&gt;C101,D101,A101),""))),""),"")</f>
        <v/>
      </c>
      <c r="V101" s="21" t="str">
        <f>IF(B6=13,IF(B4=B2,IF(OR(N101=1,O101=1),B101,IF(AND(OR(G101=1,H101=1),AND(N101=0,O101=0)),E101,IF(A101=D101,IF(F101&gt;C101,E101,B101),""))),""),"")</f>
        <v/>
      </c>
      <c r="W101" s="21" t="str">
        <f>IF(B6=13,IF(B4=B2,IF(OR(N101=1,O101=1),C101,IF(AND(OR(G101=1,H101=1),AND(N101=0,O101=0)),F101,IF(A101=D101,IF(F101&gt;C101,F101,C101),""))),""),"")</f>
        <v/>
      </c>
      <c r="Y101" s="21" t="str">
        <f t="shared" si="13"/>
        <v/>
      </c>
    </row>
    <row r="102" spans="1:25" x14ac:dyDescent="0.15">
      <c r="A102" s="21" t="str">
        <f>[1]DB!R537</f>
        <v>Select</v>
      </c>
      <c r="B102" s="21" t="str">
        <f>[1]DB!S537</f>
        <v>Select (9)</v>
      </c>
      <c r="C102" s="21">
        <f>[1]DB!T537</f>
        <v>51</v>
      </c>
      <c r="D102" s="21" t="str">
        <f>[1]DB!U537</f>
        <v>Himbo</v>
      </c>
      <c r="E102" s="21" t="str">
        <f>[1]DB!V537</f>
        <v>Himbo (8)</v>
      </c>
      <c r="F102" s="21">
        <f>[1]DB!W537</f>
        <v>32</v>
      </c>
      <c r="G102" s="21">
        <f>IF(A102&lt;&gt;"",DGET(A11:AK75,"Dis E",Y149:Y150),0)</f>
        <v>0</v>
      </c>
      <c r="H102" s="21">
        <f>IF(A102&lt;&gt;"",DGET(A11:AK75,"Udm E",Y149:Y150),0)</f>
        <v>0</v>
      </c>
      <c r="I102" s="21">
        <f>IF(A102&lt;&gt;"",DGET(A11:AK75,"MR E",Y149:Y150),0)</f>
        <v>0</v>
      </c>
      <c r="J102" s="21">
        <f>IF(A102&lt;&gt;"",DGET(A11:AK75,"Res E",Y149:Y150),0)</f>
        <v>0</v>
      </c>
      <c r="K102" s="21">
        <f>IF(A102&lt;&gt;"",DGET(A11:AK75,"ES N",Y149:Y150),0)</f>
        <v>3</v>
      </c>
      <c r="L102" s="21">
        <f>IF(B6=13,IF(B4=B2,IF(A102=D102,"",IF(AND(G102=0,H102=0,N102=0,O102=0),K102,"")),""),"")</f>
        <v>3</v>
      </c>
      <c r="M102" s="21">
        <f>IF(A102&lt;&gt;"",DGET(A11:AK75,"BU Pl.",Y149:Y150),0)</f>
        <v>38</v>
      </c>
      <c r="N102" s="21">
        <f>IF(A102&lt;&gt;"",DGET(A11:AK75,"Dis E",BE149:BE150),0)</f>
        <v>0</v>
      </c>
      <c r="O102" s="21">
        <f>IF(A102&lt;&gt;"",DGET(A11:AK75,"Udm E",BE149:BE150),0)</f>
        <v>0</v>
      </c>
      <c r="P102" s="21">
        <f>IF(A102&lt;&gt;"",DGET(A11:AK75,"MR E",BE149:BE150),0)</f>
        <v>0</v>
      </c>
      <c r="Q102" s="21">
        <f>IF(A102&lt;&gt;"",DGET(A11:AK75,"Res E",BE149:BE150),0)</f>
        <v>0</v>
      </c>
      <c r="R102" s="21">
        <f>IF(A102&lt;&gt;"",DGET(A11:AK75,"ES N",BE149:BE150),0)</f>
        <v>5</v>
      </c>
      <c r="S102" s="21">
        <f>IF(B6=13,IF(B4=B2,IF(A102=D102,"",IF(AND(G102=0,H102=0,N102=0,O102=0),R102,"")),""),"")</f>
        <v>5</v>
      </c>
      <c r="T102" s="21">
        <f>IF(A102&lt;&gt;"",DGET(A11:AK75,"BU Pl.",BE149:BE150),0)</f>
        <v>55</v>
      </c>
      <c r="U102" s="21" t="str">
        <f>IF(B6=13,IF(B4=B2,IF(OR(N102=1,O102=1),A102,IF(AND(OR(G102=1,H102=1),AND(N102=0,O102=0)),D102,IF(A102=D102,IF(F102&gt;C102,D102,A102),""))),""),"")</f>
        <v/>
      </c>
      <c r="V102" s="21" t="str">
        <f>IF(B6=13,IF(B4=B2,IF(OR(N102=1,O102=1),B102,IF(AND(OR(G102=1,H102=1),AND(N102=0,O102=0)),E102,IF(A102=D102,IF(F102&gt;C102,E102,B102),""))),""),"")</f>
        <v/>
      </c>
      <c r="W102" s="21" t="str">
        <f>IF(B6=13,IF(B4=B2,IF(OR(N102=1,O102=1),C102,IF(AND(OR(G102=1,H102=1),AND(N102=0,O102=0)),F102,IF(A102=D102,IF(F102&gt;C102,F102,C102),""))),""),"")</f>
        <v/>
      </c>
      <c r="Y102" s="21" t="str">
        <f t="shared" si="13"/>
        <v/>
      </c>
    </row>
    <row r="103" spans="1:25" x14ac:dyDescent="0.15">
      <c r="A103" s="21" t="str">
        <f>[1]DB!R538</f>
        <v>Benbo</v>
      </c>
      <c r="B103" s="21" t="str">
        <f>[1]DB!S538</f>
        <v>Benbo (10)</v>
      </c>
      <c r="C103" s="21">
        <f>[1]DB!T538</f>
        <v>92</v>
      </c>
      <c r="D103" s="21" t="str">
        <f>[1]DB!U538</f>
        <v>Lund</v>
      </c>
      <c r="E103" s="21" t="str">
        <f>[1]DB!V538</f>
        <v>Lund (7)</v>
      </c>
      <c r="F103" s="21">
        <f>[1]DB!W538</f>
        <v>23</v>
      </c>
      <c r="G103" s="21">
        <f>IF(A103&lt;&gt;"",DGET(A11:AK75,"Dis E",Z149:Z150),0)</f>
        <v>0</v>
      </c>
      <c r="H103" s="21">
        <f>IF(A103&lt;&gt;"",DGET(A11:AK75,"Udm E",Z149:Z150),0)</f>
        <v>0</v>
      </c>
      <c r="I103" s="21">
        <f>IF(A103&lt;&gt;"",DGET(A11:AK75,"MR E",Z149:Z150),0)</f>
        <v>0</v>
      </c>
      <c r="J103" s="21">
        <f>IF(A103&lt;&gt;"",DGET(A11:AK75,"Res E",Z149:Z150),0)</f>
        <v>1</v>
      </c>
      <c r="K103" s="21">
        <f>IF(A103&lt;&gt;"",DGET(A11:AK75,"ES N",Z149:Z150),0)</f>
        <v>3</v>
      </c>
      <c r="L103" s="21">
        <f>IF(B6=13,IF(B4=B2,IF(A103=D103,"",IF(AND(G103=0,H103=0,N103=0,O103=0),K103,"")),""),"")</f>
        <v>3</v>
      </c>
      <c r="M103" s="21">
        <f>IF(A103&lt;&gt;"",DGET(A11:AK75,"BU Pl.",Z149:Z150),0)</f>
        <v>44</v>
      </c>
      <c r="N103" s="21">
        <f>IF(A103&lt;&gt;"",DGET(A11:AK75,"Dis E",BF149:BF150),0)</f>
        <v>0</v>
      </c>
      <c r="O103" s="21">
        <f>IF(A103&lt;&gt;"",DGET(A11:AK75,"Udm E",BF149:BF150),0)</f>
        <v>0</v>
      </c>
      <c r="P103" s="21">
        <f>IF(A103&lt;&gt;"",DGET(A11:AK75,"MR E",BF149:BF150),0)</f>
        <v>0</v>
      </c>
      <c r="Q103" s="21">
        <f>IF(A103&lt;&gt;"",DGET(A11:AK75,"Res E",BF149:BF150),0)</f>
        <v>0</v>
      </c>
      <c r="R103" s="21">
        <f>IF(A103&lt;&gt;"",DGET(A11:AK75,"ES N",BF149:BF150),0)</f>
        <v>4</v>
      </c>
      <c r="S103" s="21">
        <f>IF(B6=13,IF(B4=B2,IF(A103=D103,"",IF(AND(G103=0,H103=0,N103=0,O103=0),R103,"")),""),"")</f>
        <v>4</v>
      </c>
      <c r="T103" s="21">
        <f>IF(A103&lt;&gt;"",DGET(A11:AK75,"BU Pl.",BF149:BF150),0)</f>
        <v>46</v>
      </c>
      <c r="U103" s="21" t="str">
        <f>IF(B6=13,IF(B4=B2,IF(OR(N103=1,O103=1),A103,IF(AND(OR(G103=1,H103=1),AND(N103=0,O103=0)),D103,IF(A103=D103,IF(F103&gt;C103,D103,A103),""))),""),"")</f>
        <v/>
      </c>
      <c r="V103" s="21" t="str">
        <f>IF(B6=13,IF(B4=B2,IF(OR(N103=1,O103=1),B103,IF(AND(OR(G103=1,H103=1),AND(N103=0,O103=0)),E103,IF(A103=D103,IF(F103&gt;C103,E103,B103),""))),""),"")</f>
        <v/>
      </c>
      <c r="W103" s="21" t="str">
        <f>IF(B6=13,IF(B4=B2,IF(OR(N103=1,O103=1),C103,IF(AND(OR(G103=1,H103=1),AND(N103=0,O103=0)),F103,IF(A103=D103,IF(F103&gt;C103,F103,C103),""))),""),"")</f>
        <v/>
      </c>
      <c r="Y103" s="21" t="str">
        <f t="shared" si="13"/>
        <v/>
      </c>
    </row>
    <row r="104" spans="1:25" x14ac:dyDescent="0.15">
      <c r="A104" s="21" t="str">
        <f>[1]DB!R539</f>
        <v>Select</v>
      </c>
      <c r="B104" s="21" t="str">
        <f>[1]DB!S539</f>
        <v>Select (11)</v>
      </c>
      <c r="C104" s="21">
        <f>[1]DB!T539</f>
        <v>44</v>
      </c>
      <c r="D104" s="21" t="str">
        <f>[1]DB!U539</f>
        <v>Idskov</v>
      </c>
      <c r="E104" s="21" t="str">
        <f>[1]DB!V539</f>
        <v>Idskov (6)</v>
      </c>
      <c r="F104" s="21">
        <f>[1]DB!W539</f>
        <v>79</v>
      </c>
      <c r="G104" s="21">
        <f>IF(A104&lt;&gt;"",DGET(A11:AK75,"Dis E",AA149:AA150),0)</f>
        <v>0</v>
      </c>
      <c r="H104" s="21">
        <f>IF(A104&lt;&gt;"",DGET(A11:AK75,"Udm E",AA149:AA150),0)</f>
        <v>0</v>
      </c>
      <c r="I104" s="21">
        <f>IF(A104&lt;&gt;"",DGET(A11:AK75,"MR E",AA149:AA150),0)</f>
        <v>0</v>
      </c>
      <c r="J104" s="21">
        <f>IF(A104&lt;&gt;"",DGET(A11:AK75,"Res E",AA149:AA150),0)</f>
        <v>0</v>
      </c>
      <c r="K104" s="21">
        <f>IF(A104&lt;&gt;"",DGET(A11:AK75,"ES N",AA149:AA150),0)</f>
        <v>3</v>
      </c>
      <c r="L104" s="21">
        <f>IF(B6=13,IF(B4=B2,IF(A104=D104,"",IF(AND(G104=0,H104=0,N104=0,O104=0),K104,"")),""),"")</f>
        <v>3</v>
      </c>
      <c r="M104" s="21">
        <f>IF(A104&lt;&gt;"",DGET(A11:AK75,"BU Pl.",AA149:AA150),0)</f>
        <v>38</v>
      </c>
      <c r="N104" s="21">
        <f>IF(A104&lt;&gt;"",DGET(A11:AK75,"Dis E",BG149:BG150),0)</f>
        <v>0</v>
      </c>
      <c r="O104" s="21">
        <f>IF(A104&lt;&gt;"",DGET(A11:AK75,"Udm E",BG149:BG150),0)</f>
        <v>0</v>
      </c>
      <c r="P104" s="21">
        <f>IF(A104&lt;&gt;"",DGET(A11:AK75,"MR E",BG149:BG150),0)</f>
        <v>0</v>
      </c>
      <c r="Q104" s="21">
        <f>IF(A104&lt;&gt;"",DGET(A11:AK75,"Res E",BG149:BG150),0)</f>
        <v>0</v>
      </c>
      <c r="R104" s="21">
        <f>IF(A104&lt;&gt;"",DGET(A11:AK75,"ES N",BG149:BG150),0)</f>
        <v>3</v>
      </c>
      <c r="S104" s="21">
        <f>IF(B6=13,IF(B4=B2,IF(A104=D104,"",IF(AND(G104=0,H104=0,N104=0,O104=0),R104,"")),""),"")</f>
        <v>3</v>
      </c>
      <c r="T104" s="21">
        <f>IF(A104&lt;&gt;"",DGET(A11:AK75,"BU Pl.",BG149:BG150),0)</f>
        <v>42</v>
      </c>
      <c r="U104" s="21" t="str">
        <f>IF(B6=13,IF(B4=B2,IF(OR(N104=1,O104=1),A104,IF(AND(OR(G104=1,H104=1),AND(N104=0,O104=0)),D104,IF(A104=D104,IF(F104&gt;C104,D104,A104),""))),""),"")</f>
        <v/>
      </c>
      <c r="V104" s="21" t="str">
        <f>IF(B6=13,IF(B4=B2,IF(OR(N104=1,O104=1),B104,IF(AND(OR(G104=1,H104=1),AND(N104=0,O104=0)),E104,IF(A104=D104,IF(F104&gt;C104,E104,B104),""))),""),"")</f>
        <v/>
      </c>
      <c r="W104" s="21" t="str">
        <f>IF(B6=13,IF(B4=B2,IF(OR(N104=1,O104=1),C104,IF(AND(OR(G104=1,H104=1),AND(N104=0,O104=0)),F104,IF(A104=D104,IF(F104&gt;C104,F104,C104),""))),""),"")</f>
        <v/>
      </c>
      <c r="Y104" s="21" t="str">
        <f t="shared" si="13"/>
        <v/>
      </c>
    </row>
    <row r="105" spans="1:25" x14ac:dyDescent="0.15">
      <c r="A105" s="21" t="str">
        <f>[1]DB!R540</f>
        <v>SPVK</v>
      </c>
      <c r="B105" s="21" t="str">
        <f>[1]DB!S540</f>
        <v>SPVK (12)</v>
      </c>
      <c r="C105" s="21">
        <f>[1]DB!T540</f>
        <v>53</v>
      </c>
      <c r="D105" s="21" t="str">
        <f>[1]DB!U540</f>
        <v>Hede</v>
      </c>
      <c r="E105" s="21" t="str">
        <f>[1]DB!V540</f>
        <v>Hede (5)</v>
      </c>
      <c r="F105" s="21">
        <f>[1]DB!W540</f>
        <v>6</v>
      </c>
      <c r="G105" s="21">
        <f>IF(A105&lt;&gt;"",DGET(A11:AK75,"Dis E",AB149:AB150),0)</f>
        <v>0</v>
      </c>
      <c r="H105" s="21">
        <f>IF(A105&lt;&gt;"",DGET(A11:AK75,"Udm E",AB149:AB150),0)</f>
        <v>0</v>
      </c>
      <c r="I105" s="21">
        <f>IF(A105&lt;&gt;"",DGET(A11:AK75,"MR E",AB149:AB150),0)</f>
        <v>0</v>
      </c>
      <c r="J105" s="21">
        <f>IF(A105&lt;&gt;"",DGET(A11:AK75,"Res E",AB149:AB150),0)</f>
        <v>0</v>
      </c>
      <c r="K105" s="21">
        <f>IF(A105&lt;&gt;"",DGET(A11:AK75,"ES N",AB149:AB150),0)</f>
        <v>4</v>
      </c>
      <c r="L105" s="21">
        <f>IF(B6=13,IF(B4=B2,IF(A105=D105,"",IF(AND(G105=0,H105=0,N105=0,O105=0),K105,"")),""),"")</f>
        <v>4</v>
      </c>
      <c r="M105" s="21">
        <f>IF(A105&lt;&gt;"",DGET(A11:AK75,"BU Pl.",AB149:AB150),0)</f>
        <v>47</v>
      </c>
      <c r="N105" s="21">
        <f>IF(A105&lt;&gt;"",DGET(A11:AK75,"Dis E",BH149:BH150),0)</f>
        <v>0</v>
      </c>
      <c r="O105" s="21">
        <f>IF(A105&lt;&gt;"",DGET(A11:AK75,"Udm E",BH149:BH150),0)</f>
        <v>0</v>
      </c>
      <c r="P105" s="21">
        <f>IF(A105&lt;&gt;"",DGET(A11:AK75,"MR E",BH149:BH150),0)</f>
        <v>0</v>
      </c>
      <c r="Q105" s="21">
        <f>IF(A105&lt;&gt;"",DGET(A11:AK75,"Res E",BH149:BH150),0)</f>
        <v>1</v>
      </c>
      <c r="R105" s="21">
        <f>IF(A105&lt;&gt;"",DGET(A11:AK75,"ES N",BH149:BH150),0)</f>
        <v>2</v>
      </c>
      <c r="S105" s="21">
        <f>IF(B6=13,IF(B4=B2,IF(A105=D105,"",IF(AND(G105=0,H105=0,N105=0,O105=0),R105,"")),""),"")</f>
        <v>2</v>
      </c>
      <c r="T105" s="21">
        <f>IF(A105&lt;&gt;"",DGET(A11:AK75,"BU Pl.",BH149:BH150),0)</f>
        <v>32</v>
      </c>
      <c r="U105" s="21" t="str">
        <f>IF(B6=13,IF(B4=B2,IF(OR(N105=1,O105=1),A105,IF(AND(OR(G105=1,H105=1),AND(N105=0,O105=0)),D105,IF(A105=D105,IF(F105&gt;C105,D105,A105),""))),""),"")</f>
        <v/>
      </c>
      <c r="V105" s="21" t="str">
        <f>IF(B6=13,IF(B4=B2,IF(OR(N105=1,O105=1),B105,IF(AND(OR(G105=1,H105=1),AND(N105=0,O105=0)),E105,IF(A105=D105,IF(F105&gt;C105,E105,B105),""))),""),"")</f>
        <v/>
      </c>
      <c r="W105" s="21" t="str">
        <f>IF(B6=13,IF(B4=B2,IF(OR(N105=1,O105=1),C105,IF(AND(OR(G105=1,H105=1),AND(N105=0,O105=0)),F105,IF(A105=D105,IF(F105&gt;C105,F105,C105),""))),""),"")</f>
        <v/>
      </c>
      <c r="Y105" s="21" t="str">
        <f t="shared" si="13"/>
        <v/>
      </c>
    </row>
    <row r="106" spans="1:25" x14ac:dyDescent="0.15">
      <c r="A106" s="21" t="str">
        <f>[1]DB!R541</f>
        <v>LPHJ</v>
      </c>
      <c r="B106" s="21" t="str">
        <f>[1]DB!S541</f>
        <v>LPHJ (13)</v>
      </c>
      <c r="C106" s="21">
        <f>[1]DB!T541</f>
        <v>47</v>
      </c>
      <c r="D106" s="21" t="str">
        <f>[1]DB!U541</f>
        <v>Far</v>
      </c>
      <c r="E106" s="21" t="str">
        <f>[1]DB!V541</f>
        <v>Far (4)</v>
      </c>
      <c r="F106" s="21">
        <f>[1]DB!W541</f>
        <v>62</v>
      </c>
      <c r="G106" s="21">
        <f>IF(A106&lt;&gt;"",DGET(A11:AK75,"Dis E",AC149:AC150),0)</f>
        <v>0</v>
      </c>
      <c r="H106" s="21">
        <f>IF(A106&lt;&gt;"",DGET(A11:AK75,"Udm E",AC149:AC150),0)</f>
        <v>0</v>
      </c>
      <c r="I106" s="21">
        <f>IF(A106&lt;&gt;"",DGET(A11:AK75,"MR E",AC149:AC150),0)</f>
        <v>0</v>
      </c>
      <c r="J106" s="21">
        <f>IF(A106&lt;&gt;"",DGET(A11:AK75,"Res E",AC149:AC150),0)</f>
        <v>0</v>
      </c>
      <c r="K106" s="21">
        <f>IF(A106&lt;&gt;"",DGET(A11:AK75,"ES N",AC149:AC150),0)</f>
        <v>5</v>
      </c>
      <c r="L106" s="21">
        <f>IF(B6=13,IF(B4=B2,IF(A106=D106,"",IF(AND(G106=0,H106=0,N106=0,O106=0),K106,"")),""),"")</f>
        <v>5</v>
      </c>
      <c r="M106" s="21">
        <f>IF(A106&lt;&gt;"",DGET(A11:AK75,"BU Pl.",AC149:AC150),0)</f>
        <v>58</v>
      </c>
      <c r="N106" s="21">
        <f>IF(A106&lt;&gt;"",DGET(A11:AK75,"Dis E",BI149:BI150),0)</f>
        <v>0</v>
      </c>
      <c r="O106" s="21">
        <f>IF(A106&lt;&gt;"",DGET(A11:AK75,"Udm E",BI149:BI150),0)</f>
        <v>0</v>
      </c>
      <c r="P106" s="21">
        <f>IF(A106&lt;&gt;"",DGET(A11:AK75,"MR E",BI149:BI150),0)</f>
        <v>0</v>
      </c>
      <c r="Q106" s="21">
        <f>IF(A106&lt;&gt;"",DGET(A11:AK75,"Res E",BI149:BI150),0)</f>
        <v>0</v>
      </c>
      <c r="R106" s="21">
        <f>IF(A106&lt;&gt;"",DGET(A11:AK75,"ES N",BI149:BI150),0)</f>
        <v>3</v>
      </c>
      <c r="S106" s="21">
        <f>IF(B6=13,IF(B4=B2,IF(A106=D106,"",IF(AND(G106=0,H106=0,N106=0,O106=0),R106,"")),""),"")</f>
        <v>3</v>
      </c>
      <c r="T106" s="21">
        <f>IF(A106&lt;&gt;"",DGET(A11:AK75,"BU Pl.",BI149:BI150),0)</f>
        <v>38</v>
      </c>
      <c r="U106" s="21" t="str">
        <f>IF(B6=13,IF(B4=B2,IF(OR(N106=1,O106=1),A106,IF(AND(OR(G106=1,H106=1),AND(N106=0,O106=0)),D106,IF(A106=D106,IF(F106&gt;C106,D106,A106),""))),""),"")</f>
        <v/>
      </c>
      <c r="V106" s="21" t="str">
        <f>IF(B6=13,IF(B4=B2,IF(OR(N106=1,O106=1),B106,IF(AND(OR(G106=1,H106=1),AND(N106=0,O106=0)),E106,IF(A106=D106,IF(F106&gt;C106,E106,B106),""))),""),"")</f>
        <v/>
      </c>
      <c r="W106" s="21" t="str">
        <f>IF(B6=13,IF(B4=B2,IF(OR(N106=1,O106=1),C106,IF(AND(OR(G106=1,H106=1),AND(N106=0,O106=0)),F106,IF(A106=D106,IF(F106&gt;C106,F106,C106),""))),""),"")</f>
        <v/>
      </c>
      <c r="Y106" s="21" t="str">
        <f t="shared" si="13"/>
        <v/>
      </c>
    </row>
    <row r="107" spans="1:25" x14ac:dyDescent="0.15">
      <c r="A107" s="21" t="str">
        <f>[1]DB!R542</f>
        <v>Chelsea</v>
      </c>
      <c r="B107" s="21" t="str">
        <f>[1]DB!S542</f>
        <v>Chelsea (14)</v>
      </c>
      <c r="C107" s="21">
        <f>[1]DB!T542</f>
        <v>10</v>
      </c>
      <c r="D107" s="21" t="str">
        <f>[1]DB!U542</f>
        <v>Halvor</v>
      </c>
      <c r="E107" s="21" t="str">
        <f>[1]DB!V542</f>
        <v>Halvor (3)</v>
      </c>
      <c r="F107" s="21">
        <f>[1]DB!W542</f>
        <v>11</v>
      </c>
      <c r="G107" s="21">
        <f>IF(A107&lt;&gt;"",DGET(A11:AK75,"Dis E",AD149:AD150),0)</f>
        <v>0</v>
      </c>
      <c r="H107" s="21">
        <f>IF(A107&lt;&gt;"",DGET(A11:AK75,"Udm E",AD149:AD150),0)</f>
        <v>0</v>
      </c>
      <c r="I107" s="21">
        <f>IF(A107&lt;&gt;"",DGET(A11:AK75,"MR E",AD149:AD150),0)</f>
        <v>0</v>
      </c>
      <c r="J107" s="21">
        <f>IF(A107&lt;&gt;"",DGET(A11:AK75,"Res E",AD149:AD150),0)</f>
        <v>0</v>
      </c>
      <c r="K107" s="21">
        <f>IF(A107&lt;&gt;"",DGET(A11:AK75,"ES N",AD149:AD150),0)</f>
        <v>6</v>
      </c>
      <c r="L107" s="21">
        <f>IF(B6=13,IF(B4=B2,IF(A107=D107,"",IF(AND(G107=0,H107=0,N107=0,O107=0),K107,"")),""),"")</f>
        <v>6</v>
      </c>
      <c r="M107" s="21">
        <f>IF(A107&lt;&gt;"",DGET(A11:AK75,"BU Pl.",AD149:AD150),0)</f>
        <v>62</v>
      </c>
      <c r="N107" s="21">
        <f>IF(A107&lt;&gt;"",DGET(A11:AK75,"Dis E",BJ149:BJ150),0)</f>
        <v>0</v>
      </c>
      <c r="O107" s="21">
        <f>IF(A107&lt;&gt;"",DGET(A11:AK75,"Udm E",BJ149:BJ150),0)</f>
        <v>0</v>
      </c>
      <c r="P107" s="21">
        <f>IF(A107&lt;&gt;"",DGET(A11:AK75,"MR E",BJ149:BJ150),0)</f>
        <v>0</v>
      </c>
      <c r="Q107" s="21">
        <f>IF(A107&lt;&gt;"",DGET(A11:AK75,"Res E",BJ149:BJ150),0)</f>
        <v>0</v>
      </c>
      <c r="R107" s="21">
        <f>IF(A107&lt;&gt;"",DGET(A11:AK75,"ES N",BJ149:BJ150),0)</f>
        <v>3</v>
      </c>
      <c r="S107" s="21">
        <f>IF(B6=13,IF(B4=B2,IF(A107=D107,"",IF(AND(G107=0,H107=0,N107=0,O107=0),R107,"")),""),"")</f>
        <v>3</v>
      </c>
      <c r="T107" s="21">
        <f>IF(A107&lt;&gt;"",DGET(A11:AK75,"BU Pl.",BJ149:BJ150),0)</f>
        <v>38</v>
      </c>
      <c r="U107" s="21" t="str">
        <f>IF(B6=13,IF(B4=B2,IF(OR(N107=1,O107=1),A107,IF(AND(OR(G107=1,H107=1),AND(N107=0,O107=0)),D107,IF(A107=D107,IF(F107&gt;C107,D107,A107),""))),""),"")</f>
        <v/>
      </c>
      <c r="V107" s="21" t="str">
        <f>IF(B6=13,IF(B4=B2,IF(OR(N107=1,O107=1),B107,IF(AND(OR(G107=1,H107=1),AND(N107=0,O107=0)),E107,IF(A107=D107,IF(F107&gt;C107,E107,B107),""))),""),"")</f>
        <v/>
      </c>
      <c r="W107" s="21" t="str">
        <f>IF(B6=13,IF(B4=B2,IF(OR(N107=1,O107=1),C107,IF(AND(OR(G107=1,H107=1),AND(N107=0,O107=0)),F107,IF(A107=D107,IF(F107&gt;C107,F107,C107),""))),""),"")</f>
        <v/>
      </c>
      <c r="Y107" s="21" t="str">
        <f t="shared" si="13"/>
        <v/>
      </c>
    </row>
    <row r="108" spans="1:25" x14ac:dyDescent="0.15">
      <c r="A108" s="21" t="str">
        <f>[1]DB!R543</f>
        <v>Frydkær</v>
      </c>
      <c r="B108" s="21" t="str">
        <f>[1]DB!S543</f>
        <v>Frydkær (15)</v>
      </c>
      <c r="C108" s="21">
        <f>[1]DB!T543</f>
        <v>87</v>
      </c>
      <c r="D108" s="21" t="str">
        <f>[1]DB!U543</f>
        <v>Degnen</v>
      </c>
      <c r="E108" s="21" t="str">
        <f>[1]DB!V543</f>
        <v>Degnen (2)</v>
      </c>
      <c r="F108" s="21">
        <f>[1]DB!W543</f>
        <v>39</v>
      </c>
      <c r="G108" s="21">
        <f>IF(A108&lt;&gt;"",DGET(A11:AK75,"Dis E",AE149:AE150),0)</f>
        <v>0</v>
      </c>
      <c r="H108" s="21">
        <f>IF(A108&lt;&gt;"",DGET(A11:AK75,"Udm E",AE149:AE150),0)</f>
        <v>0</v>
      </c>
      <c r="I108" s="21">
        <f>IF(A108&lt;&gt;"",DGET(A11:AK75,"MR E",AE149:AE150),0)</f>
        <v>0</v>
      </c>
      <c r="J108" s="21">
        <f>IF(A108&lt;&gt;"",DGET(A11:AK75,"Res E",AE149:AE150),0)</f>
        <v>1</v>
      </c>
      <c r="K108" s="21">
        <f>IF(A108&lt;&gt;"",DGET(A11:AK75,"ES N",AE149:AE150),0)</f>
        <v>2</v>
      </c>
      <c r="L108" s="21">
        <f>IF(B6=13,IF(B4=B2,IF(A108=D108,"",IF(AND(G108=0,H108=0,N108=0,O108=0),K108,"")),""),"")</f>
        <v>2</v>
      </c>
      <c r="M108" s="21">
        <f>IF(A108&lt;&gt;"",DGET(A11:AK75,"BU Pl.",AE149:AE150),0)</f>
        <v>32</v>
      </c>
      <c r="N108" s="21">
        <f>IF(A108&lt;&gt;"",DGET(A11:AK75,"Dis E",BK149:BK150),0)</f>
        <v>0</v>
      </c>
      <c r="O108" s="21">
        <f>IF(A108&lt;&gt;"",DGET(A11:AK75,"Udm E",BK149:BK150),0)</f>
        <v>0</v>
      </c>
      <c r="P108" s="21">
        <f>IF(A108&lt;&gt;"",DGET(A11:AK75,"MR E",BK149:BK150),0)</f>
        <v>0</v>
      </c>
      <c r="Q108" s="21">
        <f>IF(A108&lt;&gt;"",DGET(A11:AK75,"Res E",BK149:BK150),0)</f>
        <v>0</v>
      </c>
      <c r="R108" s="21">
        <f>IF(A108&lt;&gt;"",DGET(A11:AK75,"ES N",BK149:BK150),0)</f>
        <v>5</v>
      </c>
      <c r="S108" s="21">
        <f>IF(B6=13,IF(B4=B2,IF(A108=D108,"",IF(AND(G108=0,H108=0,N108=0,O108=0),R108,"")),""),"")</f>
        <v>5</v>
      </c>
      <c r="T108" s="21">
        <f>IF(A108&lt;&gt;"",DGET(A11:AK75,"BU Pl.",BK149:BK150),0)</f>
        <v>54</v>
      </c>
      <c r="U108" s="21" t="str">
        <f>IF(B6=13,IF(B4=B2,IF(OR(N108=1,O108=1),A108,IF(AND(OR(G108=1,H108=1),AND(N108=0,O108=0)),D108,IF(A108=D108,IF(F108&gt;C108,D108,A108),""))),""),"")</f>
        <v/>
      </c>
      <c r="V108" s="21" t="str">
        <f>IF(B6=13,IF(B4=B2,IF(OR(N108=1,O108=1),B108,IF(AND(OR(G108=1,H108=1),AND(N108=0,O108=0)),E108,IF(A108=D108,IF(F108&gt;C108,E108,B108),""))),""),"")</f>
        <v/>
      </c>
      <c r="W108" s="21" t="str">
        <f>IF(B6=13,IF(B4=B2,IF(OR(N108=1,O108=1),C108,IF(AND(OR(G108=1,H108=1),AND(N108=0,O108=0)),F108,IF(A108=D108,IF(F108&gt;C108,F108,C108),""))),""),"")</f>
        <v/>
      </c>
      <c r="Y108" s="21" t="str">
        <f t="shared" si="13"/>
        <v/>
      </c>
    </row>
    <row r="109" spans="1:25" x14ac:dyDescent="0.15">
      <c r="A109" s="21" t="str">
        <f>[1]DB!R544</f>
        <v>Himbo</v>
      </c>
      <c r="B109" s="21" t="str">
        <f>[1]DB!S544</f>
        <v>Himbo (16)</v>
      </c>
      <c r="C109" s="21">
        <f>[1]DB!T544</f>
        <v>28</v>
      </c>
      <c r="D109" s="21" t="str">
        <f>[1]DB!U544</f>
        <v>Select</v>
      </c>
      <c r="E109" s="21" t="str">
        <f>[1]DB!V544</f>
        <v>Select (1)</v>
      </c>
      <c r="F109" s="21">
        <f>[1]DB!W544</f>
        <v>41</v>
      </c>
      <c r="G109" s="21">
        <f>IF(A109&lt;&gt;"",DGET(A11:AK75,"Dis E",AF149:AF150),0)</f>
        <v>0</v>
      </c>
      <c r="H109" s="21">
        <f>IF(A109&lt;&gt;"",DGET(A11:AK75,"Udm E",AF149:AF150),0)</f>
        <v>0</v>
      </c>
      <c r="I109" s="21">
        <f>IF(A109&lt;&gt;"",DGET(A11:AK75,"MR E",AF149:AF150),0)</f>
        <v>0</v>
      </c>
      <c r="J109" s="21">
        <f>IF(A109&lt;&gt;"",DGET(A11:AK75,"Res E",AF149:AF150),0)</f>
        <v>0</v>
      </c>
      <c r="K109" s="21">
        <f>IF(A109&lt;&gt;"",DGET(A11:AK75,"ES N",AF149:AF150),0)</f>
        <v>5</v>
      </c>
      <c r="L109" s="21">
        <f>IF(B6=13,IF(B4=B2,IF(A109=D109,"",IF(AND(G109=0,H109=0,N109=0,O109=0),K109,"")),""),"")</f>
        <v>5</v>
      </c>
      <c r="M109" s="21">
        <f>IF(A109&lt;&gt;"",DGET(A11:AK75,"BU Pl.",AF149:AF150),0)</f>
        <v>55</v>
      </c>
      <c r="N109" s="21">
        <f>IF(A109&lt;&gt;"",DGET(A11:AK75,"Dis E",BL149:BL150),0)</f>
        <v>0</v>
      </c>
      <c r="O109" s="21">
        <f>IF(A109&lt;&gt;"",DGET(A11:AK75,"Udm E",BL149:BL150),0)</f>
        <v>0</v>
      </c>
      <c r="P109" s="21">
        <f>IF(A109&lt;&gt;"",DGET(A11:AK75,"MR E",BL149:BL150),0)</f>
        <v>0</v>
      </c>
      <c r="Q109" s="21">
        <f>IF(A109&lt;&gt;"",DGET(A11:AK75,"Res E",BL149:BL150),0)</f>
        <v>0</v>
      </c>
      <c r="R109" s="21">
        <f>IF(A109&lt;&gt;"",DGET(A11:AK75,"ES N",BL149:BL150),0)</f>
        <v>3</v>
      </c>
      <c r="S109" s="21">
        <f>IF(B6=13,IF(B4=B2,IF(A109=D109,"",IF(AND(G109=0,H109=0,N109=0,O109=0),R109,"")),""),"")</f>
        <v>3</v>
      </c>
      <c r="T109" s="21">
        <f>IF(A109&lt;&gt;"",DGET(A11:AK75,"BU Pl.",BL149:BL150),0)</f>
        <v>38</v>
      </c>
      <c r="U109" s="21" t="str">
        <f>IF(B6=13,IF(B4=B2,IF(OR(N109=1,O109=1),A109,IF(AND(OR(G109=1,H109=1),AND(N109=0,O109=0)),D109,IF(A109=D109,IF(F109&gt;C109,D109,A109),""))),""),"")</f>
        <v/>
      </c>
      <c r="V109" s="21" t="str">
        <f>IF(B6=13,IF(B4=B2,IF(OR(N109=1,O109=1),B109,IF(AND(OR(G109=1,H109=1),AND(N109=0,O109=0)),E109,IF(A109=D109,IF(F109&gt;C109,E109,B109),""))),""),"")</f>
        <v/>
      </c>
      <c r="W109" s="21" t="str">
        <f>IF(B6=13,IF(B4=B2,IF(OR(N109=1,O109=1),C109,IF(AND(OR(G109=1,H109=1),AND(N109=0,O109=0)),F109,IF(A109=D109,IF(F109&gt;C109,F109,C109),""))),""),"")</f>
        <v/>
      </c>
      <c r="Y109" s="21" t="str">
        <f t="shared" si="13"/>
        <v/>
      </c>
    </row>
    <row r="111" spans="1:25" x14ac:dyDescent="0.15">
      <c r="A111" s="21" t="s">
        <v>100</v>
      </c>
      <c r="B111" s="21" t="s">
        <v>101</v>
      </c>
      <c r="C111" s="21" t="s">
        <v>102</v>
      </c>
    </row>
    <row r="112" spans="1:25" x14ac:dyDescent="0.15">
      <c r="A112" s="21" t="str">
        <f>[1]DB!O513</f>
        <v>Idskov</v>
      </c>
      <c r="B112" s="21" t="str">
        <f>[1]DB!P513</f>
        <v>Idskov (1)</v>
      </c>
      <c r="C112" s="21">
        <f>[1]DB!Q513</f>
        <v>85</v>
      </c>
    </row>
    <row r="113" spans="1:3" x14ac:dyDescent="0.15">
      <c r="A113" s="21" t="str">
        <f>[1]DB!O514</f>
        <v>Forest</v>
      </c>
      <c r="B113" s="21" t="str">
        <f>[1]DB!P514</f>
        <v>Forest (2)</v>
      </c>
      <c r="C113" s="21">
        <f>[1]DB!Q514</f>
        <v>61</v>
      </c>
    </row>
    <row r="114" spans="1:3" x14ac:dyDescent="0.15">
      <c r="A114" s="21" t="str">
        <f>[1]DB!O515</f>
        <v>Frydkær</v>
      </c>
      <c r="B114" s="21" t="str">
        <f>[1]DB!P515</f>
        <v>Frydkær (3)</v>
      </c>
      <c r="C114" s="21">
        <f>[1]DB!Q515</f>
        <v>90</v>
      </c>
    </row>
    <row r="115" spans="1:3" x14ac:dyDescent="0.15">
      <c r="A115" s="21" t="str">
        <f>[1]DB!O516</f>
        <v>Benbo</v>
      </c>
      <c r="B115" s="21" t="str">
        <f>[1]DB!P516</f>
        <v>Benbo (4)</v>
      </c>
      <c r="C115" s="21">
        <f>[1]DB!Q516</f>
        <v>93</v>
      </c>
    </row>
    <row r="116" spans="1:3" x14ac:dyDescent="0.15">
      <c r="A116" s="21" t="str">
        <f>[1]DB!O517</f>
        <v>Anderup</v>
      </c>
      <c r="B116" s="21" t="str">
        <f>[1]DB!P517</f>
        <v>Anderup (5)</v>
      </c>
      <c r="C116" s="21">
        <f>[1]DB!Q517</f>
        <v>37</v>
      </c>
    </row>
    <row r="117" spans="1:3" x14ac:dyDescent="0.15">
      <c r="A117" s="21" t="str">
        <f>[1]DB!O518</f>
        <v>Frydkær</v>
      </c>
      <c r="B117" s="21" t="str">
        <f>[1]DB!P518</f>
        <v>Frydkær (6)</v>
      </c>
      <c r="C117" s="21">
        <f>[1]DB!Q518</f>
        <v>88</v>
      </c>
    </row>
    <row r="118" spans="1:3" x14ac:dyDescent="0.15">
      <c r="A118" s="21" t="str">
        <f>[1]DB!O519</f>
        <v>Far</v>
      </c>
      <c r="B118" s="21" t="str">
        <f>[1]DB!P519</f>
        <v>Far (7)</v>
      </c>
      <c r="C118" s="21">
        <f>[1]DB!Q519</f>
        <v>70</v>
      </c>
    </row>
    <row r="119" spans="1:3" x14ac:dyDescent="0.15">
      <c r="A119" s="21" t="str">
        <f>[1]DB!O520</f>
        <v>Benbo</v>
      </c>
      <c r="B119" s="21" t="str">
        <f>[1]DB!P520</f>
        <v>Benbo (8)</v>
      </c>
      <c r="C119" s="21">
        <f>[1]DB!Q520</f>
        <v>96</v>
      </c>
    </row>
    <row r="120" spans="1:3" x14ac:dyDescent="0.15">
      <c r="A120" s="21" t="str">
        <f>[1]DB!O521</f>
        <v>SPVK</v>
      </c>
      <c r="B120" s="21" t="str">
        <f>[1]DB!P521</f>
        <v>SPVK (9)</v>
      </c>
      <c r="C120" s="21">
        <f>[1]DB!Q521</f>
        <v>59</v>
      </c>
    </row>
    <row r="121" spans="1:3" x14ac:dyDescent="0.15">
      <c r="A121" s="21" t="str">
        <f>[1]DB!O522</f>
        <v>Forest</v>
      </c>
      <c r="B121" s="21" t="str">
        <f>[1]DB!P522</f>
        <v>Forest (10)</v>
      </c>
      <c r="C121" s="21">
        <f>[1]DB!Q522</f>
        <v>60</v>
      </c>
    </row>
    <row r="122" spans="1:3" x14ac:dyDescent="0.15">
      <c r="A122" s="21" t="str">
        <f>[1]DB!O523</f>
        <v>Frydkær</v>
      </c>
      <c r="B122" s="21" t="str">
        <f>[1]DB!P523</f>
        <v>Frydkær (11)</v>
      </c>
      <c r="C122" s="21">
        <f>[1]DB!Q523</f>
        <v>91</v>
      </c>
    </row>
    <row r="123" spans="1:3" x14ac:dyDescent="0.15">
      <c r="A123" s="21" t="str">
        <f>[1]DB!O524</f>
        <v>Benbo</v>
      </c>
      <c r="B123" s="21" t="str">
        <f>[1]DB!P524</f>
        <v>Benbo (12)</v>
      </c>
      <c r="C123" s="21">
        <f>[1]DB!Q524</f>
        <v>94</v>
      </c>
    </row>
    <row r="124" spans="1:3" x14ac:dyDescent="0.15">
      <c r="A124" s="21" t="str">
        <f>[1]DB!O525</f>
        <v>United</v>
      </c>
      <c r="B124" s="21" t="str">
        <f>[1]DB!P525</f>
        <v>United (13)</v>
      </c>
      <c r="C124" s="21">
        <f>[1]DB!Q525</f>
        <v>77</v>
      </c>
    </row>
    <row r="125" spans="1:3" x14ac:dyDescent="0.15">
      <c r="A125" s="21" t="str">
        <f>[1]DB!O526</f>
        <v>Idskov</v>
      </c>
      <c r="B125" s="21" t="str">
        <f>[1]DB!P526</f>
        <v>Idskov (14)</v>
      </c>
      <c r="C125" s="21">
        <f>[1]DB!Q526</f>
        <v>81</v>
      </c>
    </row>
    <row r="126" spans="1:3" x14ac:dyDescent="0.15">
      <c r="A126" s="21" t="str">
        <f>[1]DB!O527</f>
        <v>Far</v>
      </c>
      <c r="B126" s="21" t="str">
        <f>[1]DB!P527</f>
        <v>Far (15)</v>
      </c>
      <c r="C126" s="21">
        <f>[1]DB!Q527</f>
        <v>73</v>
      </c>
    </row>
    <row r="127" spans="1:3" x14ac:dyDescent="0.15">
      <c r="A127" s="21" t="str">
        <f>[1]DB!O528</f>
        <v>Benbo</v>
      </c>
      <c r="B127" s="21" t="str">
        <f>[1]DB!P528</f>
        <v>Benbo (16)</v>
      </c>
      <c r="C127" s="21">
        <f>[1]DB!Q528</f>
        <v>95</v>
      </c>
    </row>
    <row r="128" spans="1:3" x14ac:dyDescent="0.15">
      <c r="A128" s="21" t="str">
        <f>[1]DB!O529</f>
        <v>Frydkær</v>
      </c>
      <c r="B128" s="21" t="str">
        <f>[1]DB!P529</f>
        <v>Frydkær (1)</v>
      </c>
      <c r="C128" s="21">
        <f>[1]DB!Q529</f>
        <v>88</v>
      </c>
    </row>
    <row r="129" spans="1:3" x14ac:dyDescent="0.15">
      <c r="A129" s="21" t="str">
        <f>[1]DB!O530</f>
        <v>Himbo</v>
      </c>
      <c r="B129" s="21" t="str">
        <f>[1]DB!P530</f>
        <v>Himbo (2)</v>
      </c>
      <c r="C129" s="21">
        <f>[1]DB!Q530</f>
        <v>36</v>
      </c>
    </row>
    <row r="130" spans="1:3" x14ac:dyDescent="0.15">
      <c r="A130" s="21" t="str">
        <f>[1]DB!O531</f>
        <v>Far</v>
      </c>
      <c r="B130" s="21" t="str">
        <f>[1]DB!P531</f>
        <v>Far (3)</v>
      </c>
      <c r="C130" s="21">
        <f>[1]DB!Q531</f>
        <v>75</v>
      </c>
    </row>
    <row r="131" spans="1:3" x14ac:dyDescent="0.15">
      <c r="A131" s="21" t="str">
        <f>[1]DB!O532</f>
        <v>LPHJ</v>
      </c>
      <c r="B131" s="21" t="str">
        <f>[1]DB!P532</f>
        <v>LPHJ (4)</v>
      </c>
      <c r="C131" s="21">
        <f>[1]DB!Q532</f>
        <v>56</v>
      </c>
    </row>
    <row r="132" spans="1:3" x14ac:dyDescent="0.15">
      <c r="A132" s="21" t="str">
        <f>[1]DB!O533</f>
        <v>Livpool</v>
      </c>
      <c r="B132" s="21" t="str">
        <f>[1]DB!P533</f>
        <v>Livpool (5)</v>
      </c>
      <c r="C132" s="21">
        <f>[1]DB!Q533</f>
        <v>7</v>
      </c>
    </row>
    <row r="133" spans="1:3" x14ac:dyDescent="0.15">
      <c r="A133" s="21" t="str">
        <f>[1]DB!O534</f>
        <v>LPHJ</v>
      </c>
      <c r="B133" s="21" t="str">
        <f>[1]DB!P534</f>
        <v>LPHJ (6)</v>
      </c>
      <c r="C133" s="21">
        <f>[1]DB!Q534</f>
        <v>50</v>
      </c>
    </row>
    <row r="134" spans="1:3" x14ac:dyDescent="0.15">
      <c r="A134" s="21" t="str">
        <f>[1]DB!O535</f>
        <v>Select</v>
      </c>
      <c r="B134" s="21" t="str">
        <f>[1]DB!P535</f>
        <v>Select (7)</v>
      </c>
      <c r="C134" s="21">
        <f>[1]DB!Q535</f>
        <v>54</v>
      </c>
    </row>
    <row r="135" spans="1:3" x14ac:dyDescent="0.15">
      <c r="A135" s="21" t="str">
        <f>[1]DB!O536</f>
        <v>Idskov</v>
      </c>
      <c r="B135" s="21" t="str">
        <f>[1]DB!P536</f>
        <v>Idskov (8)</v>
      </c>
      <c r="C135" s="21">
        <f>[1]DB!Q536</f>
        <v>86</v>
      </c>
    </row>
    <row r="136" spans="1:3" x14ac:dyDescent="0.15">
      <c r="A136" s="21" t="str">
        <f>[1]DB!O537</f>
        <v>Far</v>
      </c>
      <c r="B136" s="21" t="str">
        <f>[1]DB!P537</f>
        <v>Far (9)</v>
      </c>
      <c r="C136" s="21">
        <f>[1]DB!Q537</f>
        <v>74</v>
      </c>
    </row>
    <row r="137" spans="1:3" x14ac:dyDescent="0.15">
      <c r="A137" s="21" t="str">
        <f>[1]DB!O538</f>
        <v>LPHJ</v>
      </c>
      <c r="B137" s="21" t="str">
        <f>[1]DB!P538</f>
        <v>LPHJ (10)</v>
      </c>
      <c r="C137" s="21">
        <f>[1]DB!Q538</f>
        <v>56</v>
      </c>
    </row>
    <row r="138" spans="1:3" x14ac:dyDescent="0.15">
      <c r="A138" s="21" t="str">
        <f>[1]DB!O539</f>
        <v>Chelsea</v>
      </c>
      <c r="B138" s="21" t="str">
        <f>[1]DB!P539</f>
        <v>Chelsea (11)</v>
      </c>
      <c r="C138" s="21">
        <f>[1]DB!Q539</f>
        <v>17</v>
      </c>
    </row>
    <row r="139" spans="1:3" x14ac:dyDescent="0.15">
      <c r="A139" s="21" t="str">
        <f>[1]DB!O540</f>
        <v>Idskov</v>
      </c>
      <c r="B139" s="21" t="str">
        <f>[1]DB!P540</f>
        <v>Idskov (12)</v>
      </c>
      <c r="C139" s="21">
        <f>[1]DB!Q540</f>
        <v>84</v>
      </c>
    </row>
    <row r="140" spans="1:3" x14ac:dyDescent="0.15">
      <c r="A140" s="21" t="str">
        <f>[1]DB!O541</f>
        <v>Select</v>
      </c>
      <c r="B140" s="21" t="str">
        <f>[1]DB!P541</f>
        <v>Select (13)</v>
      </c>
      <c r="C140" s="21">
        <f>[1]DB!Q541</f>
        <v>55</v>
      </c>
    </row>
    <row r="141" spans="1:3" x14ac:dyDescent="0.15">
      <c r="A141" s="21" t="str">
        <f>[1]DB!O542</f>
        <v>Mauer</v>
      </c>
      <c r="B141" s="21" t="str">
        <f>[1]DB!P542</f>
        <v>Mauer (14)</v>
      </c>
      <c r="C141" s="21">
        <f>[1]DB!Q542</f>
        <v>71</v>
      </c>
    </row>
    <row r="142" spans="1:3" x14ac:dyDescent="0.15">
      <c r="A142" s="21" t="str">
        <f>[1]DB!O543</f>
        <v>Idskov</v>
      </c>
      <c r="B142" s="21" t="str">
        <f>[1]DB!P543</f>
        <v>Idskov (15)</v>
      </c>
      <c r="C142" s="21">
        <f>[1]DB!Q543</f>
        <v>83</v>
      </c>
    </row>
    <row r="143" spans="1:3" x14ac:dyDescent="0.15">
      <c r="A143" s="21" t="str">
        <f>[1]DB!O544</f>
        <v>Far</v>
      </c>
      <c r="B143" s="21" t="str">
        <f>[1]DB!P544</f>
        <v>Far (16)</v>
      </c>
      <c r="C143" s="21">
        <f>[1]DB!Q544</f>
        <v>68</v>
      </c>
    </row>
    <row r="145" spans="1:64" x14ac:dyDescent="0.15">
      <c r="A145" s="21" t="s">
        <v>24</v>
      </c>
      <c r="B145" s="21" t="s">
        <v>24</v>
      </c>
      <c r="C145" s="21" t="s">
        <v>24</v>
      </c>
      <c r="D145" s="21" t="s">
        <v>24</v>
      </c>
      <c r="E145" s="21" t="s">
        <v>24</v>
      </c>
      <c r="F145" s="21" t="s">
        <v>24</v>
      </c>
      <c r="G145" s="21" t="s">
        <v>24</v>
      </c>
      <c r="H145" s="21" t="s">
        <v>24</v>
      </c>
      <c r="I145" s="21" t="s">
        <v>24</v>
      </c>
      <c r="J145" s="21" t="s">
        <v>24</v>
      </c>
      <c r="K145" s="21" t="s">
        <v>24</v>
      </c>
      <c r="L145" s="21" t="s">
        <v>24</v>
      </c>
      <c r="M145" s="21" t="s">
        <v>24</v>
      </c>
      <c r="N145" s="21" t="s">
        <v>24</v>
      </c>
      <c r="O145" s="21" t="s">
        <v>24</v>
      </c>
      <c r="P145" s="21" t="s">
        <v>24</v>
      </c>
      <c r="Q145" s="21" t="s">
        <v>24</v>
      </c>
      <c r="R145" s="21" t="s">
        <v>24</v>
      </c>
      <c r="S145" s="21" t="s">
        <v>24</v>
      </c>
      <c r="T145" s="21" t="s">
        <v>24</v>
      </c>
      <c r="U145" s="21" t="s">
        <v>24</v>
      </c>
      <c r="V145" s="21" t="s">
        <v>24</v>
      </c>
      <c r="W145" s="21" t="s">
        <v>24</v>
      </c>
      <c r="X145" s="21" t="s">
        <v>24</v>
      </c>
      <c r="Y145" s="21" t="s">
        <v>24</v>
      </c>
      <c r="Z145" s="21" t="s">
        <v>24</v>
      </c>
      <c r="AA145" s="21" t="s">
        <v>24</v>
      </c>
      <c r="AB145" s="21" t="s">
        <v>24</v>
      </c>
      <c r="AC145" s="21" t="s">
        <v>24</v>
      </c>
      <c r="AD145" s="21" t="s">
        <v>24</v>
      </c>
      <c r="AE145" s="21" t="s">
        <v>24</v>
      </c>
      <c r="AF145" s="21" t="s">
        <v>24</v>
      </c>
      <c r="AG145" s="21" t="s">
        <v>24</v>
      </c>
      <c r="AH145" s="21" t="s">
        <v>24</v>
      </c>
      <c r="AI145" s="21" t="s">
        <v>24</v>
      </c>
      <c r="AJ145" s="21" t="s">
        <v>24</v>
      </c>
      <c r="AK145" s="21" t="s">
        <v>24</v>
      </c>
      <c r="AL145" s="21" t="s">
        <v>24</v>
      </c>
      <c r="AM145" s="21" t="s">
        <v>24</v>
      </c>
      <c r="AN145" s="21" t="s">
        <v>24</v>
      </c>
      <c r="AO145" s="21" t="s">
        <v>24</v>
      </c>
      <c r="AP145" s="21" t="s">
        <v>24</v>
      </c>
      <c r="AQ145" s="21" t="s">
        <v>24</v>
      </c>
      <c r="AR145" s="21" t="s">
        <v>24</v>
      </c>
      <c r="AS145" s="21" t="s">
        <v>24</v>
      </c>
      <c r="AT145" s="21" t="s">
        <v>24</v>
      </c>
      <c r="AU145" s="21" t="s">
        <v>24</v>
      </c>
      <c r="AV145" s="21" t="s">
        <v>24</v>
      </c>
      <c r="AW145" s="21" t="s">
        <v>24</v>
      </c>
      <c r="AX145" s="21" t="s">
        <v>24</v>
      </c>
      <c r="AY145" s="21" t="s">
        <v>24</v>
      </c>
      <c r="AZ145" s="21" t="s">
        <v>24</v>
      </c>
      <c r="BA145" s="21" t="s">
        <v>24</v>
      </c>
      <c r="BB145" s="21" t="s">
        <v>24</v>
      </c>
      <c r="BC145" s="21" t="s">
        <v>24</v>
      </c>
      <c r="BD145" s="21" t="s">
        <v>24</v>
      </c>
      <c r="BE145" s="21" t="s">
        <v>24</v>
      </c>
      <c r="BF145" s="21" t="s">
        <v>24</v>
      </c>
      <c r="BG145" s="21" t="s">
        <v>24</v>
      </c>
      <c r="BH145" s="21" t="s">
        <v>24</v>
      </c>
      <c r="BI145" s="21" t="s">
        <v>24</v>
      </c>
      <c r="BJ145" s="21" t="s">
        <v>24</v>
      </c>
      <c r="BK145" s="21" t="s">
        <v>24</v>
      </c>
      <c r="BL145" s="21" t="s">
        <v>24</v>
      </c>
    </row>
    <row r="146" spans="1:64" x14ac:dyDescent="0.15">
      <c r="A146" s="21">
        <v>1</v>
      </c>
      <c r="B146" s="21">
        <v>2</v>
      </c>
      <c r="C146" s="21">
        <v>3</v>
      </c>
      <c r="D146" s="21">
        <v>4</v>
      </c>
      <c r="E146" s="21">
        <v>5</v>
      </c>
      <c r="F146" s="21">
        <v>6</v>
      </c>
      <c r="G146" s="21">
        <v>7</v>
      </c>
      <c r="H146" s="21">
        <v>8</v>
      </c>
      <c r="I146" s="21">
        <v>9</v>
      </c>
      <c r="J146" s="21">
        <v>10</v>
      </c>
      <c r="K146" s="21">
        <v>11</v>
      </c>
      <c r="L146" s="21">
        <v>12</v>
      </c>
      <c r="M146" s="21">
        <v>13</v>
      </c>
      <c r="N146" s="21">
        <v>14</v>
      </c>
      <c r="O146" s="21">
        <v>15</v>
      </c>
      <c r="P146" s="21">
        <v>16</v>
      </c>
      <c r="Q146" s="21">
        <v>17</v>
      </c>
      <c r="R146" s="21">
        <v>18</v>
      </c>
      <c r="S146" s="21">
        <v>19</v>
      </c>
      <c r="T146" s="21">
        <v>20</v>
      </c>
      <c r="U146" s="21">
        <v>21</v>
      </c>
      <c r="V146" s="21">
        <v>22</v>
      </c>
      <c r="W146" s="21">
        <v>23</v>
      </c>
      <c r="X146" s="21">
        <v>24</v>
      </c>
      <c r="Y146" s="21">
        <v>25</v>
      </c>
      <c r="Z146" s="21">
        <v>26</v>
      </c>
      <c r="AA146" s="21">
        <v>27</v>
      </c>
      <c r="AB146" s="21">
        <v>28</v>
      </c>
      <c r="AC146" s="21">
        <v>29</v>
      </c>
      <c r="AD146" s="21">
        <v>30</v>
      </c>
      <c r="AE146" s="21">
        <v>31</v>
      </c>
      <c r="AF146" s="21">
        <v>32</v>
      </c>
      <c r="AG146" s="21">
        <v>33</v>
      </c>
      <c r="AH146" s="21">
        <v>34</v>
      </c>
      <c r="AI146" s="21">
        <v>35</v>
      </c>
      <c r="AJ146" s="21">
        <v>36</v>
      </c>
      <c r="AK146" s="21">
        <v>37</v>
      </c>
      <c r="AL146" s="21">
        <v>38</v>
      </c>
      <c r="AM146" s="21">
        <v>39</v>
      </c>
      <c r="AN146" s="21">
        <v>40</v>
      </c>
      <c r="AO146" s="21">
        <v>41</v>
      </c>
      <c r="AP146" s="21">
        <v>42</v>
      </c>
      <c r="AQ146" s="21">
        <v>43</v>
      </c>
      <c r="AR146" s="21">
        <v>44</v>
      </c>
      <c r="AS146" s="21">
        <v>45</v>
      </c>
      <c r="AT146" s="21">
        <v>46</v>
      </c>
      <c r="AU146" s="21">
        <v>47</v>
      </c>
      <c r="AV146" s="21">
        <v>48</v>
      </c>
      <c r="AW146" s="21">
        <v>49</v>
      </c>
      <c r="AX146" s="21">
        <v>50</v>
      </c>
      <c r="AY146" s="21">
        <v>51</v>
      </c>
      <c r="AZ146" s="21">
        <v>52</v>
      </c>
      <c r="BA146" s="21">
        <v>53</v>
      </c>
      <c r="BB146" s="21">
        <v>54</v>
      </c>
      <c r="BC146" s="21">
        <v>55</v>
      </c>
      <c r="BD146" s="21">
        <v>56</v>
      </c>
      <c r="BE146" s="21">
        <v>57</v>
      </c>
      <c r="BF146" s="21">
        <v>58</v>
      </c>
      <c r="BG146" s="21">
        <v>59</v>
      </c>
      <c r="BH146" s="21">
        <v>60</v>
      </c>
      <c r="BI146" s="21">
        <v>61</v>
      </c>
      <c r="BJ146" s="21">
        <v>62</v>
      </c>
      <c r="BK146" s="21">
        <v>63</v>
      </c>
      <c r="BL146" s="21">
        <v>64</v>
      </c>
    </row>
    <row r="147" spans="1:64" x14ac:dyDescent="0.15">
      <c r="A147" s="21" t="s">
        <v>68</v>
      </c>
      <c r="B147" s="21" t="s">
        <v>68</v>
      </c>
      <c r="C147" s="21" t="s">
        <v>68</v>
      </c>
      <c r="D147" s="21" t="s">
        <v>68</v>
      </c>
      <c r="E147" s="21" t="s">
        <v>68</v>
      </c>
      <c r="F147" s="21" t="s">
        <v>68</v>
      </c>
      <c r="G147" s="21" t="s">
        <v>68</v>
      </c>
      <c r="H147" s="21" t="s">
        <v>68</v>
      </c>
      <c r="I147" s="21" t="s">
        <v>68</v>
      </c>
      <c r="J147" s="21" t="s">
        <v>68</v>
      </c>
      <c r="K147" s="21" t="s">
        <v>68</v>
      </c>
      <c r="L147" s="21" t="s">
        <v>68</v>
      </c>
      <c r="M147" s="21" t="s">
        <v>68</v>
      </c>
      <c r="N147" s="21" t="s">
        <v>68</v>
      </c>
      <c r="O147" s="21" t="s">
        <v>68</v>
      </c>
      <c r="P147" s="21" t="s">
        <v>68</v>
      </c>
      <c r="Q147" s="21" t="s">
        <v>68</v>
      </c>
      <c r="R147" s="21" t="s">
        <v>68</v>
      </c>
      <c r="S147" s="21" t="s">
        <v>68</v>
      </c>
      <c r="T147" s="21" t="s">
        <v>68</v>
      </c>
      <c r="U147" s="21" t="s">
        <v>68</v>
      </c>
      <c r="V147" s="21" t="s">
        <v>68</v>
      </c>
      <c r="W147" s="21" t="s">
        <v>68</v>
      </c>
      <c r="X147" s="21" t="s">
        <v>68</v>
      </c>
      <c r="Y147" s="21" t="s">
        <v>68</v>
      </c>
      <c r="Z147" s="21" t="s">
        <v>68</v>
      </c>
      <c r="AA147" s="21" t="s">
        <v>68</v>
      </c>
      <c r="AB147" s="21" t="s">
        <v>68</v>
      </c>
      <c r="AC147" s="21" t="s">
        <v>68</v>
      </c>
      <c r="AD147" s="21" t="s">
        <v>68</v>
      </c>
      <c r="AE147" s="21" t="s">
        <v>68</v>
      </c>
      <c r="AF147" s="21" t="s">
        <v>68</v>
      </c>
      <c r="AG147" s="21" t="s">
        <v>68</v>
      </c>
      <c r="AH147" s="21" t="s">
        <v>68</v>
      </c>
      <c r="AI147" s="21" t="s">
        <v>68</v>
      </c>
      <c r="AJ147" s="21" t="s">
        <v>68</v>
      </c>
      <c r="AK147" s="21" t="s">
        <v>68</v>
      </c>
      <c r="AL147" s="21" t="s">
        <v>68</v>
      </c>
      <c r="AM147" s="21" t="s">
        <v>68</v>
      </c>
      <c r="AN147" s="21" t="s">
        <v>68</v>
      </c>
      <c r="AO147" s="21" t="s">
        <v>68</v>
      </c>
      <c r="AP147" s="21" t="s">
        <v>68</v>
      </c>
      <c r="AQ147" s="21" t="s">
        <v>68</v>
      </c>
      <c r="AR147" s="21" t="s">
        <v>68</v>
      </c>
      <c r="AS147" s="21" t="s">
        <v>68</v>
      </c>
      <c r="AT147" s="21" t="s">
        <v>68</v>
      </c>
      <c r="AU147" s="21" t="s">
        <v>68</v>
      </c>
      <c r="AV147" s="21" t="s">
        <v>68</v>
      </c>
      <c r="AW147" s="21" t="s">
        <v>68</v>
      </c>
      <c r="AX147" s="21" t="s">
        <v>68</v>
      </c>
      <c r="AY147" s="21" t="s">
        <v>68</v>
      </c>
      <c r="AZ147" s="21" t="s">
        <v>68</v>
      </c>
      <c r="BA147" s="21" t="s">
        <v>68</v>
      </c>
      <c r="BB147" s="21" t="s">
        <v>68</v>
      </c>
      <c r="BC147" s="21" t="s">
        <v>68</v>
      </c>
      <c r="BD147" s="21" t="s">
        <v>68</v>
      </c>
      <c r="BE147" s="21" t="s">
        <v>68</v>
      </c>
      <c r="BF147" s="21" t="s">
        <v>68</v>
      </c>
      <c r="BG147" s="21" t="s">
        <v>68</v>
      </c>
      <c r="BH147" s="21" t="s">
        <v>68</v>
      </c>
      <c r="BI147" s="21" t="s">
        <v>68</v>
      </c>
      <c r="BJ147" s="21" t="s">
        <v>68</v>
      </c>
      <c r="BK147" s="21" t="s">
        <v>68</v>
      </c>
      <c r="BL147" s="21" t="s">
        <v>68</v>
      </c>
    </row>
    <row r="148" spans="1:64" x14ac:dyDescent="0.15">
      <c r="A148" s="21">
        <v>1</v>
      </c>
      <c r="B148" s="21">
        <v>2</v>
      </c>
      <c r="C148" s="21">
        <v>3</v>
      </c>
      <c r="D148" s="21">
        <v>4</v>
      </c>
      <c r="E148" s="21">
        <v>5</v>
      </c>
      <c r="F148" s="21">
        <v>6</v>
      </c>
      <c r="G148" s="21">
        <v>7</v>
      </c>
      <c r="H148" s="21">
        <v>8</v>
      </c>
      <c r="I148" s="21">
        <v>9</v>
      </c>
      <c r="J148" s="21">
        <v>10</v>
      </c>
      <c r="K148" s="21">
        <v>11</v>
      </c>
      <c r="L148" s="21">
        <v>12</v>
      </c>
      <c r="M148" s="21">
        <v>13</v>
      </c>
      <c r="N148" s="21">
        <v>14</v>
      </c>
      <c r="O148" s="21">
        <v>15</v>
      </c>
      <c r="P148" s="21">
        <v>16</v>
      </c>
      <c r="Q148" s="21">
        <v>17</v>
      </c>
      <c r="R148" s="21">
        <v>18</v>
      </c>
      <c r="S148" s="21">
        <v>19</v>
      </c>
      <c r="T148" s="21">
        <v>20</v>
      </c>
      <c r="U148" s="21">
        <v>21</v>
      </c>
      <c r="V148" s="21">
        <v>22</v>
      </c>
      <c r="W148" s="21">
        <v>23</v>
      </c>
      <c r="X148" s="21">
        <v>24</v>
      </c>
      <c r="Y148" s="21">
        <v>25</v>
      </c>
      <c r="Z148" s="21">
        <v>26</v>
      </c>
      <c r="AA148" s="21">
        <v>27</v>
      </c>
      <c r="AB148" s="21">
        <v>28</v>
      </c>
      <c r="AC148" s="21">
        <v>29</v>
      </c>
      <c r="AD148" s="21">
        <v>30</v>
      </c>
      <c r="AE148" s="21">
        <v>31</v>
      </c>
      <c r="AF148" s="21">
        <v>32</v>
      </c>
      <c r="AG148" s="21">
        <v>33</v>
      </c>
      <c r="AH148" s="21">
        <v>34</v>
      </c>
      <c r="AI148" s="21">
        <v>35</v>
      </c>
      <c r="AJ148" s="21">
        <v>36</v>
      </c>
      <c r="AK148" s="21">
        <v>37</v>
      </c>
      <c r="AL148" s="21">
        <v>38</v>
      </c>
      <c r="AM148" s="21">
        <v>39</v>
      </c>
      <c r="AN148" s="21">
        <v>40</v>
      </c>
      <c r="AO148" s="21">
        <v>41</v>
      </c>
      <c r="AP148" s="21">
        <v>42</v>
      </c>
      <c r="AQ148" s="21">
        <v>43</v>
      </c>
      <c r="AR148" s="21">
        <v>44</v>
      </c>
      <c r="AS148" s="21">
        <v>45</v>
      </c>
      <c r="AT148" s="21">
        <v>46</v>
      </c>
      <c r="AU148" s="21">
        <v>47</v>
      </c>
      <c r="AV148" s="21">
        <v>48</v>
      </c>
      <c r="AW148" s="21">
        <v>49</v>
      </c>
      <c r="AX148" s="21">
        <v>50</v>
      </c>
      <c r="AY148" s="21">
        <v>51</v>
      </c>
      <c r="AZ148" s="21">
        <v>52</v>
      </c>
      <c r="BA148" s="21">
        <v>53</v>
      </c>
      <c r="BB148" s="21">
        <v>54</v>
      </c>
      <c r="BC148" s="21">
        <v>55</v>
      </c>
      <c r="BD148" s="21">
        <v>56</v>
      </c>
      <c r="BE148" s="21">
        <v>57</v>
      </c>
      <c r="BF148" s="21">
        <v>58</v>
      </c>
      <c r="BG148" s="21">
        <v>59</v>
      </c>
      <c r="BH148" s="21">
        <v>60</v>
      </c>
      <c r="BI148" s="21">
        <v>61</v>
      </c>
      <c r="BJ148" s="21">
        <v>62</v>
      </c>
      <c r="BK148" s="21">
        <v>63</v>
      </c>
      <c r="BL148" s="21">
        <v>64</v>
      </c>
    </row>
    <row r="149" spans="1:64" x14ac:dyDescent="0.15">
      <c r="A149" s="21" t="s">
        <v>1</v>
      </c>
      <c r="B149" s="21" t="s">
        <v>1</v>
      </c>
      <c r="C149" s="21" t="s">
        <v>1</v>
      </c>
      <c r="D149" s="21" t="s">
        <v>1</v>
      </c>
      <c r="E149" s="21" t="s">
        <v>1</v>
      </c>
      <c r="F149" s="21" t="s">
        <v>1</v>
      </c>
      <c r="G149" s="21" t="s">
        <v>1</v>
      </c>
      <c r="H149" s="21" t="s">
        <v>1</v>
      </c>
      <c r="I149" s="21" t="s">
        <v>1</v>
      </c>
      <c r="J149" s="21" t="s">
        <v>1</v>
      </c>
      <c r="K149" s="21" t="s">
        <v>1</v>
      </c>
      <c r="L149" s="21" t="s">
        <v>1</v>
      </c>
      <c r="M149" s="21" t="s">
        <v>1</v>
      </c>
      <c r="N149" s="21" t="s">
        <v>1</v>
      </c>
      <c r="O149" s="21" t="s">
        <v>1</v>
      </c>
      <c r="P149" s="21" t="s">
        <v>1</v>
      </c>
      <c r="Q149" s="21" t="s">
        <v>1</v>
      </c>
      <c r="R149" s="21" t="s">
        <v>1</v>
      </c>
      <c r="S149" s="21" t="s">
        <v>1</v>
      </c>
      <c r="T149" s="21" t="s">
        <v>1</v>
      </c>
      <c r="U149" s="21" t="s">
        <v>1</v>
      </c>
      <c r="V149" s="21" t="s">
        <v>1</v>
      </c>
      <c r="W149" s="21" t="s">
        <v>1</v>
      </c>
      <c r="X149" s="21" t="s">
        <v>1</v>
      </c>
      <c r="Y149" s="21" t="s">
        <v>1</v>
      </c>
      <c r="Z149" s="21" t="s">
        <v>1</v>
      </c>
      <c r="AA149" s="21" t="s">
        <v>1</v>
      </c>
      <c r="AB149" s="21" t="s">
        <v>1</v>
      </c>
      <c r="AC149" s="21" t="s">
        <v>1</v>
      </c>
      <c r="AD149" s="21" t="s">
        <v>1</v>
      </c>
      <c r="AE149" s="21" t="s">
        <v>1</v>
      </c>
      <c r="AF149" s="21" t="s">
        <v>1</v>
      </c>
      <c r="AG149" s="21" t="s">
        <v>1</v>
      </c>
      <c r="AH149" s="21" t="s">
        <v>1</v>
      </c>
      <c r="AI149" s="21" t="s">
        <v>1</v>
      </c>
      <c r="AJ149" s="21" t="s">
        <v>1</v>
      </c>
      <c r="AK149" s="21" t="s">
        <v>1</v>
      </c>
      <c r="AL149" s="21" t="s">
        <v>1</v>
      </c>
      <c r="AM149" s="21" t="s">
        <v>1</v>
      </c>
      <c r="AN149" s="21" t="s">
        <v>1</v>
      </c>
      <c r="AO149" s="21" t="s">
        <v>1</v>
      </c>
      <c r="AP149" s="21" t="s">
        <v>1</v>
      </c>
      <c r="AQ149" s="21" t="s">
        <v>1</v>
      </c>
      <c r="AR149" s="21" t="s">
        <v>1</v>
      </c>
      <c r="AS149" s="21" t="s">
        <v>1</v>
      </c>
      <c r="AT149" s="21" t="s">
        <v>1</v>
      </c>
      <c r="AU149" s="21" t="s">
        <v>1</v>
      </c>
      <c r="AV149" s="21" t="s">
        <v>1</v>
      </c>
      <c r="AW149" s="21" t="s">
        <v>1</v>
      </c>
      <c r="AX149" s="21" t="s">
        <v>1</v>
      </c>
      <c r="AY149" s="21" t="s">
        <v>1</v>
      </c>
      <c r="AZ149" s="21" t="s">
        <v>1</v>
      </c>
      <c r="BA149" s="21" t="s">
        <v>1</v>
      </c>
      <c r="BB149" s="21" t="s">
        <v>1</v>
      </c>
      <c r="BC149" s="21" t="s">
        <v>1</v>
      </c>
      <c r="BD149" s="21" t="s">
        <v>1</v>
      </c>
      <c r="BE149" s="21" t="s">
        <v>1</v>
      </c>
      <c r="BF149" s="21" t="s">
        <v>1</v>
      </c>
      <c r="BG149" s="21" t="s">
        <v>1</v>
      </c>
      <c r="BH149" s="21" t="s">
        <v>1</v>
      </c>
      <c r="BI149" s="21" t="s">
        <v>1</v>
      </c>
      <c r="BJ149" s="21" t="s">
        <v>1</v>
      </c>
      <c r="BK149" s="21" t="s">
        <v>1</v>
      </c>
      <c r="BL149" s="21" t="s">
        <v>1</v>
      </c>
    </row>
    <row r="150" spans="1:64" x14ac:dyDescent="0.15">
      <c r="A150" s="21" t="str">
        <f>A78</f>
        <v>United</v>
      </c>
      <c r="B150" s="21" t="str">
        <f>A79</f>
        <v>Robbo</v>
      </c>
      <c r="C150" s="21" t="str">
        <f>A80</f>
        <v>Flinca</v>
      </c>
      <c r="D150" s="21" t="str">
        <f>A81</f>
        <v>Idskov</v>
      </c>
      <c r="E150" s="21" t="str">
        <f>A82</f>
        <v>Far</v>
      </c>
      <c r="F150" s="21" t="str">
        <f>A83</f>
        <v>Select</v>
      </c>
      <c r="G150" s="21" t="str">
        <f>A84</f>
        <v>Futte</v>
      </c>
      <c r="H150" s="21" t="str">
        <f>A85</f>
        <v>Steam</v>
      </c>
      <c r="I150" s="21" t="str">
        <f>A86</f>
        <v>Hede</v>
      </c>
      <c r="J150" s="21" t="str">
        <f>A87</f>
        <v>Anderup</v>
      </c>
      <c r="K150" s="21" t="str">
        <f>A88</f>
        <v>Far</v>
      </c>
      <c r="L150" s="21" t="str">
        <f>A89</f>
        <v>MFP</v>
      </c>
      <c r="M150" s="21" t="str">
        <f>A90</f>
        <v>Flinca</v>
      </c>
      <c r="N150" s="21" t="str">
        <f>A91</f>
        <v>MFP</v>
      </c>
      <c r="O150" s="21" t="str">
        <f>A92</f>
        <v>Select</v>
      </c>
      <c r="P150" s="21" t="str">
        <f>A93</f>
        <v>Select</v>
      </c>
      <c r="Q150" s="21" t="str">
        <f>A94</f>
        <v>SPVK</v>
      </c>
      <c r="R150" s="21" t="str">
        <f>A95</f>
        <v>Idskov</v>
      </c>
      <c r="S150" s="21" t="str">
        <f>A96</f>
        <v>Select</v>
      </c>
      <c r="T150" s="21" t="str">
        <f>A97</f>
        <v>MFP</v>
      </c>
      <c r="U150" s="21" t="str">
        <f>A98</f>
        <v>Himbo</v>
      </c>
      <c r="V150" s="21" t="str">
        <f>A99</f>
        <v>MFP</v>
      </c>
      <c r="W150" s="21" t="str">
        <f>A100</f>
        <v>Watson</v>
      </c>
      <c r="X150" s="21" t="str">
        <f>A101</f>
        <v>Flinca</v>
      </c>
      <c r="Y150" s="21" t="str">
        <f>A102</f>
        <v>Select</v>
      </c>
      <c r="Z150" s="21" t="str">
        <f>A103</f>
        <v>Benbo</v>
      </c>
      <c r="AA150" s="21" t="str">
        <f>A104</f>
        <v>Select</v>
      </c>
      <c r="AB150" s="21" t="str">
        <f>A105</f>
        <v>SPVK</v>
      </c>
      <c r="AC150" s="21" t="str">
        <f>A106</f>
        <v>LPHJ</v>
      </c>
      <c r="AD150" s="21" t="str">
        <f>A107</f>
        <v>Chelsea</v>
      </c>
      <c r="AE150" s="21" t="str">
        <f>A108</f>
        <v>Frydkær</v>
      </c>
      <c r="AF150" s="21" t="str">
        <f>A109</f>
        <v>Himbo</v>
      </c>
      <c r="AG150" s="21" t="str">
        <f>D78</f>
        <v>Percy</v>
      </c>
      <c r="AH150" s="21" t="str">
        <f>D79</f>
        <v>Arsenal</v>
      </c>
      <c r="AI150" s="21" t="str">
        <f>D80</f>
        <v>Futte</v>
      </c>
      <c r="AJ150" s="21" t="str">
        <f>D81</f>
        <v>Far</v>
      </c>
      <c r="AK150" s="21" t="str">
        <f>D82</f>
        <v>Steam</v>
      </c>
      <c r="AL150" s="21" t="str">
        <f>D83</f>
        <v>Steam</v>
      </c>
      <c r="AM150" s="21" t="str">
        <f>D84</f>
        <v>Lund</v>
      </c>
      <c r="AN150" s="21" t="str">
        <f>D85</f>
        <v>Nuser</v>
      </c>
      <c r="AO150" s="21" t="str">
        <f>D86</f>
        <v>Percy</v>
      </c>
      <c r="AP150" s="21" t="str">
        <f>D87</f>
        <v>brula</v>
      </c>
      <c r="AQ150" s="21" t="str">
        <f>D88</f>
        <v>Harry</v>
      </c>
      <c r="AR150" s="21" t="str">
        <f>D89</f>
        <v>Gunners</v>
      </c>
      <c r="AS150" s="21" t="str">
        <f>D90</f>
        <v>ÅZÆTZØW</v>
      </c>
      <c r="AT150" s="21" t="str">
        <f>D91</f>
        <v>Lund</v>
      </c>
      <c r="AU150" s="21" t="str">
        <f>D92</f>
        <v>Cottee</v>
      </c>
      <c r="AV150" s="21" t="str">
        <f>D93</f>
        <v>Kinks</v>
      </c>
      <c r="AW150" s="21" t="str">
        <f>D94</f>
        <v>Flinca</v>
      </c>
      <c r="AX150" s="21" t="str">
        <f>D95</f>
        <v>Håvard</v>
      </c>
      <c r="AY150" s="21" t="str">
        <f>D96</f>
        <v>Murer</v>
      </c>
      <c r="AZ150" s="21" t="str">
        <f>D97</f>
        <v>Idskov</v>
      </c>
      <c r="BA150" s="21" t="str">
        <f>D98</f>
        <v>brula</v>
      </c>
      <c r="BB150" s="21" t="str">
        <f>D99</f>
        <v>Himbo</v>
      </c>
      <c r="BC150" s="21" t="str">
        <f>D100</f>
        <v>Stoke</v>
      </c>
      <c r="BD150" s="21" t="str">
        <f>D101</f>
        <v>Robbo</v>
      </c>
      <c r="BE150" s="21" t="str">
        <f>D102</f>
        <v>Himbo</v>
      </c>
      <c r="BF150" s="21" t="str">
        <f>D103</f>
        <v>Lund</v>
      </c>
      <c r="BG150" s="21" t="str">
        <f>D104</f>
        <v>Idskov</v>
      </c>
      <c r="BH150" s="21" t="str">
        <f>D105</f>
        <v>Hede</v>
      </c>
      <c r="BI150" s="21" t="str">
        <f>D106</f>
        <v>Far</v>
      </c>
      <c r="BJ150" s="21" t="str">
        <f>D107</f>
        <v>Halvor</v>
      </c>
      <c r="BK150" s="21" t="str">
        <f>D108</f>
        <v>Degnen</v>
      </c>
      <c r="BL150" s="21" t="str">
        <f>D109</f>
        <v>Select</v>
      </c>
    </row>
  </sheetData>
  <sheetProtection sheet="1" objects="1" scenarios="1"/>
  <mergeCells count="1">
    <mergeCell ref="AL11:AM11"/>
  </mergeCells>
  <phoneticPr fontId="0" type="noConversion"/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Regneark</vt:lpstr>
      </vt:variant>
      <vt:variant>
        <vt:i4>6</vt:i4>
      </vt:variant>
      <vt:variant>
        <vt:lpstr>Navngivne områder</vt:lpstr>
      </vt:variant>
      <vt:variant>
        <vt:i4>4</vt:i4>
      </vt:variant>
    </vt:vector>
  </HeadingPairs>
  <TitlesOfParts>
    <vt:vector size="10" baseType="lpstr">
      <vt:lpstr>Kvalifikation</vt:lpstr>
      <vt:lpstr>Kampe</vt:lpstr>
      <vt:lpstr>Rækker</vt:lpstr>
      <vt:lpstr>Rækker - Udskrift</vt:lpstr>
      <vt:lpstr>Resultater</vt:lpstr>
      <vt:lpstr>DB</vt:lpstr>
      <vt:lpstr>Kvalifikation!Udskriftsområde</vt:lpstr>
      <vt:lpstr>Rækker!Udskriftsområde</vt:lpstr>
      <vt:lpstr>Rækker - Udskrift!Udskriftsområde</vt:lpstr>
      <vt:lpstr>Resultater!Udskriftsområde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Dalsgaard Johansen</dc:creator>
  <cp:lastModifiedBy>X</cp:lastModifiedBy>
  <cp:lastPrinted>2006-06-29T18:50:42Z</cp:lastPrinted>
  <dcterms:created xsi:type="dcterms:W3CDTF">2003-03-17T15:19:10Z</dcterms:created>
  <dcterms:modified xsi:type="dcterms:W3CDTF">2026-07-24T08:19:18Z</dcterms:modified>
</cp:coreProperties>
</file>