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340\AC\Temp\"/>
    </mc:Choice>
  </mc:AlternateContent>
  <xr:revisionPtr revIDLastSave="0" documentId="8_{003409A8-02BA-834D-9525-4226CDB69313}" xr6:coauthVersionLast="47" xr6:coauthVersionMax="47" xr10:uidLastSave="{00000000-0000-0000-0000-000000000000}"/>
  <bookViews>
    <workbookView xWindow="-60" yWindow="-60" windowWidth="15480" windowHeight="11640" activeTab="3" xr2:uid="{147654AA-2B7E-4FF7-9EF2-CD0238181068}"/>
  </bookViews>
  <sheets>
    <sheet name="3. runde" sheetId="14" r:id="rId1"/>
    <sheet name="Kampe" sheetId="10" r:id="rId2"/>
    <sheet name="Rækker" sheetId="6" r:id="rId3"/>
    <sheet name="Rækker - Udskrift" sheetId="3" r:id="rId4"/>
    <sheet name="Resultater" sheetId="15" r:id="rId5"/>
    <sheet name="DB" sheetId="11" state="hidden" r:id="rId6"/>
  </sheets>
  <externalReferences>
    <externalReference r:id="rId7"/>
    <externalReference r:id="rId8"/>
  </externalReferences>
  <definedNames>
    <definedName name="_xlnm.Print_Area" localSheetId="0">'3. runde'!$A$1:$D$22</definedName>
    <definedName name="_xlnm.Print_Area" localSheetId="2">Rækker!$A$1:$AF$40</definedName>
    <definedName name="_xlnm.Print_Area" localSheetId="3">'Rækker - Udskrift'!$A$1:$BA$77</definedName>
    <definedName name="_xlnm.Print_Area" localSheetId="4">Resultater!$A$1:$H$23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1" l="1"/>
  <c r="A1" i="14"/>
  <c r="H1" i="11"/>
  <c r="B2" i="11"/>
  <c r="E48" i="11"/>
  <c r="D2" i="11"/>
  <c r="H2" i="11"/>
  <c r="D3" i="11"/>
  <c r="D6" i="11"/>
  <c r="H3" i="11"/>
  <c r="F41" i="3"/>
  <c r="B4" i="11"/>
  <c r="R10" i="11"/>
  <c r="AH39" i="11"/>
  <c r="S10" i="11"/>
  <c r="T10" i="11"/>
  <c r="U10" i="11"/>
  <c r="V10" i="11"/>
  <c r="W10" i="11"/>
  <c r="AH34" i="11"/>
  <c r="X10" i="11"/>
  <c r="Y10" i="11"/>
  <c r="Z10" i="11"/>
  <c r="AA10" i="11"/>
  <c r="AB10" i="11"/>
  <c r="AC10" i="11"/>
  <c r="AD10" i="11"/>
  <c r="AH41" i="11"/>
  <c r="A12" i="11"/>
  <c r="C12" i="11"/>
  <c r="F12" i="11"/>
  <c r="H12" i="11"/>
  <c r="I12" i="11"/>
  <c r="K12" i="11"/>
  <c r="L12" i="11"/>
  <c r="M12" i="11"/>
  <c r="N12" i="11"/>
  <c r="O12" i="11"/>
  <c r="P12" i="11"/>
  <c r="A13" i="11"/>
  <c r="C13" i="11"/>
  <c r="F13" i="11"/>
  <c r="H13" i="11"/>
  <c r="I13" i="11"/>
  <c r="K13" i="11"/>
  <c r="L13" i="11"/>
  <c r="M13" i="11"/>
  <c r="N13" i="11"/>
  <c r="J13" i="11"/>
  <c r="Q13" i="11"/>
  <c r="O13" i="11"/>
  <c r="P13" i="11"/>
  <c r="A14" i="11"/>
  <c r="F3" i="6"/>
  <c r="L4" i="3"/>
  <c r="C14" i="11"/>
  <c r="F14" i="11"/>
  <c r="H14" i="11"/>
  <c r="I14" i="11"/>
  <c r="K14" i="11"/>
  <c r="L14" i="11"/>
  <c r="M14" i="11"/>
  <c r="N14" i="11"/>
  <c r="O14" i="11"/>
  <c r="P14" i="11"/>
  <c r="A15" i="11"/>
  <c r="C15" i="11"/>
  <c r="F15" i="11"/>
  <c r="H15" i="11"/>
  <c r="I15" i="11"/>
  <c r="K15" i="11"/>
  <c r="L15" i="11"/>
  <c r="M15" i="11"/>
  <c r="N15" i="11"/>
  <c r="J15" i="11"/>
  <c r="Q15" i="11"/>
  <c r="O15" i="11"/>
  <c r="P15" i="11"/>
  <c r="A16" i="11"/>
  <c r="C16" i="11"/>
  <c r="F16" i="11"/>
  <c r="H16" i="11"/>
  <c r="I16" i="11"/>
  <c r="K16" i="11"/>
  <c r="L16" i="11"/>
  <c r="M16" i="11"/>
  <c r="N16" i="11"/>
  <c r="J16" i="11"/>
  <c r="O16" i="11"/>
  <c r="A17" i="11"/>
  <c r="L3" i="6"/>
  <c r="U4" i="3"/>
  <c r="C17" i="11"/>
  <c r="F17" i="11"/>
  <c r="H17" i="11"/>
  <c r="I17" i="11"/>
  <c r="K17" i="11"/>
  <c r="L17" i="11"/>
  <c r="M17" i="11"/>
  <c r="N17" i="11"/>
  <c r="J17" i="11"/>
  <c r="Q17" i="11"/>
  <c r="O17" i="11"/>
  <c r="P17" i="11"/>
  <c r="A18" i="11"/>
  <c r="C18" i="11"/>
  <c r="F18" i="11"/>
  <c r="H18" i="11"/>
  <c r="I18" i="11"/>
  <c r="K18" i="11"/>
  <c r="L18" i="11"/>
  <c r="M18" i="11"/>
  <c r="N18" i="11"/>
  <c r="J18" i="11"/>
  <c r="O18" i="11"/>
  <c r="P18" i="11"/>
  <c r="A19" i="11"/>
  <c r="P3" i="6"/>
  <c r="AA4" i="3"/>
  <c r="C19" i="11"/>
  <c r="F19" i="11"/>
  <c r="H19" i="11"/>
  <c r="I19" i="11"/>
  <c r="K19" i="11"/>
  <c r="M19" i="11"/>
  <c r="N19" i="11"/>
  <c r="O19" i="11"/>
  <c r="P19" i="11"/>
  <c r="A20" i="11"/>
  <c r="R3" i="6"/>
  <c r="R6" i="6"/>
  <c r="C20" i="11"/>
  <c r="F20" i="11"/>
  <c r="H20" i="11"/>
  <c r="I20" i="11"/>
  <c r="K20" i="11"/>
  <c r="L20" i="11"/>
  <c r="M20" i="11"/>
  <c r="N20" i="11"/>
  <c r="J20" i="11"/>
  <c r="Q20" i="11"/>
  <c r="AD5" i="3"/>
  <c r="O20" i="11"/>
  <c r="P20" i="11"/>
  <c r="A21" i="11"/>
  <c r="T3" i="6"/>
  <c r="T6" i="6"/>
  <c r="C21" i="11"/>
  <c r="F21" i="11"/>
  <c r="H21" i="11"/>
  <c r="I21" i="11"/>
  <c r="K21" i="11"/>
  <c r="M21" i="11"/>
  <c r="N21" i="11"/>
  <c r="J21" i="11"/>
  <c r="O21" i="11"/>
  <c r="P21" i="11"/>
  <c r="A22" i="11"/>
  <c r="V3" i="6"/>
  <c r="AJ4" i="3"/>
  <c r="C22" i="11"/>
  <c r="F22" i="11"/>
  <c r="H22" i="11"/>
  <c r="I22" i="11"/>
  <c r="K22" i="11"/>
  <c r="L22" i="11"/>
  <c r="M22" i="11"/>
  <c r="N22" i="11"/>
  <c r="J22" i="11"/>
  <c r="O22" i="11"/>
  <c r="P22" i="11"/>
  <c r="A23" i="11"/>
  <c r="C23" i="11"/>
  <c r="F23" i="11"/>
  <c r="H23" i="11"/>
  <c r="I23" i="11"/>
  <c r="K23" i="11"/>
  <c r="L23" i="11"/>
  <c r="M23" i="11"/>
  <c r="N23" i="11"/>
  <c r="J23" i="11"/>
  <c r="O23" i="11"/>
  <c r="P23" i="11"/>
  <c r="A24" i="11"/>
  <c r="C24" i="11"/>
  <c r="F24" i="11"/>
  <c r="H24" i="11"/>
  <c r="I24" i="11"/>
  <c r="K24" i="11"/>
  <c r="L24" i="11"/>
  <c r="M24" i="11"/>
  <c r="N24" i="11"/>
  <c r="J24" i="11"/>
  <c r="O24" i="11"/>
  <c r="P24" i="11"/>
  <c r="A25" i="11"/>
  <c r="AB3" i="6"/>
  <c r="AS4" i="3"/>
  <c r="C25" i="11"/>
  <c r="F25" i="11"/>
  <c r="H25" i="11"/>
  <c r="I25" i="11"/>
  <c r="K25" i="11"/>
  <c r="M25" i="11"/>
  <c r="N25" i="11"/>
  <c r="O25" i="11"/>
  <c r="P25" i="11"/>
  <c r="A26" i="11"/>
  <c r="AD3" i="6"/>
  <c r="AD6" i="6"/>
  <c r="C26" i="11"/>
  <c r="F26" i="11"/>
  <c r="H26" i="11"/>
  <c r="I26" i="11"/>
  <c r="K26" i="11"/>
  <c r="L26" i="11"/>
  <c r="M26" i="11"/>
  <c r="N26" i="11"/>
  <c r="J26" i="11"/>
  <c r="O26" i="11"/>
  <c r="P26" i="11"/>
  <c r="A27" i="11"/>
  <c r="C27" i="11"/>
  <c r="F27" i="11"/>
  <c r="H27" i="11"/>
  <c r="I27" i="11"/>
  <c r="K27" i="11"/>
  <c r="M27" i="11"/>
  <c r="N27" i="11"/>
  <c r="J27" i="11"/>
  <c r="O27" i="11"/>
  <c r="P27" i="11"/>
  <c r="A28" i="11"/>
  <c r="B23" i="6"/>
  <c r="C28" i="11"/>
  <c r="F28" i="11"/>
  <c r="H28" i="11"/>
  <c r="I28" i="11"/>
  <c r="K28" i="11"/>
  <c r="M28" i="11"/>
  <c r="N28" i="11"/>
  <c r="J28" i="11"/>
  <c r="O28" i="11"/>
  <c r="P28" i="11"/>
  <c r="A29" i="11"/>
  <c r="D23" i="6"/>
  <c r="C29" i="11"/>
  <c r="F29" i="11"/>
  <c r="H29" i="11"/>
  <c r="I29" i="11"/>
  <c r="K29" i="11"/>
  <c r="L29" i="11"/>
  <c r="M29" i="11"/>
  <c r="N29" i="11"/>
  <c r="J29" i="11"/>
  <c r="Q29" i="11"/>
  <c r="O29" i="11"/>
  <c r="P29" i="11"/>
  <c r="A30" i="11"/>
  <c r="C30" i="11"/>
  <c r="F30" i="11"/>
  <c r="H30" i="11"/>
  <c r="I30" i="11"/>
  <c r="K30" i="11"/>
  <c r="M30" i="11"/>
  <c r="N30" i="11"/>
  <c r="J30" i="11"/>
  <c r="Q30" i="11"/>
  <c r="O30" i="11"/>
  <c r="P30" i="11"/>
  <c r="A31" i="11"/>
  <c r="H23" i="6"/>
  <c r="C31" i="11"/>
  <c r="AQ31" i="11"/>
  <c r="F31" i="11"/>
  <c r="H31" i="11"/>
  <c r="I31" i="11"/>
  <c r="K31" i="11"/>
  <c r="L31" i="11"/>
  <c r="M31" i="11"/>
  <c r="N31" i="11"/>
  <c r="J31" i="11"/>
  <c r="O31" i="11"/>
  <c r="P31" i="11"/>
  <c r="A32" i="11"/>
  <c r="J24" i="6"/>
  <c r="C32" i="11"/>
  <c r="F32" i="11"/>
  <c r="H32" i="11"/>
  <c r="I32" i="11"/>
  <c r="K32" i="11"/>
  <c r="L32" i="11"/>
  <c r="M32" i="11"/>
  <c r="N32" i="11"/>
  <c r="O32" i="11"/>
  <c r="P32" i="11"/>
  <c r="A33" i="11"/>
  <c r="P51" i="11"/>
  <c r="C33" i="11"/>
  <c r="AQ33" i="11"/>
  <c r="F33" i="11"/>
  <c r="H33" i="11"/>
  <c r="I33" i="11"/>
  <c r="K33" i="11"/>
  <c r="L33" i="11"/>
  <c r="M33" i="11"/>
  <c r="N33" i="11"/>
  <c r="J33" i="11"/>
  <c r="Q33" i="11"/>
  <c r="O33" i="11"/>
  <c r="P33" i="11"/>
  <c r="A34" i="11"/>
  <c r="N24" i="6"/>
  <c r="C34" i="11"/>
  <c r="AQ34" i="11"/>
  <c r="F34" i="11"/>
  <c r="H34" i="11"/>
  <c r="I34" i="11"/>
  <c r="K34" i="11"/>
  <c r="L34" i="11"/>
  <c r="M34" i="11"/>
  <c r="N34" i="11"/>
  <c r="J34" i="11"/>
  <c r="Q34" i="11"/>
  <c r="O34" i="11"/>
  <c r="P34" i="11"/>
  <c r="A35" i="11"/>
  <c r="C35" i="11"/>
  <c r="AQ35" i="11"/>
  <c r="F35" i="11"/>
  <c r="H35" i="11"/>
  <c r="I35" i="11"/>
  <c r="K35" i="11"/>
  <c r="L35" i="11"/>
  <c r="M35" i="11"/>
  <c r="N35" i="11"/>
  <c r="O35" i="11"/>
  <c r="P35" i="11"/>
  <c r="A36" i="11"/>
  <c r="C36" i="11"/>
  <c r="AQ36" i="11"/>
  <c r="F36" i="11"/>
  <c r="H36" i="11"/>
  <c r="I36" i="11"/>
  <c r="K36" i="11"/>
  <c r="L36" i="11"/>
  <c r="M36" i="11"/>
  <c r="N36" i="11"/>
  <c r="J36" i="11"/>
  <c r="Q36" i="11"/>
  <c r="O36" i="11"/>
  <c r="P36" i="11"/>
  <c r="A37" i="11"/>
  <c r="T24" i="6"/>
  <c r="C37" i="11"/>
  <c r="AQ37" i="11"/>
  <c r="F37" i="11"/>
  <c r="H37" i="11"/>
  <c r="I37" i="11"/>
  <c r="K37" i="11"/>
  <c r="L37" i="11"/>
  <c r="M37" i="11"/>
  <c r="N37" i="11"/>
  <c r="J37" i="11"/>
  <c r="Q37" i="11"/>
  <c r="O37" i="11"/>
  <c r="P37" i="11"/>
  <c r="A38" i="11"/>
  <c r="C38" i="11"/>
  <c r="AQ38" i="11"/>
  <c r="F38" i="11"/>
  <c r="H38" i="11"/>
  <c r="I38" i="11"/>
  <c r="K38" i="11"/>
  <c r="L38" i="11"/>
  <c r="Q38" i="11"/>
  <c r="M38" i="11"/>
  <c r="N38" i="11"/>
  <c r="J38" i="11"/>
  <c r="O38" i="11"/>
  <c r="P38" i="11"/>
  <c r="A39" i="11"/>
  <c r="X24" i="6"/>
  <c r="C39" i="11"/>
  <c r="F39" i="11"/>
  <c r="H39" i="11"/>
  <c r="I39" i="11"/>
  <c r="K39" i="11"/>
  <c r="L39" i="11"/>
  <c r="M39" i="11"/>
  <c r="N39" i="11"/>
  <c r="J39" i="11"/>
  <c r="O39" i="11"/>
  <c r="P39" i="11"/>
  <c r="A40" i="11"/>
  <c r="C40" i="11"/>
  <c r="AQ40" i="11"/>
  <c r="F40" i="11"/>
  <c r="H40" i="11"/>
  <c r="I40" i="11"/>
  <c r="K40" i="11"/>
  <c r="L40" i="11"/>
  <c r="M40" i="11"/>
  <c r="N40" i="11"/>
  <c r="O40" i="11"/>
  <c r="P40" i="11"/>
  <c r="A41" i="11"/>
  <c r="C41" i="11"/>
  <c r="F41" i="11"/>
  <c r="H41" i="11"/>
  <c r="I41" i="11"/>
  <c r="K41" i="11"/>
  <c r="L41" i="11"/>
  <c r="M41" i="11"/>
  <c r="N41" i="11"/>
  <c r="J41" i="11"/>
  <c r="O41" i="11"/>
  <c r="P41" i="11"/>
  <c r="Q41" i="11"/>
  <c r="A42" i="11"/>
  <c r="AD24" i="6"/>
  <c r="C42" i="11"/>
  <c r="AQ42" i="11"/>
  <c r="F42" i="11"/>
  <c r="H42" i="11"/>
  <c r="I42" i="11"/>
  <c r="K42" i="11"/>
  <c r="L42" i="11"/>
  <c r="M42" i="11"/>
  <c r="N42" i="11"/>
  <c r="J42" i="11"/>
  <c r="O42" i="11"/>
  <c r="P42" i="11"/>
  <c r="A43" i="11"/>
  <c r="AF23" i="6"/>
  <c r="AY22" i="3"/>
  <c r="C43" i="11"/>
  <c r="AQ43" i="11"/>
  <c r="F43" i="11"/>
  <c r="H43" i="11"/>
  <c r="I43" i="11"/>
  <c r="K43" i="11"/>
  <c r="L43" i="11"/>
  <c r="M43" i="11"/>
  <c r="N43" i="11"/>
  <c r="J43" i="11"/>
  <c r="O43" i="11"/>
  <c r="P43" i="11"/>
  <c r="C46" i="11"/>
  <c r="D47" i="11"/>
  <c r="R68" i="11"/>
  <c r="E49" i="11"/>
  <c r="A50" i="11"/>
  <c r="A51" i="11"/>
  <c r="B51" i="11"/>
  <c r="B52" i="11"/>
  <c r="B11" i="14"/>
  <c r="C11" i="14"/>
  <c r="C53" i="11"/>
  <c r="B54" i="11"/>
  <c r="B13" i="14"/>
  <c r="C13" i="14"/>
  <c r="C55" i="11"/>
  <c r="C56" i="11"/>
  <c r="F60" i="11"/>
  <c r="F61" i="11"/>
  <c r="A1" i="15"/>
  <c r="B3" i="6"/>
  <c r="F4" i="3"/>
  <c r="B19" i="3"/>
  <c r="J3" i="6"/>
  <c r="R4" i="3"/>
  <c r="N3" i="6"/>
  <c r="X4" i="3"/>
  <c r="N23" i="6"/>
  <c r="N26" i="6"/>
  <c r="W8" i="11"/>
  <c r="N40" i="6"/>
  <c r="P23" i="6"/>
  <c r="AA22" i="3"/>
  <c r="AD23" i="6"/>
  <c r="AV22" i="3"/>
  <c r="H24" i="6"/>
  <c r="P24" i="6"/>
  <c r="A1" i="3"/>
  <c r="F7" i="3"/>
  <c r="G7" i="3"/>
  <c r="R12" i="11"/>
  <c r="H7" i="3"/>
  <c r="I7" i="3"/>
  <c r="R13" i="11"/>
  <c r="J7" i="3"/>
  <c r="K7" i="3"/>
  <c r="L7" i="3"/>
  <c r="R14" i="11"/>
  <c r="M7" i="3"/>
  <c r="N7" i="3"/>
  <c r="O7" i="3"/>
  <c r="R15" i="11"/>
  <c r="P7" i="3"/>
  <c r="Q7" i="3"/>
  <c r="R7" i="3"/>
  <c r="R16" i="11"/>
  <c r="S7" i="3"/>
  <c r="T7" i="3"/>
  <c r="U7" i="3"/>
  <c r="V7" i="3"/>
  <c r="R17" i="11"/>
  <c r="W7" i="3"/>
  <c r="X7" i="3"/>
  <c r="Y7" i="3"/>
  <c r="Z7" i="3"/>
  <c r="R18" i="11"/>
  <c r="AA7" i="3"/>
  <c r="AB7" i="3"/>
  <c r="AC7" i="3"/>
  <c r="AD7" i="3"/>
  <c r="AE7" i="3"/>
  <c r="AF7" i="3"/>
  <c r="AG7" i="3"/>
  <c r="AH7" i="3"/>
  <c r="AI7" i="3"/>
  <c r="R21" i="11"/>
  <c r="AJ7" i="3"/>
  <c r="R22" i="11"/>
  <c r="AK7" i="3"/>
  <c r="AL7" i="3"/>
  <c r="AM7" i="3"/>
  <c r="R23" i="11"/>
  <c r="AN7" i="3"/>
  <c r="AO7" i="3"/>
  <c r="AP7" i="3"/>
  <c r="R24" i="11"/>
  <c r="AQ7" i="3"/>
  <c r="AR7" i="3"/>
  <c r="AS7" i="3"/>
  <c r="R25" i="11"/>
  <c r="AT7" i="3"/>
  <c r="AU7" i="3"/>
  <c r="AV7" i="3"/>
  <c r="AW7" i="3"/>
  <c r="AX7" i="3"/>
  <c r="AY7" i="3"/>
  <c r="R27" i="11"/>
  <c r="AZ7" i="3"/>
  <c r="BA7" i="3"/>
  <c r="F8" i="3"/>
  <c r="G8" i="3"/>
  <c r="H8" i="3"/>
  <c r="I8" i="3"/>
  <c r="J8" i="3"/>
  <c r="K8" i="3"/>
  <c r="L8" i="3"/>
  <c r="S14" i="11"/>
  <c r="M8" i="3"/>
  <c r="N8" i="3"/>
  <c r="O8" i="3"/>
  <c r="S15" i="11"/>
  <c r="P8" i="3"/>
  <c r="Q8" i="3"/>
  <c r="R8" i="3"/>
  <c r="S8" i="3"/>
  <c r="T8" i="3"/>
  <c r="U8" i="3"/>
  <c r="S17" i="11"/>
  <c r="V8" i="3"/>
  <c r="W8" i="3"/>
  <c r="X8" i="3"/>
  <c r="Y8" i="3"/>
  <c r="Z8" i="3"/>
  <c r="AA8" i="3"/>
  <c r="AB8" i="3"/>
  <c r="AC8" i="3"/>
  <c r="AD8" i="3"/>
  <c r="S20" i="11"/>
  <c r="AE8" i="3"/>
  <c r="AF8" i="3"/>
  <c r="AG8" i="3"/>
  <c r="S21" i="11"/>
  <c r="AH8" i="3"/>
  <c r="AI8" i="3"/>
  <c r="AJ8" i="3"/>
  <c r="AK8" i="3"/>
  <c r="AL8" i="3"/>
  <c r="AM8" i="3"/>
  <c r="S23" i="11"/>
  <c r="AN8" i="3"/>
  <c r="AO8" i="3"/>
  <c r="AP8" i="3"/>
  <c r="AQ8" i="3"/>
  <c r="S24" i="11"/>
  <c r="AR8" i="3"/>
  <c r="AS8" i="3"/>
  <c r="AT8" i="3"/>
  <c r="S25" i="11"/>
  <c r="AU8" i="3"/>
  <c r="AV8" i="3"/>
  <c r="AW8" i="3"/>
  <c r="AX8" i="3"/>
  <c r="AY8" i="3"/>
  <c r="S27" i="11"/>
  <c r="AZ8" i="3"/>
  <c r="BA8" i="3"/>
  <c r="F9" i="3"/>
  <c r="T12" i="11"/>
  <c r="G9" i="3"/>
  <c r="H9" i="3"/>
  <c r="I9" i="3"/>
  <c r="J9" i="3"/>
  <c r="K9" i="3"/>
  <c r="L9" i="3"/>
  <c r="M9" i="3"/>
  <c r="N9" i="3"/>
  <c r="O9" i="3"/>
  <c r="T15" i="11"/>
  <c r="P9" i="3"/>
  <c r="Q9" i="3"/>
  <c r="R9" i="3"/>
  <c r="T16" i="11"/>
  <c r="S9" i="3"/>
  <c r="T9" i="3"/>
  <c r="U9" i="3"/>
  <c r="T17" i="11"/>
  <c r="V9" i="3"/>
  <c r="W9" i="3"/>
  <c r="X9" i="3"/>
  <c r="Y9" i="3"/>
  <c r="T18" i="11"/>
  <c r="Z9" i="3"/>
  <c r="AA9" i="3"/>
  <c r="AB9" i="3"/>
  <c r="T19" i="11"/>
  <c r="AC9" i="3"/>
  <c r="AD9" i="3"/>
  <c r="AE9" i="3"/>
  <c r="AF9" i="3"/>
  <c r="AG9" i="3"/>
  <c r="T21" i="11"/>
  <c r="AH9" i="3"/>
  <c r="AI9" i="3"/>
  <c r="AJ9" i="3"/>
  <c r="AK9" i="3"/>
  <c r="AL9" i="3"/>
  <c r="AM9" i="3"/>
  <c r="T23" i="11"/>
  <c r="AN9" i="3"/>
  <c r="AO9" i="3"/>
  <c r="AP9" i="3"/>
  <c r="AQ9" i="3"/>
  <c r="AR9" i="3"/>
  <c r="T24" i="11"/>
  <c r="AS9" i="3"/>
  <c r="AT9" i="3"/>
  <c r="AU9" i="3"/>
  <c r="T25" i="11"/>
  <c r="AV9" i="3"/>
  <c r="AW9" i="3"/>
  <c r="AX9" i="3"/>
  <c r="AY9" i="3"/>
  <c r="AZ9" i="3"/>
  <c r="BA9" i="3"/>
  <c r="F10" i="3"/>
  <c r="G10" i="3"/>
  <c r="H10" i="3"/>
  <c r="I10" i="3"/>
  <c r="U13" i="11"/>
  <c r="J10" i="3"/>
  <c r="K10" i="3"/>
  <c r="L10" i="3"/>
  <c r="M10" i="3"/>
  <c r="N10" i="3"/>
  <c r="U14" i="11"/>
  <c r="O10" i="3"/>
  <c r="U15" i="11"/>
  <c r="P10" i="3"/>
  <c r="Q10" i="3"/>
  <c r="R10" i="3"/>
  <c r="S10" i="3"/>
  <c r="T10" i="3"/>
  <c r="U10" i="3"/>
  <c r="U17" i="11"/>
  <c r="V10" i="3"/>
  <c r="W10" i="3"/>
  <c r="X10" i="3"/>
  <c r="Y10" i="3"/>
  <c r="Z10" i="3"/>
  <c r="AA10" i="3"/>
  <c r="AB10" i="3"/>
  <c r="AC10" i="3"/>
  <c r="U19" i="11"/>
  <c r="AD10" i="3"/>
  <c r="AE10" i="3"/>
  <c r="AF10" i="3"/>
  <c r="AG10" i="3"/>
  <c r="AH10" i="3"/>
  <c r="AI10" i="3"/>
  <c r="AJ10" i="3"/>
  <c r="AK10" i="3"/>
  <c r="U22" i="11"/>
  <c r="AL10" i="3"/>
  <c r="AM10" i="3"/>
  <c r="U23" i="11"/>
  <c r="AN10" i="3"/>
  <c r="AO10" i="3"/>
  <c r="AP10" i="3"/>
  <c r="U24" i="11"/>
  <c r="AQ10" i="3"/>
  <c r="AR10" i="3"/>
  <c r="AS10" i="3"/>
  <c r="U25" i="11"/>
  <c r="AT10" i="3"/>
  <c r="AU10" i="3"/>
  <c r="AV10" i="3"/>
  <c r="AW10" i="3"/>
  <c r="AX10" i="3"/>
  <c r="AY10" i="3"/>
  <c r="U27" i="11"/>
  <c r="AZ10" i="3"/>
  <c r="BA10" i="3"/>
  <c r="F11" i="3"/>
  <c r="G11" i="3"/>
  <c r="H11" i="3"/>
  <c r="I11" i="3"/>
  <c r="V13" i="11"/>
  <c r="J11" i="3"/>
  <c r="K11" i="3"/>
  <c r="L11" i="3"/>
  <c r="M11" i="3"/>
  <c r="N11" i="3"/>
  <c r="O11" i="3"/>
  <c r="V15" i="11"/>
  <c r="P11" i="3"/>
  <c r="Q11" i="3"/>
  <c r="R11" i="3"/>
  <c r="V16" i="11"/>
  <c r="S11" i="3"/>
  <c r="T11" i="3"/>
  <c r="U11" i="3"/>
  <c r="V11" i="3"/>
  <c r="W11" i="3"/>
  <c r="X11" i="3"/>
  <c r="Y11" i="3"/>
  <c r="Z11" i="3"/>
  <c r="AA11" i="3"/>
  <c r="AB11" i="3"/>
  <c r="AC11" i="3"/>
  <c r="AD11" i="3"/>
  <c r="V20" i="11"/>
  <c r="AE11" i="3"/>
  <c r="AF11" i="3"/>
  <c r="AG11" i="3"/>
  <c r="V21" i="11"/>
  <c r="AH11" i="3"/>
  <c r="AI11" i="3"/>
  <c r="AJ11" i="3"/>
  <c r="V22" i="11"/>
  <c r="AK11" i="3"/>
  <c r="AL11" i="3"/>
  <c r="AM11" i="3"/>
  <c r="AN11" i="3"/>
  <c r="AO11" i="3"/>
  <c r="AP11" i="3"/>
  <c r="AQ11" i="3"/>
  <c r="AR11" i="3"/>
  <c r="AS11" i="3"/>
  <c r="AT11" i="3"/>
  <c r="V25" i="11"/>
  <c r="AU11" i="3"/>
  <c r="AV11" i="3"/>
  <c r="V26" i="11"/>
  <c r="AW11" i="3"/>
  <c r="AX11" i="3"/>
  <c r="AY11" i="3"/>
  <c r="AZ11" i="3"/>
  <c r="BA11" i="3"/>
  <c r="F12" i="3"/>
  <c r="G12" i="3"/>
  <c r="H12" i="3"/>
  <c r="I12" i="3"/>
  <c r="J12" i="3"/>
  <c r="K12" i="3"/>
  <c r="L12" i="3"/>
  <c r="W14" i="11"/>
  <c r="M12" i="3"/>
  <c r="N12" i="3"/>
  <c r="O12" i="3"/>
  <c r="P12" i="3"/>
  <c r="W15" i="11"/>
  <c r="Q12" i="3"/>
  <c r="R12" i="3"/>
  <c r="W16" i="11"/>
  <c r="S12" i="3"/>
  <c r="T12" i="3"/>
  <c r="U12" i="3"/>
  <c r="W17" i="11"/>
  <c r="V12" i="3"/>
  <c r="W12" i="3"/>
  <c r="X12" i="3"/>
  <c r="Y12" i="3"/>
  <c r="Z12" i="3"/>
  <c r="AA12" i="3"/>
  <c r="W19" i="11"/>
  <c r="AB12" i="3"/>
  <c r="AC12" i="3"/>
  <c r="AD12" i="3"/>
  <c r="W20" i="11"/>
  <c r="AE12" i="3"/>
  <c r="AF12" i="3"/>
  <c r="AG12" i="3"/>
  <c r="AH12" i="3"/>
  <c r="AI12" i="3"/>
  <c r="AJ12" i="3"/>
  <c r="AK12" i="3"/>
  <c r="AL12" i="3"/>
  <c r="AM12" i="3"/>
  <c r="W23" i="11"/>
  <c r="AN12" i="3"/>
  <c r="AO12" i="3"/>
  <c r="AP12" i="3"/>
  <c r="AQ12" i="3"/>
  <c r="AR12" i="3"/>
  <c r="W24" i="11"/>
  <c r="AS12" i="3"/>
  <c r="W25" i="11"/>
  <c r="AT12" i="3"/>
  <c r="AU12" i="3"/>
  <c r="AV12" i="3"/>
  <c r="AW12" i="3"/>
  <c r="AX12" i="3"/>
  <c r="AY12" i="3"/>
  <c r="W27" i="11"/>
  <c r="AZ12" i="3"/>
  <c r="BA12" i="3"/>
  <c r="F13" i="3"/>
  <c r="G13" i="3"/>
  <c r="H13" i="3"/>
  <c r="I13" i="3"/>
  <c r="J13" i="3"/>
  <c r="X13" i="11"/>
  <c r="K13" i="3"/>
  <c r="L13" i="3"/>
  <c r="M13" i="3"/>
  <c r="N13" i="3"/>
  <c r="O13" i="3"/>
  <c r="P13" i="3"/>
  <c r="Q13" i="3"/>
  <c r="R13" i="3"/>
  <c r="S13" i="3"/>
  <c r="T13" i="3"/>
  <c r="U13" i="3"/>
  <c r="X17" i="11"/>
  <c r="V13" i="3"/>
  <c r="W13" i="3"/>
  <c r="X13" i="3"/>
  <c r="Y13" i="3"/>
  <c r="Z13" i="3"/>
  <c r="AA13" i="3"/>
  <c r="AB13" i="3"/>
  <c r="X19" i="11"/>
  <c r="AC13" i="3"/>
  <c r="AD13" i="3"/>
  <c r="AE13" i="3"/>
  <c r="X20" i="11"/>
  <c r="AF13" i="3"/>
  <c r="AG13" i="3"/>
  <c r="AH13" i="3"/>
  <c r="AI13" i="3"/>
  <c r="X21" i="11"/>
  <c r="AJ13" i="3"/>
  <c r="X22" i="11"/>
  <c r="AK13" i="3"/>
  <c r="AL13" i="3"/>
  <c r="AM13" i="3"/>
  <c r="X23" i="11"/>
  <c r="AN13" i="3"/>
  <c r="AO13" i="3"/>
  <c r="AP13" i="3"/>
  <c r="X24" i="11"/>
  <c r="AQ13" i="3"/>
  <c r="AR13" i="3"/>
  <c r="AS13" i="3"/>
  <c r="X25" i="11"/>
  <c r="AT13" i="3"/>
  <c r="AU13" i="3"/>
  <c r="AV13" i="3"/>
  <c r="AW13" i="3"/>
  <c r="AX13" i="3"/>
  <c r="AY13" i="3"/>
  <c r="AZ13" i="3"/>
  <c r="BA13" i="3"/>
  <c r="F14" i="3"/>
  <c r="Y12" i="11"/>
  <c r="G14" i="3"/>
  <c r="H14" i="3"/>
  <c r="I14" i="3"/>
  <c r="J14" i="3"/>
  <c r="K14" i="3"/>
  <c r="L14" i="3"/>
  <c r="Y14" i="11"/>
  <c r="M14" i="3"/>
  <c r="N14" i="3"/>
  <c r="O14" i="3"/>
  <c r="P14" i="3"/>
  <c r="Q14" i="3"/>
  <c r="R14" i="3"/>
  <c r="Y16" i="11"/>
  <c r="S14" i="3"/>
  <c r="T14" i="3"/>
  <c r="U14" i="3"/>
  <c r="Y17" i="11"/>
  <c r="V14" i="3"/>
  <c r="W14" i="3"/>
  <c r="X14" i="3"/>
  <c r="Y18" i="11"/>
  <c r="Y14" i="3"/>
  <c r="Z14" i="3"/>
  <c r="AA14" i="3"/>
  <c r="Y19" i="11"/>
  <c r="AB14" i="3"/>
  <c r="AC14" i="3"/>
  <c r="AD14" i="3"/>
  <c r="Y20" i="11"/>
  <c r="AE14" i="3"/>
  <c r="AF14" i="3"/>
  <c r="AG14" i="3"/>
  <c r="Y21" i="11"/>
  <c r="AH14" i="3"/>
  <c r="AI14" i="3"/>
  <c r="AJ14" i="3"/>
  <c r="AK14" i="3"/>
  <c r="Y22" i="11"/>
  <c r="AL14" i="3"/>
  <c r="AM14" i="3"/>
  <c r="AN14" i="3"/>
  <c r="AO14" i="3"/>
  <c r="AP14" i="3"/>
  <c r="Y24" i="11"/>
  <c r="AQ14" i="3"/>
  <c r="AR14" i="3"/>
  <c r="AS14" i="3"/>
  <c r="AT14" i="3"/>
  <c r="Y25" i="11"/>
  <c r="AU14" i="3"/>
  <c r="AV14" i="3"/>
  <c r="Y26" i="11"/>
  <c r="AW14" i="3"/>
  <c r="AX14" i="3"/>
  <c r="AY14" i="3"/>
  <c r="AZ14" i="3"/>
  <c r="BA14" i="3"/>
  <c r="F15" i="3"/>
  <c r="G15" i="3"/>
  <c r="Z12" i="11"/>
  <c r="H15" i="3"/>
  <c r="I15" i="3"/>
  <c r="Z13" i="11"/>
  <c r="J15" i="3"/>
  <c r="K15" i="3"/>
  <c r="L15" i="3"/>
  <c r="M15" i="3"/>
  <c r="N15" i="3"/>
  <c r="O15" i="3"/>
  <c r="Z15" i="11"/>
  <c r="P15" i="3"/>
  <c r="Q15" i="3"/>
  <c r="R15" i="3"/>
  <c r="Z16" i="11"/>
  <c r="S15" i="3"/>
  <c r="T15" i="3"/>
  <c r="U15" i="3"/>
  <c r="V15" i="3"/>
  <c r="W15" i="3"/>
  <c r="Z17" i="11"/>
  <c r="X15" i="3"/>
  <c r="Z18" i="11"/>
  <c r="Y15" i="3"/>
  <c r="Z15" i="3"/>
  <c r="AA15" i="3"/>
  <c r="Z19" i="11"/>
  <c r="AB15" i="3"/>
  <c r="AC15" i="3"/>
  <c r="AD15" i="3"/>
  <c r="AE15" i="3"/>
  <c r="AF15" i="3"/>
  <c r="AG15" i="3"/>
  <c r="AH15" i="3"/>
  <c r="AI15" i="3"/>
  <c r="AJ15" i="3"/>
  <c r="Z22" i="11"/>
  <c r="AK15" i="3"/>
  <c r="AL15" i="3"/>
  <c r="AM15" i="3"/>
  <c r="AN15" i="3"/>
  <c r="AO15" i="3"/>
  <c r="AP15" i="3"/>
  <c r="AQ15" i="3"/>
  <c r="AR15" i="3"/>
  <c r="AS15" i="3"/>
  <c r="Z25" i="11"/>
  <c r="AT15" i="3"/>
  <c r="AU15" i="3"/>
  <c r="AV15" i="3"/>
  <c r="AW15" i="3"/>
  <c r="AX15" i="3"/>
  <c r="AY15" i="3"/>
  <c r="AZ15" i="3"/>
  <c r="BA15" i="3"/>
  <c r="Z27" i="11"/>
  <c r="F16" i="3"/>
  <c r="AA12" i="11"/>
  <c r="G16" i="3"/>
  <c r="H16" i="3"/>
  <c r="I16" i="3"/>
  <c r="J16" i="3"/>
  <c r="K16" i="3"/>
  <c r="L16" i="3"/>
  <c r="M16" i="3"/>
  <c r="N16" i="3"/>
  <c r="O16" i="3"/>
  <c r="AA15" i="11"/>
  <c r="P16" i="3"/>
  <c r="Q16" i="3"/>
  <c r="R16" i="3"/>
  <c r="AA16" i="11"/>
  <c r="S16" i="3"/>
  <c r="T16" i="3"/>
  <c r="U16" i="3"/>
  <c r="V16" i="3"/>
  <c r="W16" i="3"/>
  <c r="X16" i="3"/>
  <c r="AA18" i="11"/>
  <c r="Y16" i="3"/>
  <c r="Z16" i="3"/>
  <c r="AA16" i="3"/>
  <c r="AB16" i="3"/>
  <c r="AC16" i="3"/>
  <c r="AD16" i="3"/>
  <c r="AA20" i="11"/>
  <c r="AE16" i="3"/>
  <c r="AF16" i="3"/>
  <c r="AG16" i="3"/>
  <c r="AH16" i="3"/>
  <c r="AA21" i="11"/>
  <c r="AI16" i="3"/>
  <c r="AJ16" i="3"/>
  <c r="AA22" i="11"/>
  <c r="AK16" i="3"/>
  <c r="AL16" i="3"/>
  <c r="AM16" i="3"/>
  <c r="AA23" i="11"/>
  <c r="AN16" i="3"/>
  <c r="AO16" i="3"/>
  <c r="AP16" i="3"/>
  <c r="AA24" i="11"/>
  <c r="AQ16" i="3"/>
  <c r="AR16" i="3"/>
  <c r="AS16" i="3"/>
  <c r="AA25" i="11"/>
  <c r="AT16" i="3"/>
  <c r="AU16" i="3"/>
  <c r="AV16" i="3"/>
  <c r="AA26" i="11"/>
  <c r="AW16" i="3"/>
  <c r="AX16" i="3"/>
  <c r="AY16" i="3"/>
  <c r="AZ16" i="3"/>
  <c r="BA16" i="3"/>
  <c r="F17" i="3"/>
  <c r="AB12" i="11"/>
  <c r="G17" i="3"/>
  <c r="H17" i="3"/>
  <c r="I17" i="3"/>
  <c r="AB13" i="11"/>
  <c r="J17" i="3"/>
  <c r="K17" i="3"/>
  <c r="L17" i="3"/>
  <c r="M17" i="3"/>
  <c r="AB14" i="11"/>
  <c r="N17" i="3"/>
  <c r="O17" i="3"/>
  <c r="AB15" i="11"/>
  <c r="P17" i="3"/>
  <c r="Q17" i="3"/>
  <c r="R17" i="3"/>
  <c r="AB16" i="11"/>
  <c r="S17" i="3"/>
  <c r="T17" i="3"/>
  <c r="U17" i="3"/>
  <c r="AB17" i="11"/>
  <c r="V17" i="3"/>
  <c r="W17" i="3"/>
  <c r="X17" i="3"/>
  <c r="Y17" i="3"/>
  <c r="AB18" i="11"/>
  <c r="Z17" i="3"/>
  <c r="AA17" i="3"/>
  <c r="AB17" i="3"/>
  <c r="AC17" i="3"/>
  <c r="AD17" i="3"/>
  <c r="AE17" i="3"/>
  <c r="AB20" i="11"/>
  <c r="AF17" i="3"/>
  <c r="AG17" i="3"/>
  <c r="AB21" i="11"/>
  <c r="AH17" i="3"/>
  <c r="AI17" i="3"/>
  <c r="AJ17" i="3"/>
  <c r="AB22" i="11"/>
  <c r="AK17" i="3"/>
  <c r="AL17" i="3"/>
  <c r="AM17" i="3"/>
  <c r="AB23" i="11"/>
  <c r="AN17" i="3"/>
  <c r="AO17" i="3"/>
  <c r="AP17" i="3"/>
  <c r="AB24" i="11"/>
  <c r="AQ17" i="3"/>
  <c r="AR17" i="3"/>
  <c r="AS17" i="3"/>
  <c r="AT17" i="3"/>
  <c r="AB25" i="11"/>
  <c r="AU17" i="3"/>
  <c r="AV17" i="3"/>
  <c r="AB26" i="11"/>
  <c r="AW17" i="3"/>
  <c r="AX17" i="3"/>
  <c r="AY17" i="3"/>
  <c r="AZ17" i="3"/>
  <c r="BA17" i="3"/>
  <c r="F18" i="3"/>
  <c r="AC12" i="11"/>
  <c r="G18" i="3"/>
  <c r="H18" i="3"/>
  <c r="I18" i="3"/>
  <c r="J18" i="3"/>
  <c r="AC13" i="11"/>
  <c r="K18" i="3"/>
  <c r="L18" i="3"/>
  <c r="AC14" i="11"/>
  <c r="M18" i="3"/>
  <c r="N18" i="3"/>
  <c r="O18" i="3"/>
  <c r="AC15" i="11"/>
  <c r="P18" i="3"/>
  <c r="Q18" i="3"/>
  <c r="R18" i="3"/>
  <c r="S18" i="3"/>
  <c r="T18" i="3"/>
  <c r="U18" i="3"/>
  <c r="V18" i="3"/>
  <c r="W18" i="3"/>
  <c r="AC17" i="11"/>
  <c r="X18" i="3"/>
  <c r="AC18" i="11"/>
  <c r="Y18" i="3"/>
  <c r="Z18" i="3"/>
  <c r="AA18" i="3"/>
  <c r="AC19" i="11"/>
  <c r="AB18" i="3"/>
  <c r="AC18" i="3"/>
  <c r="AD18" i="3"/>
  <c r="AC20" i="11"/>
  <c r="AE18" i="3"/>
  <c r="AF18" i="3"/>
  <c r="AG18" i="3"/>
  <c r="AH18" i="3"/>
  <c r="AI18" i="3"/>
  <c r="AJ18" i="3"/>
  <c r="AC22" i="11"/>
  <c r="AK18" i="3"/>
  <c r="AL18" i="3"/>
  <c r="AM18" i="3"/>
  <c r="AC23" i="11"/>
  <c r="AN18" i="3"/>
  <c r="AO18" i="3"/>
  <c r="AP18" i="3"/>
  <c r="AQ18" i="3"/>
  <c r="AR18" i="3"/>
  <c r="AS18" i="3"/>
  <c r="AT18" i="3"/>
  <c r="AU18" i="3"/>
  <c r="AV18" i="3"/>
  <c r="AW18" i="3"/>
  <c r="AX18" i="3"/>
  <c r="AY18" i="3"/>
  <c r="AC27" i="11"/>
  <c r="AZ18" i="3"/>
  <c r="BA18" i="3"/>
  <c r="F19" i="3"/>
  <c r="AD12" i="11"/>
  <c r="G19" i="3"/>
  <c r="H19" i="3"/>
  <c r="I19" i="3"/>
  <c r="AD13" i="11"/>
  <c r="J19" i="3"/>
  <c r="K19" i="3"/>
  <c r="L19" i="3"/>
  <c r="M19" i="3"/>
  <c r="N19" i="3"/>
  <c r="AD14" i="11"/>
  <c r="O19" i="3"/>
  <c r="AD15" i="11"/>
  <c r="P19" i="3"/>
  <c r="Q19" i="3"/>
  <c r="R19" i="3"/>
  <c r="S19" i="3"/>
  <c r="AD16" i="11"/>
  <c r="T19" i="3"/>
  <c r="U19" i="3"/>
  <c r="AD17" i="11"/>
  <c r="V19" i="3"/>
  <c r="W19" i="3"/>
  <c r="X19" i="3"/>
  <c r="Y19" i="3"/>
  <c r="AD18" i="11"/>
  <c r="Z19" i="3"/>
  <c r="AA19" i="3"/>
  <c r="AB19" i="3"/>
  <c r="AC19" i="3"/>
  <c r="AD19" i="11"/>
  <c r="AD19" i="3"/>
  <c r="AE19" i="3"/>
  <c r="AF19" i="3"/>
  <c r="AG19" i="3"/>
  <c r="AD21" i="11"/>
  <c r="AH19" i="3"/>
  <c r="AI19" i="3"/>
  <c r="AJ19" i="3"/>
  <c r="AD22" i="11"/>
  <c r="AK19" i="3"/>
  <c r="AL19" i="3"/>
  <c r="AM19" i="3"/>
  <c r="AD23" i="11"/>
  <c r="AN19" i="3"/>
  <c r="AO19" i="3"/>
  <c r="AP19" i="3"/>
  <c r="AQ19" i="3"/>
  <c r="AD24" i="11"/>
  <c r="AR19" i="3"/>
  <c r="AS19" i="3"/>
  <c r="AT19" i="3"/>
  <c r="AU19" i="3"/>
  <c r="AD25" i="11"/>
  <c r="AV19" i="3"/>
  <c r="AW19" i="3"/>
  <c r="AX19" i="3"/>
  <c r="AY19" i="3"/>
  <c r="AZ19" i="3"/>
  <c r="BA19" i="3"/>
  <c r="F25" i="3"/>
  <c r="R28" i="11"/>
  <c r="G25" i="3"/>
  <c r="H25" i="3"/>
  <c r="I25" i="3"/>
  <c r="J25" i="3"/>
  <c r="K25" i="3"/>
  <c r="L25" i="3"/>
  <c r="R30" i="11"/>
  <c r="M25" i="3"/>
  <c r="N25" i="3"/>
  <c r="O25" i="3"/>
  <c r="R31" i="11"/>
  <c r="P25" i="3"/>
  <c r="Q25" i="3"/>
  <c r="R25" i="3"/>
  <c r="S25" i="3"/>
  <c r="T25" i="3"/>
  <c r="U25" i="3"/>
  <c r="V25" i="3"/>
  <c r="W25" i="3"/>
  <c r="X25" i="3"/>
  <c r="Y25" i="3"/>
  <c r="Z25" i="3"/>
  <c r="AA25" i="3"/>
  <c r="R35" i="11"/>
  <c r="AB25" i="3"/>
  <c r="AC25" i="3"/>
  <c r="AD25" i="3"/>
  <c r="AE25" i="3"/>
  <c r="AF25" i="3"/>
  <c r="AG25" i="3"/>
  <c r="AH25" i="3"/>
  <c r="AI25" i="3"/>
  <c r="AJ25" i="3"/>
  <c r="AK25" i="3"/>
  <c r="AL25" i="3"/>
  <c r="AM25" i="3"/>
  <c r="R39" i="11"/>
  <c r="AN25" i="3"/>
  <c r="AO25" i="3"/>
  <c r="AP25" i="3"/>
  <c r="AQ25" i="3"/>
  <c r="AR25" i="3"/>
  <c r="AS25" i="3"/>
  <c r="AT25" i="3"/>
  <c r="AU25" i="3"/>
  <c r="AV25" i="3"/>
  <c r="AW25" i="3"/>
  <c r="AX25" i="3"/>
  <c r="AY25" i="3"/>
  <c r="R43" i="11"/>
  <c r="AZ25" i="3"/>
  <c r="BA25" i="3"/>
  <c r="F26" i="3"/>
  <c r="G26" i="3"/>
  <c r="H26" i="3"/>
  <c r="S28" i="11"/>
  <c r="I26" i="3"/>
  <c r="S29" i="11"/>
  <c r="J26" i="3"/>
  <c r="K26" i="3"/>
  <c r="L26" i="3"/>
  <c r="M26" i="3"/>
  <c r="N26" i="3"/>
  <c r="S30" i="11"/>
  <c r="O26" i="3"/>
  <c r="P26" i="3"/>
  <c r="Q26" i="3"/>
  <c r="R26" i="3"/>
  <c r="S26" i="3"/>
  <c r="T26" i="3"/>
  <c r="U26" i="3"/>
  <c r="V26" i="3"/>
  <c r="W26" i="3"/>
  <c r="X26" i="3"/>
  <c r="S34" i="11"/>
  <c r="Y26" i="3"/>
  <c r="Z26" i="3"/>
  <c r="AA26" i="3"/>
  <c r="AB26" i="3"/>
  <c r="AC26" i="3"/>
  <c r="AD26" i="3"/>
  <c r="AE26" i="3"/>
  <c r="AF26" i="3"/>
  <c r="AG26" i="3"/>
  <c r="AH26" i="3"/>
  <c r="AI26" i="3"/>
  <c r="AJ26" i="3"/>
  <c r="S38" i="11"/>
  <c r="AK26" i="3"/>
  <c r="AL26" i="3"/>
  <c r="AM26" i="3"/>
  <c r="AN26" i="3"/>
  <c r="AO26" i="3"/>
  <c r="AP26" i="3"/>
  <c r="AQ26" i="3"/>
  <c r="AR26" i="3"/>
  <c r="AS26" i="3"/>
  <c r="AT26" i="3"/>
  <c r="AU26" i="3"/>
  <c r="AV26" i="3"/>
  <c r="S42" i="11"/>
  <c r="AW26" i="3"/>
  <c r="AX26" i="3"/>
  <c r="AY26" i="3"/>
  <c r="AZ26" i="3"/>
  <c r="BA26" i="3"/>
  <c r="F27" i="3"/>
  <c r="T28" i="11"/>
  <c r="G27" i="3"/>
  <c r="H27" i="3"/>
  <c r="I27" i="3"/>
  <c r="T29" i="11"/>
  <c r="J27" i="3"/>
  <c r="K27" i="3"/>
  <c r="L27" i="3"/>
  <c r="M27" i="3"/>
  <c r="N27" i="3"/>
  <c r="O27" i="3"/>
  <c r="P27" i="3"/>
  <c r="Q27" i="3"/>
  <c r="R27" i="3"/>
  <c r="S27" i="3"/>
  <c r="T27" i="3"/>
  <c r="U27" i="3"/>
  <c r="T33" i="11"/>
  <c r="V27" i="3"/>
  <c r="W27" i="3"/>
  <c r="X27" i="3"/>
  <c r="Y27" i="3"/>
  <c r="Z27" i="3"/>
  <c r="AA27" i="3"/>
  <c r="AB27" i="3"/>
  <c r="AC27" i="3"/>
  <c r="AD27" i="3"/>
  <c r="AE27" i="3"/>
  <c r="AF27" i="3"/>
  <c r="AG27" i="3"/>
  <c r="T37" i="11"/>
  <c r="AH27" i="3"/>
  <c r="AI27" i="3"/>
  <c r="AJ27" i="3"/>
  <c r="AK27" i="3"/>
  <c r="AL27" i="3"/>
  <c r="AM27" i="3"/>
  <c r="AN27" i="3"/>
  <c r="AO27" i="3"/>
  <c r="AP27" i="3"/>
  <c r="AQ27" i="3"/>
  <c r="AR27" i="3"/>
  <c r="AS27" i="3"/>
  <c r="T41" i="11"/>
  <c r="AT27" i="3"/>
  <c r="AU27" i="3"/>
  <c r="AV27" i="3"/>
  <c r="AW27" i="3"/>
  <c r="AX27" i="3"/>
  <c r="AY27" i="3"/>
  <c r="AZ27" i="3"/>
  <c r="BA27" i="3"/>
  <c r="F28" i="3"/>
  <c r="U28" i="11"/>
  <c r="G28" i="3"/>
  <c r="H28" i="3"/>
  <c r="I28" i="3"/>
  <c r="J28" i="3"/>
  <c r="U29" i="11"/>
  <c r="K28" i="3"/>
  <c r="L28" i="3"/>
  <c r="M28" i="3"/>
  <c r="U30" i="11"/>
  <c r="N28" i="3"/>
  <c r="O28" i="3"/>
  <c r="P28" i="3"/>
  <c r="Q28" i="3"/>
  <c r="R28" i="3"/>
  <c r="U32" i="11"/>
  <c r="S28" i="3"/>
  <c r="T28" i="3"/>
  <c r="U28" i="3"/>
  <c r="V28" i="3"/>
  <c r="W28" i="3"/>
  <c r="X28" i="3"/>
  <c r="Y28" i="3"/>
  <c r="Z28" i="3"/>
  <c r="AA28" i="3"/>
  <c r="AB28" i="3"/>
  <c r="AC28" i="3"/>
  <c r="AD28" i="3"/>
  <c r="U36" i="11"/>
  <c r="AE28" i="3"/>
  <c r="AF28" i="3"/>
  <c r="AG28" i="3"/>
  <c r="AH28" i="3"/>
  <c r="AI28" i="3"/>
  <c r="AJ28" i="3"/>
  <c r="AK28" i="3"/>
  <c r="AL28" i="3"/>
  <c r="AM28" i="3"/>
  <c r="AN28" i="3"/>
  <c r="AO28" i="3"/>
  <c r="AP28" i="3"/>
  <c r="U40" i="11"/>
  <c r="AQ28" i="3"/>
  <c r="AR28" i="3"/>
  <c r="AS28" i="3"/>
  <c r="AT28" i="3"/>
  <c r="AU28" i="3"/>
  <c r="AV28" i="3"/>
  <c r="AW28" i="3"/>
  <c r="AX28" i="3"/>
  <c r="AY28" i="3"/>
  <c r="AZ28" i="3"/>
  <c r="BA28" i="3"/>
  <c r="F29" i="3"/>
  <c r="G29" i="3"/>
  <c r="H29" i="3"/>
  <c r="V28" i="11"/>
  <c r="I29" i="3"/>
  <c r="J29" i="3"/>
  <c r="K29" i="3"/>
  <c r="L29" i="3"/>
  <c r="V30" i="11"/>
  <c r="M29" i="3"/>
  <c r="N29" i="3"/>
  <c r="O29" i="3"/>
  <c r="V31" i="11"/>
  <c r="P29" i="3"/>
  <c r="Q29" i="3"/>
  <c r="R29" i="3"/>
  <c r="S29" i="3"/>
  <c r="T29" i="3"/>
  <c r="U29" i="3"/>
  <c r="V29" i="3"/>
  <c r="W29" i="3"/>
  <c r="X29" i="3"/>
  <c r="Y29" i="3"/>
  <c r="Z29" i="3"/>
  <c r="AA29" i="3"/>
  <c r="V35" i="11"/>
  <c r="AB29" i="3"/>
  <c r="AC29" i="3"/>
  <c r="AD29" i="3"/>
  <c r="AE29" i="3"/>
  <c r="AF29" i="3"/>
  <c r="AG29" i="3"/>
  <c r="AH29" i="3"/>
  <c r="AI29" i="3"/>
  <c r="AJ29" i="3"/>
  <c r="AK29" i="3"/>
  <c r="AL29" i="3"/>
  <c r="AM29" i="3"/>
  <c r="V39" i="11"/>
  <c r="AN29" i="3"/>
  <c r="AO29" i="3"/>
  <c r="AP29" i="3"/>
  <c r="AQ29" i="3"/>
  <c r="AR29" i="3"/>
  <c r="AS29" i="3"/>
  <c r="AT29" i="3"/>
  <c r="AU29" i="3"/>
  <c r="AV29" i="3"/>
  <c r="AW29" i="3"/>
  <c r="AX29" i="3"/>
  <c r="AY29" i="3"/>
  <c r="V43" i="11"/>
  <c r="AZ29" i="3"/>
  <c r="BA29" i="3"/>
  <c r="F30" i="3"/>
  <c r="G30" i="3"/>
  <c r="W28" i="11"/>
  <c r="H30" i="3"/>
  <c r="I30" i="3"/>
  <c r="J30" i="3"/>
  <c r="W29" i="11"/>
  <c r="K30" i="3"/>
  <c r="L30" i="3"/>
  <c r="M30" i="3"/>
  <c r="N30" i="3"/>
  <c r="W30" i="11"/>
  <c r="O30" i="3"/>
  <c r="P30" i="3"/>
  <c r="Q30" i="3"/>
  <c r="R30" i="3"/>
  <c r="S30" i="3"/>
  <c r="T30" i="3"/>
  <c r="U30" i="3"/>
  <c r="V30" i="3"/>
  <c r="W30" i="3"/>
  <c r="X30" i="3"/>
  <c r="W34" i="11"/>
  <c r="Y30" i="3"/>
  <c r="Z30" i="3"/>
  <c r="AA30" i="3"/>
  <c r="AB30" i="3"/>
  <c r="AC30" i="3"/>
  <c r="AD30" i="3"/>
  <c r="AE30" i="3"/>
  <c r="AF30" i="3"/>
  <c r="AG30" i="3"/>
  <c r="AH30" i="3"/>
  <c r="AI30" i="3"/>
  <c r="AJ30" i="3"/>
  <c r="W38" i="11"/>
  <c r="AK30" i="3"/>
  <c r="AL30" i="3"/>
  <c r="AM30" i="3"/>
  <c r="AN30" i="3"/>
  <c r="AO30" i="3"/>
  <c r="AP30" i="3"/>
  <c r="AQ30" i="3"/>
  <c r="AR30" i="3"/>
  <c r="AS30" i="3"/>
  <c r="AT30" i="3"/>
  <c r="AU30" i="3"/>
  <c r="AV30" i="3"/>
  <c r="W42" i="11"/>
  <c r="AW30" i="3"/>
  <c r="AX30" i="3"/>
  <c r="AY30" i="3"/>
  <c r="AZ30" i="3"/>
  <c r="BA30" i="3"/>
  <c r="F31" i="3"/>
  <c r="X28" i="11"/>
  <c r="G31" i="3"/>
  <c r="H31" i="3"/>
  <c r="I31" i="3"/>
  <c r="X29" i="11"/>
  <c r="J31" i="3"/>
  <c r="K31" i="3"/>
  <c r="L31" i="3"/>
  <c r="M31" i="3"/>
  <c r="X30" i="11"/>
  <c r="N31" i="3"/>
  <c r="O31" i="3"/>
  <c r="P31" i="3"/>
  <c r="Q31" i="3"/>
  <c r="R31" i="3"/>
  <c r="S31" i="3"/>
  <c r="T31" i="3"/>
  <c r="U31" i="3"/>
  <c r="X33" i="11"/>
  <c r="V31" i="3"/>
  <c r="W31" i="3"/>
  <c r="X31" i="3"/>
  <c r="Y31" i="3"/>
  <c r="Z31" i="3"/>
  <c r="AA31" i="3"/>
  <c r="AB31" i="3"/>
  <c r="AC31" i="3"/>
  <c r="AD31" i="3"/>
  <c r="AE31" i="3"/>
  <c r="AF31" i="3"/>
  <c r="AG31" i="3"/>
  <c r="X37" i="11"/>
  <c r="AH31" i="3"/>
  <c r="AI31" i="3"/>
  <c r="AJ31" i="3"/>
  <c r="AK31" i="3"/>
  <c r="AL31" i="3"/>
  <c r="AM31" i="3"/>
  <c r="AN31" i="3"/>
  <c r="AO31" i="3"/>
  <c r="AP31" i="3"/>
  <c r="AQ31" i="3"/>
  <c r="AR31" i="3"/>
  <c r="AS31" i="3"/>
  <c r="X41" i="11"/>
  <c r="AT31" i="3"/>
  <c r="AU31" i="3"/>
  <c r="AV31" i="3"/>
  <c r="AW31" i="3"/>
  <c r="AX31" i="3"/>
  <c r="AY31" i="3"/>
  <c r="AZ31" i="3"/>
  <c r="BA31" i="3"/>
  <c r="F32" i="3"/>
  <c r="Y28" i="11"/>
  <c r="G32" i="3"/>
  <c r="H32" i="3"/>
  <c r="I32" i="3"/>
  <c r="Y29" i="11"/>
  <c r="J32" i="3"/>
  <c r="K32" i="3"/>
  <c r="L32" i="3"/>
  <c r="Y30" i="11"/>
  <c r="M32" i="3"/>
  <c r="N32" i="3"/>
  <c r="O32" i="3"/>
  <c r="P32" i="3"/>
  <c r="Q32" i="3"/>
  <c r="R32" i="3"/>
  <c r="Y32" i="11"/>
  <c r="S32" i="3"/>
  <c r="T32" i="3"/>
  <c r="U32" i="3"/>
  <c r="V32" i="3"/>
  <c r="W32" i="3"/>
  <c r="X32" i="3"/>
  <c r="Y32" i="3"/>
  <c r="Z32" i="3"/>
  <c r="AA32" i="3"/>
  <c r="AB32" i="3"/>
  <c r="AC32" i="3"/>
  <c r="AD32" i="3"/>
  <c r="Y36" i="11"/>
  <c r="AE32" i="3"/>
  <c r="AF32" i="3"/>
  <c r="AG32" i="3"/>
  <c r="AH32" i="3"/>
  <c r="AI32" i="3"/>
  <c r="AJ32" i="3"/>
  <c r="AK32" i="3"/>
  <c r="AL32" i="3"/>
  <c r="AM32" i="3"/>
  <c r="AN32" i="3"/>
  <c r="AO32" i="3"/>
  <c r="AP32" i="3"/>
  <c r="Y40" i="11"/>
  <c r="AQ32" i="3"/>
  <c r="AR32" i="3"/>
  <c r="AS32" i="3"/>
  <c r="AT32" i="3"/>
  <c r="AU32" i="3"/>
  <c r="AV32" i="3"/>
  <c r="AW32" i="3"/>
  <c r="AX32" i="3"/>
  <c r="AY32" i="3"/>
  <c r="AZ32" i="3"/>
  <c r="BA32" i="3"/>
  <c r="F33" i="3"/>
  <c r="G33" i="3"/>
  <c r="Z28" i="11"/>
  <c r="H33" i="3"/>
  <c r="I33" i="3"/>
  <c r="J33" i="3"/>
  <c r="K33" i="3"/>
  <c r="L33" i="3"/>
  <c r="M33" i="3"/>
  <c r="N33" i="3"/>
  <c r="O33" i="3"/>
  <c r="Z31" i="11"/>
  <c r="P33" i="3"/>
  <c r="Q33" i="3"/>
  <c r="R33" i="3"/>
  <c r="S33" i="3"/>
  <c r="T33" i="3"/>
  <c r="U33" i="3"/>
  <c r="V33" i="3"/>
  <c r="W33" i="3"/>
  <c r="X33" i="3"/>
  <c r="Y33" i="3"/>
  <c r="Z33" i="3"/>
  <c r="AA33" i="3"/>
  <c r="Z35" i="11"/>
  <c r="AB33" i="3"/>
  <c r="AC33" i="3"/>
  <c r="AD33" i="3"/>
  <c r="AE33" i="3"/>
  <c r="AF33" i="3"/>
  <c r="AG33" i="3"/>
  <c r="AH33" i="3"/>
  <c r="AI33" i="3"/>
  <c r="AJ33" i="3"/>
  <c r="AK33" i="3"/>
  <c r="AL33" i="3"/>
  <c r="AM33" i="3"/>
  <c r="Z39" i="11"/>
  <c r="AN33" i="3"/>
  <c r="AO33" i="3"/>
  <c r="AP33" i="3"/>
  <c r="AQ33" i="3"/>
  <c r="AR33" i="3"/>
  <c r="AS33" i="3"/>
  <c r="AT33" i="3"/>
  <c r="AU33" i="3"/>
  <c r="AV33" i="3"/>
  <c r="AW33" i="3"/>
  <c r="AX33" i="3"/>
  <c r="AY33" i="3"/>
  <c r="Z43" i="11"/>
  <c r="AZ33" i="3"/>
  <c r="BA33" i="3"/>
  <c r="F34" i="3"/>
  <c r="AA28" i="11"/>
  <c r="G34" i="3"/>
  <c r="H34" i="3"/>
  <c r="I34" i="3"/>
  <c r="J34" i="3"/>
  <c r="K34" i="3"/>
  <c r="L34" i="3"/>
  <c r="AA30" i="11"/>
  <c r="M34" i="3"/>
  <c r="N34" i="3"/>
  <c r="O34" i="3"/>
  <c r="P34" i="3"/>
  <c r="Q34" i="3"/>
  <c r="R34" i="3"/>
  <c r="S34" i="3"/>
  <c r="T34" i="3"/>
  <c r="U34" i="3"/>
  <c r="V34" i="3"/>
  <c r="W34" i="3"/>
  <c r="X34" i="3"/>
  <c r="AA34" i="11"/>
  <c r="Y34" i="3"/>
  <c r="Z34" i="3"/>
  <c r="AA34" i="3"/>
  <c r="AB34" i="3"/>
  <c r="AC34" i="3"/>
  <c r="AD34" i="3"/>
  <c r="AE34" i="3"/>
  <c r="AF34" i="3"/>
  <c r="AG34" i="3"/>
  <c r="AH34" i="3"/>
  <c r="AI34" i="3"/>
  <c r="AJ34" i="3"/>
  <c r="AA38" i="11"/>
  <c r="AK34" i="3"/>
  <c r="AL34" i="3"/>
  <c r="AM34" i="3"/>
  <c r="AN34" i="3"/>
  <c r="AO34" i="3"/>
  <c r="AP34" i="3"/>
  <c r="AQ34" i="3"/>
  <c r="AR34" i="3"/>
  <c r="AS34" i="3"/>
  <c r="AT34" i="3"/>
  <c r="AU34" i="3"/>
  <c r="AV34" i="3"/>
  <c r="AA42" i="11"/>
  <c r="AW34" i="3"/>
  <c r="AX34" i="3"/>
  <c r="AY34" i="3"/>
  <c r="AZ34" i="3"/>
  <c r="BA34" i="3"/>
  <c r="F35" i="3"/>
  <c r="G35" i="3"/>
  <c r="H35" i="3"/>
  <c r="I35" i="3"/>
  <c r="J35" i="3"/>
  <c r="K35" i="3"/>
  <c r="AB29" i="11"/>
  <c r="L35" i="3"/>
  <c r="M35" i="3"/>
  <c r="AB30" i="11"/>
  <c r="N35" i="3"/>
  <c r="O35" i="3"/>
  <c r="P35" i="3"/>
  <c r="Q35" i="3"/>
  <c r="R35" i="3"/>
  <c r="S35" i="3"/>
  <c r="T35" i="3"/>
  <c r="U35" i="3"/>
  <c r="AB33" i="11"/>
  <c r="V35" i="3"/>
  <c r="W35" i="3"/>
  <c r="X35" i="3"/>
  <c r="Y35" i="3"/>
  <c r="Z35" i="3"/>
  <c r="AA35" i="3"/>
  <c r="AB35" i="3"/>
  <c r="AC35" i="3"/>
  <c r="AD35" i="3"/>
  <c r="AE35" i="3"/>
  <c r="AF35" i="3"/>
  <c r="AG35" i="3"/>
  <c r="AB37" i="11"/>
  <c r="AH35" i="3"/>
  <c r="AI35" i="3"/>
  <c r="AJ35" i="3"/>
  <c r="AK35" i="3"/>
  <c r="AL35" i="3"/>
  <c r="AM35" i="3"/>
  <c r="AN35" i="3"/>
  <c r="AO35" i="3"/>
  <c r="AP35" i="3"/>
  <c r="AQ35" i="3"/>
  <c r="AR35" i="3"/>
  <c r="AS35" i="3"/>
  <c r="AB41" i="11"/>
  <c r="AT35" i="3"/>
  <c r="AU35" i="3"/>
  <c r="AV35" i="3"/>
  <c r="AW35" i="3"/>
  <c r="AX35" i="3"/>
  <c r="AY35" i="3"/>
  <c r="AZ35" i="3"/>
  <c r="BA35" i="3"/>
  <c r="F36" i="3"/>
  <c r="G36" i="3"/>
  <c r="AC28" i="11"/>
  <c r="H36" i="3"/>
  <c r="I36" i="3"/>
  <c r="J36" i="3"/>
  <c r="K36" i="3"/>
  <c r="L36" i="3"/>
  <c r="AC30" i="11"/>
  <c r="M36" i="3"/>
  <c r="N36" i="3"/>
  <c r="O36" i="3"/>
  <c r="P36" i="3"/>
  <c r="Q36" i="3"/>
  <c r="R36" i="3"/>
  <c r="AC32" i="11"/>
  <c r="S36" i="3"/>
  <c r="T36" i="3"/>
  <c r="U36" i="3"/>
  <c r="V36" i="3"/>
  <c r="W36" i="3"/>
  <c r="X36" i="3"/>
  <c r="Y36" i="3"/>
  <c r="Z36" i="3"/>
  <c r="AA36" i="3"/>
  <c r="AB36" i="3"/>
  <c r="AC36" i="3"/>
  <c r="AD36" i="3"/>
  <c r="AC36" i="11"/>
  <c r="AE36" i="3"/>
  <c r="AF36" i="3"/>
  <c r="AG36" i="3"/>
  <c r="AH36" i="3"/>
  <c r="AI36" i="3"/>
  <c r="AJ36" i="3"/>
  <c r="AK36" i="3"/>
  <c r="AL36" i="3"/>
  <c r="AM36" i="3"/>
  <c r="AN36" i="3"/>
  <c r="AO36" i="3"/>
  <c r="AP36" i="3"/>
  <c r="AC40" i="11"/>
  <c r="AQ36" i="3"/>
  <c r="AR36" i="3"/>
  <c r="AS36" i="3"/>
  <c r="AT36" i="3"/>
  <c r="AU36" i="3"/>
  <c r="AV36" i="3"/>
  <c r="AW36" i="3"/>
  <c r="AX36" i="3"/>
  <c r="AY36" i="3"/>
  <c r="AZ36" i="3"/>
  <c r="BA36" i="3"/>
  <c r="F37" i="3"/>
  <c r="AD28" i="11"/>
  <c r="G37" i="3"/>
  <c r="H37" i="3"/>
  <c r="I37" i="3"/>
  <c r="AD29" i="11"/>
  <c r="J37" i="3"/>
  <c r="K37" i="3"/>
  <c r="L37" i="3"/>
  <c r="M37" i="3"/>
  <c r="AD30" i="11"/>
  <c r="N37" i="3"/>
  <c r="O37" i="3"/>
  <c r="AD31" i="11"/>
  <c r="P37" i="3"/>
  <c r="Q37" i="3"/>
  <c r="R37" i="3"/>
  <c r="S37" i="3"/>
  <c r="T37" i="3"/>
  <c r="U37" i="3"/>
  <c r="V37" i="3"/>
  <c r="W37" i="3"/>
  <c r="X37" i="3"/>
  <c r="Y37" i="3"/>
  <c r="Z37" i="3"/>
  <c r="AA37" i="3"/>
  <c r="AD35" i="11"/>
  <c r="AB37" i="3"/>
  <c r="AC37" i="3"/>
  <c r="AD37" i="3"/>
  <c r="AE37" i="3"/>
  <c r="AF37" i="3"/>
  <c r="AG37" i="3"/>
  <c r="AH37" i="3"/>
  <c r="AI37" i="3"/>
  <c r="AJ37" i="3"/>
  <c r="AK37" i="3"/>
  <c r="AL37" i="3"/>
  <c r="AM37" i="3"/>
  <c r="AD39" i="11"/>
  <c r="AN37" i="3"/>
  <c r="AO37" i="3"/>
  <c r="AP37" i="3"/>
  <c r="AQ37" i="3"/>
  <c r="AR37" i="3"/>
  <c r="AS37" i="3"/>
  <c r="AT37" i="3"/>
  <c r="AU37" i="3"/>
  <c r="AV37" i="3"/>
  <c r="AW37" i="3"/>
  <c r="AX37" i="3"/>
  <c r="AY37" i="3"/>
  <c r="AD43" i="11"/>
  <c r="AZ37" i="3"/>
  <c r="BA37" i="3"/>
  <c r="F39" i="3"/>
  <c r="F40" i="3"/>
  <c r="A74" i="3"/>
  <c r="J19" i="11"/>
  <c r="AF24" i="6"/>
  <c r="AD37" i="11"/>
  <c r="AC38" i="11"/>
  <c r="AC34" i="11"/>
  <c r="AB39" i="11"/>
  <c r="AB35" i="11"/>
  <c r="AB31" i="11"/>
  <c r="AA36" i="11"/>
  <c r="Z41" i="11"/>
  <c r="Z37" i="11"/>
  <c r="Z33" i="11"/>
  <c r="Z29" i="11"/>
  <c r="Y42" i="11"/>
  <c r="Y38" i="11"/>
  <c r="Y34" i="11"/>
  <c r="X43" i="11"/>
  <c r="X39" i="11"/>
  <c r="X35" i="11"/>
  <c r="X31" i="11"/>
  <c r="W40" i="11"/>
  <c r="W36" i="11"/>
  <c r="W32" i="11"/>
  <c r="V41" i="11"/>
  <c r="V37" i="11"/>
  <c r="V33" i="11"/>
  <c r="V29" i="11"/>
  <c r="U42" i="11"/>
  <c r="U38" i="11"/>
  <c r="U34" i="11"/>
  <c r="T43" i="11"/>
  <c r="T39" i="11"/>
  <c r="T35" i="11"/>
  <c r="T31" i="11"/>
  <c r="S40" i="11"/>
  <c r="S36" i="11"/>
  <c r="S32" i="11"/>
  <c r="R41" i="11"/>
  <c r="R37" i="11"/>
  <c r="R33" i="11"/>
  <c r="R29" i="11"/>
  <c r="AD27" i="11"/>
  <c r="AC25" i="11"/>
  <c r="AB27" i="11"/>
  <c r="X27" i="11"/>
  <c r="X15" i="11"/>
  <c r="W21" i="11"/>
  <c r="V23" i="11"/>
  <c r="U21" i="11"/>
  <c r="T27" i="11"/>
  <c r="AD41" i="11"/>
  <c r="AD33" i="11"/>
  <c r="AC42" i="11"/>
  <c r="AB43" i="11"/>
  <c r="AA40" i="11"/>
  <c r="AA32" i="11"/>
  <c r="AD42" i="11"/>
  <c r="AD38" i="11"/>
  <c r="AD34" i="11"/>
  <c r="AC43" i="11"/>
  <c r="AC39" i="11"/>
  <c r="AC35" i="11"/>
  <c r="AC31" i="11"/>
  <c r="AB40" i="11"/>
  <c r="AB36" i="11"/>
  <c r="AB32" i="11"/>
  <c r="AA41" i="11"/>
  <c r="AA37" i="11"/>
  <c r="AA33" i="11"/>
  <c r="AA29" i="11"/>
  <c r="Z42" i="11"/>
  <c r="Z38" i="11"/>
  <c r="Z34" i="11"/>
  <c r="Z30" i="11"/>
  <c r="Y43" i="11"/>
  <c r="Y39" i="11"/>
  <c r="Y35" i="11"/>
  <c r="Y31" i="11"/>
  <c r="X40" i="11"/>
  <c r="X36" i="11"/>
  <c r="X32" i="11"/>
  <c r="W41" i="11"/>
  <c r="W37" i="11"/>
  <c r="W33" i="11"/>
  <c r="V42" i="11"/>
  <c r="V38" i="11"/>
  <c r="V34" i="11"/>
  <c r="U43" i="11"/>
  <c r="U39" i="11"/>
  <c r="U35" i="11"/>
  <c r="U31" i="11"/>
  <c r="T40" i="11"/>
  <c r="T36" i="11"/>
  <c r="T32" i="11"/>
  <c r="S41" i="11"/>
  <c r="S37" i="11"/>
  <c r="S33" i="11"/>
  <c r="R42" i="11"/>
  <c r="R38" i="11"/>
  <c r="R34" i="11"/>
  <c r="AA14" i="11"/>
  <c r="W26" i="11"/>
  <c r="U26" i="11"/>
  <c r="U18" i="11"/>
  <c r="S18" i="11"/>
  <c r="R20" i="11"/>
  <c r="AD40" i="11"/>
  <c r="AD36" i="11"/>
  <c r="AD32" i="11"/>
  <c r="AC41" i="11"/>
  <c r="AC37" i="11"/>
  <c r="AC33" i="11"/>
  <c r="AC29" i="11"/>
  <c r="AB42" i="11"/>
  <c r="AB38" i="11"/>
  <c r="AB34" i="11"/>
  <c r="AA43" i="11"/>
  <c r="AA39" i="11"/>
  <c r="AA35" i="11"/>
  <c r="AA31" i="11"/>
  <c r="Z40" i="11"/>
  <c r="Z36" i="11"/>
  <c r="Z32" i="11"/>
  <c r="Y41" i="11"/>
  <c r="Y37" i="11"/>
  <c r="Y33" i="11"/>
  <c r="X42" i="11"/>
  <c r="X38" i="11"/>
  <c r="X34" i="11"/>
  <c r="W43" i="11"/>
  <c r="W39" i="11"/>
  <c r="W35" i="11"/>
  <c r="W31" i="11"/>
  <c r="V40" i="11"/>
  <c r="V36" i="11"/>
  <c r="V32" i="11"/>
  <c r="U41" i="11"/>
  <c r="U37" i="11"/>
  <c r="U33" i="11"/>
  <c r="T42" i="11"/>
  <c r="T38" i="11"/>
  <c r="T34" i="11"/>
  <c r="T30" i="11"/>
  <c r="S43" i="11"/>
  <c r="S39" i="11"/>
  <c r="S35" i="11"/>
  <c r="S31" i="11"/>
  <c r="R40" i="11"/>
  <c r="R36" i="11"/>
  <c r="R32" i="11"/>
  <c r="AD26" i="11"/>
  <c r="AC16" i="11"/>
  <c r="Z26" i="11"/>
  <c r="X26" i="11"/>
  <c r="X14" i="11"/>
  <c r="U20" i="11"/>
  <c r="U16" i="11"/>
  <c r="U12" i="11"/>
  <c r="T26" i="11"/>
  <c r="T22" i="11"/>
  <c r="T14" i="11"/>
  <c r="S12" i="11"/>
  <c r="R26" i="11"/>
  <c r="A3" i="14"/>
  <c r="AQ39" i="11"/>
  <c r="AQ41" i="11"/>
  <c r="AQ32" i="11"/>
  <c r="Z3" i="6"/>
  <c r="Z6" i="6"/>
  <c r="B3" i="11"/>
  <c r="Z23" i="6"/>
  <c r="Z26" i="6"/>
  <c r="Z24" i="6"/>
  <c r="V23" i="6"/>
  <c r="AJ22" i="3"/>
  <c r="V24" i="6"/>
  <c r="E68" i="11"/>
  <c r="L19" i="11"/>
  <c r="F68" i="11"/>
  <c r="H4" i="11"/>
  <c r="A21" i="14"/>
  <c r="D46" i="11"/>
  <c r="Q68" i="11"/>
  <c r="F46" i="11"/>
  <c r="A48" i="11"/>
  <c r="C68" i="11"/>
  <c r="C48" i="11"/>
  <c r="F48" i="11"/>
  <c r="F49" i="11"/>
  <c r="A52" i="11"/>
  <c r="G68" i="11"/>
  <c r="C52" i="11"/>
  <c r="F52" i="11"/>
  <c r="A54" i="11"/>
  <c r="I68" i="11"/>
  <c r="F55" i="11"/>
  <c r="A57" i="11"/>
  <c r="C57" i="11"/>
  <c r="F57" i="11"/>
  <c r="D58" i="11"/>
  <c r="AC68" i="11"/>
  <c r="F58" i="11"/>
  <c r="E59" i="11"/>
  <c r="D18" i="15"/>
  <c r="B60" i="11"/>
  <c r="B19" i="14"/>
  <c r="A61" i="11"/>
  <c r="A46" i="11"/>
  <c r="A68" i="11"/>
  <c r="E46" i="11"/>
  <c r="E47" i="11"/>
  <c r="C49" i="11"/>
  <c r="B50" i="11"/>
  <c r="E50" i="11"/>
  <c r="A53" i="11"/>
  <c r="D53" i="11"/>
  <c r="X68" i="11"/>
  <c r="F53" i="11"/>
  <c r="C54" i="11"/>
  <c r="A55" i="11"/>
  <c r="J68" i="11"/>
  <c r="D55" i="11"/>
  <c r="Z68" i="11"/>
  <c r="A56" i="11"/>
  <c r="D56" i="11"/>
  <c r="AA68" i="11"/>
  <c r="F56" i="11"/>
  <c r="D57" i="11"/>
  <c r="AB68" i="11"/>
  <c r="B58" i="11"/>
  <c r="B17" i="14"/>
  <c r="C17" i="14"/>
  <c r="C59" i="11"/>
  <c r="F59" i="11"/>
  <c r="D61" i="11"/>
  <c r="AF68" i="11"/>
  <c r="B46" i="11"/>
  <c r="B5" i="14"/>
  <c r="C5" i="14"/>
  <c r="C47" i="11"/>
  <c r="A49" i="11"/>
  <c r="D49" i="11"/>
  <c r="T68" i="11"/>
  <c r="O49" i="11"/>
  <c r="F50" i="11"/>
  <c r="C51" i="11"/>
  <c r="F51" i="11"/>
  <c r="D52" i="11"/>
  <c r="W68" i="11"/>
  <c r="B53" i="11"/>
  <c r="D54" i="11"/>
  <c r="Y68" i="11"/>
  <c r="B55" i="11"/>
  <c r="B56" i="11"/>
  <c r="B15" i="14"/>
  <c r="C15" i="14"/>
  <c r="B57" i="11"/>
  <c r="B16" i="14"/>
  <c r="C16" i="14"/>
  <c r="E57" i="11"/>
  <c r="D16" i="15"/>
  <c r="C58" i="11"/>
  <c r="A59" i="11"/>
  <c r="N68" i="11"/>
  <c r="D59" i="11"/>
  <c r="AD68" i="11"/>
  <c r="A60" i="11"/>
  <c r="E60" i="11"/>
  <c r="D19" i="14"/>
  <c r="B61" i="11"/>
  <c r="E61" i="11"/>
  <c r="C61" i="11"/>
  <c r="D60" i="11"/>
  <c r="AE68" i="11"/>
  <c r="A58" i="11"/>
  <c r="F54" i="11"/>
  <c r="E51" i="11"/>
  <c r="D10" i="15"/>
  <c r="D50" i="11"/>
  <c r="U68" i="11"/>
  <c r="B48" i="11"/>
  <c r="B47" i="11"/>
  <c r="B6" i="14"/>
  <c r="C6" i="14"/>
  <c r="X23" i="6"/>
  <c r="AM22" i="3"/>
  <c r="C60" i="11"/>
  <c r="B59" i="11"/>
  <c r="E56" i="11"/>
  <c r="E55" i="11"/>
  <c r="E54" i="11"/>
  <c r="E53" i="11"/>
  <c r="D12" i="14"/>
  <c r="E52" i="11"/>
  <c r="D11" i="14"/>
  <c r="D51" i="11"/>
  <c r="C50" i="11"/>
  <c r="B49" i="11"/>
  <c r="F47" i="11"/>
  <c r="A47" i="11"/>
  <c r="D5" i="11"/>
  <c r="A1" i="10"/>
  <c r="D4" i="11"/>
  <c r="A3" i="15"/>
  <c r="A22" i="15"/>
  <c r="D11" i="15"/>
  <c r="K68" i="11"/>
  <c r="L68" i="11"/>
  <c r="H57" i="11"/>
  <c r="B14" i="14"/>
  <c r="C14" i="14"/>
  <c r="B14" i="15"/>
  <c r="C14" i="15"/>
  <c r="H68" i="11"/>
  <c r="B8" i="14"/>
  <c r="C8" i="14"/>
  <c r="B8" i="15"/>
  <c r="C8" i="15"/>
  <c r="D13" i="14"/>
  <c r="D13" i="15"/>
  <c r="B7" i="14"/>
  <c r="C7" i="14"/>
  <c r="B7" i="15"/>
  <c r="C7" i="15"/>
  <c r="O68" i="11"/>
  <c r="D18" i="14"/>
  <c r="D5" i="15"/>
  <c r="D5" i="14"/>
  <c r="B68" i="11"/>
  <c r="B11" i="15"/>
  <c r="C11" i="15"/>
  <c r="P16" i="11"/>
  <c r="B13" i="15"/>
  <c r="C13" i="15"/>
  <c r="D68" i="11"/>
  <c r="L28" i="11"/>
  <c r="L21" i="11"/>
  <c r="D15" i="15"/>
  <c r="D15" i="14"/>
  <c r="D16" i="14"/>
  <c r="L30" i="11"/>
  <c r="D24" i="6"/>
  <c r="B20" i="14"/>
  <c r="C20" i="14"/>
  <c r="B20" i="15"/>
  <c r="C20" i="15"/>
  <c r="D9" i="15"/>
  <c r="D9" i="14"/>
  <c r="P68" i="11"/>
  <c r="B10" i="15"/>
  <c r="C10" i="15"/>
  <c r="B10" i="14"/>
  <c r="C10" i="14"/>
  <c r="B19" i="15"/>
  <c r="C19" i="15"/>
  <c r="C19" i="14"/>
  <c r="J23" i="6"/>
  <c r="J26" i="6"/>
  <c r="U8" i="11"/>
  <c r="J40" i="6"/>
  <c r="AF3" i="6"/>
  <c r="AY4" i="3"/>
  <c r="L6" i="6"/>
  <c r="P6" i="6"/>
  <c r="V6" i="6"/>
  <c r="B6" i="6"/>
  <c r="D10" i="14"/>
  <c r="I48" i="11"/>
  <c r="B9" i="15"/>
  <c r="C9" i="15"/>
  <c r="B9" i="14"/>
  <c r="C9" i="14"/>
  <c r="B18" i="15"/>
  <c r="C18" i="15"/>
  <c r="B18" i="14"/>
  <c r="C18" i="14"/>
  <c r="AB24" i="6"/>
  <c r="AB23" i="6"/>
  <c r="AS22" i="3"/>
  <c r="AM15" i="11"/>
  <c r="X3" i="6"/>
  <c r="X6" i="6"/>
  <c r="N54" i="11"/>
  <c r="V68" i="11"/>
  <c r="P53" i="11"/>
  <c r="D8" i="15"/>
  <c r="D8" i="14"/>
  <c r="Q43" i="11"/>
  <c r="Q21" i="11"/>
  <c r="J14" i="11"/>
  <c r="N55" i="11"/>
  <c r="B12" i="15"/>
  <c r="C12" i="15"/>
  <c r="B12" i="14"/>
  <c r="C12" i="14"/>
  <c r="J40" i="11"/>
  <c r="Q40" i="11"/>
  <c r="D26" i="6"/>
  <c r="R8" i="11"/>
  <c r="D40" i="6"/>
  <c r="I22" i="3"/>
  <c r="N58" i="11"/>
  <c r="D20" i="14"/>
  <c r="D20" i="15"/>
  <c r="L25" i="11"/>
  <c r="I5" i="3"/>
  <c r="D4" i="6"/>
  <c r="B5" i="15"/>
  <c r="C5" i="15"/>
  <c r="B17" i="15"/>
  <c r="C17" i="15"/>
  <c r="AL36" i="11"/>
  <c r="AD23" i="3"/>
  <c r="AM36" i="11"/>
  <c r="G53" i="11"/>
  <c r="X23" i="3"/>
  <c r="N51" i="11"/>
  <c r="O51" i="11"/>
  <c r="AL38" i="11"/>
  <c r="AM38" i="11"/>
  <c r="AM17" i="11"/>
  <c r="U5" i="3"/>
  <c r="L4" i="6"/>
  <c r="F8" i="11"/>
  <c r="L20" i="6"/>
  <c r="AY23" i="3"/>
  <c r="AL43" i="11"/>
  <c r="R4" i="6"/>
  <c r="AM20" i="11"/>
  <c r="AQ29" i="11"/>
  <c r="AQ30" i="11"/>
  <c r="AB28" i="11"/>
  <c r="Y27" i="11"/>
  <c r="V27" i="11"/>
  <c r="AA27" i="11"/>
  <c r="S26" i="11"/>
  <c r="AC26" i="11"/>
  <c r="Z24" i="11"/>
  <c r="AH24" i="11"/>
  <c r="V24" i="11"/>
  <c r="AC24" i="11"/>
  <c r="Z23" i="11"/>
  <c r="Y23" i="11"/>
  <c r="W22" i="11"/>
  <c r="S22" i="11"/>
  <c r="AH22" i="11"/>
  <c r="AC21" i="11"/>
  <c r="Z21" i="11"/>
  <c r="AH21" i="11"/>
  <c r="AD20" i="11"/>
  <c r="Z20" i="11"/>
  <c r="T20" i="11"/>
  <c r="AH20" i="11"/>
  <c r="AB19" i="11"/>
  <c r="AA19" i="11"/>
  <c r="R19" i="11"/>
  <c r="AH19" i="11"/>
  <c r="V19" i="11"/>
  <c r="S19" i="11"/>
  <c r="V18" i="11"/>
  <c r="X18" i="11"/>
  <c r="W18" i="11"/>
  <c r="AA17" i="11"/>
  <c r="V17" i="11"/>
  <c r="AH17" i="11"/>
  <c r="S16" i="11"/>
  <c r="X16" i="11"/>
  <c r="Y15" i="11"/>
  <c r="V14" i="11"/>
  <c r="Z14" i="11"/>
  <c r="AA13" i="11"/>
  <c r="Y13" i="11"/>
  <c r="W13" i="11"/>
  <c r="T13" i="11"/>
  <c r="S13" i="11"/>
  <c r="X12" i="11"/>
  <c r="V12" i="11"/>
  <c r="AH12" i="11"/>
  <c r="AV4" i="3"/>
  <c r="W12" i="11"/>
  <c r="AH33" i="11"/>
  <c r="AV38" i="3"/>
  <c r="I38" i="3"/>
  <c r="AH42" i="11"/>
  <c r="AH35" i="11"/>
  <c r="AM38" i="3"/>
  <c r="AY38" i="3"/>
  <c r="AH40" i="11"/>
  <c r="J6" i="6"/>
  <c r="AE38" i="11"/>
  <c r="AG38" i="11"/>
  <c r="AE36" i="11"/>
  <c r="AG36" i="11"/>
  <c r="AE43" i="11"/>
  <c r="AG43" i="11"/>
  <c r="AS38" i="3"/>
  <c r="AH31" i="11"/>
  <c r="AH37" i="11"/>
  <c r="AH14" i="11"/>
  <c r="AH36" i="11"/>
  <c r="AH32" i="11"/>
  <c r="AE34" i="11"/>
  <c r="AG34" i="11"/>
  <c r="AH38" i="11"/>
  <c r="B6" i="11"/>
  <c r="AJ38" i="3"/>
  <c r="AH43" i="11"/>
  <c r="AH30" i="11"/>
  <c r="AH29" i="11"/>
  <c r="AH28" i="11"/>
  <c r="AH27" i="11"/>
  <c r="AH26" i="11"/>
  <c r="AH25" i="11"/>
  <c r="AH23" i="11"/>
  <c r="I8" i="11"/>
  <c r="R20" i="6"/>
  <c r="AD4" i="3"/>
  <c r="AD26" i="6"/>
  <c r="AE8" i="11"/>
  <c r="AD40" i="6"/>
  <c r="AF26" i="6"/>
  <c r="AF8" i="11"/>
  <c r="AF40" i="6"/>
  <c r="AE20" i="11"/>
  <c r="AG20" i="11"/>
  <c r="R54" i="11"/>
  <c r="V26" i="6"/>
  <c r="AA8" i="11"/>
  <c r="V40" i="6"/>
  <c r="AH18" i="11"/>
  <c r="AP22" i="3"/>
  <c r="AP38" i="3"/>
  <c r="AB26" i="6"/>
  <c r="AD8" i="11"/>
  <c r="AB40" i="6"/>
  <c r="AP4" i="3"/>
  <c r="AH16" i="11"/>
  <c r="AH15" i="11"/>
  <c r="N6" i="6"/>
  <c r="AM4" i="3"/>
  <c r="AH13" i="11"/>
  <c r="AB6" i="6"/>
  <c r="R22" i="3"/>
  <c r="R38" i="3"/>
  <c r="AE13" i="11"/>
  <c r="AG13" i="11"/>
  <c r="R51" i="11"/>
  <c r="AC8" i="11"/>
  <c r="Z40" i="6"/>
  <c r="X22" i="3"/>
  <c r="X38" i="3"/>
  <c r="X26" i="6"/>
  <c r="AB8" i="11"/>
  <c r="X40" i="6"/>
  <c r="P26" i="6"/>
  <c r="X8" i="11"/>
  <c r="P40" i="6"/>
  <c r="Q26" i="11"/>
  <c r="G57" i="11"/>
  <c r="Q16" i="11"/>
  <c r="N50" i="11"/>
  <c r="D1" i="6"/>
  <c r="AF21" i="6"/>
  <c r="L21" i="6"/>
  <c r="F1" i="6"/>
  <c r="Z21" i="6"/>
  <c r="AD21" i="6"/>
  <c r="B1" i="6"/>
  <c r="T21" i="6"/>
  <c r="R1" i="6"/>
  <c r="AD1" i="6"/>
  <c r="AB1" i="6"/>
  <c r="T1" i="6"/>
  <c r="J1" i="6"/>
  <c r="L1" i="6"/>
  <c r="N1" i="6"/>
  <c r="V21" i="6"/>
  <c r="B21" i="6"/>
  <c r="N21" i="6"/>
  <c r="Z1" i="6"/>
  <c r="H21" i="6"/>
  <c r="AB21" i="6"/>
  <c r="D21" i="6"/>
  <c r="F21" i="6"/>
  <c r="P21" i="6"/>
  <c r="X1" i="6"/>
  <c r="P1" i="6"/>
  <c r="X21" i="6"/>
  <c r="R21" i="6"/>
  <c r="AF1" i="6"/>
  <c r="V1" i="6"/>
  <c r="H1" i="6"/>
  <c r="J21" i="6"/>
  <c r="AE40" i="11"/>
  <c r="AG40" i="11"/>
  <c r="AL40" i="11"/>
  <c r="AM40" i="11"/>
  <c r="Q14" i="11"/>
  <c r="AP23" i="3"/>
  <c r="D14" i="15"/>
  <c r="D14" i="14"/>
  <c r="O56" i="11"/>
  <c r="Q56" i="11"/>
  <c r="P56" i="11"/>
  <c r="N56" i="11"/>
  <c r="J54" i="11"/>
  <c r="I54" i="11"/>
  <c r="H54" i="11"/>
  <c r="G54" i="11"/>
  <c r="J25" i="11"/>
  <c r="I61" i="11"/>
  <c r="Q24" i="11"/>
  <c r="N57" i="11"/>
  <c r="AM34" i="11"/>
  <c r="AL34" i="11"/>
  <c r="U23" i="3"/>
  <c r="AE33" i="11"/>
  <c r="AG33" i="11"/>
  <c r="L24" i="6"/>
  <c r="AL33" i="11"/>
  <c r="AM33" i="11"/>
  <c r="N59" i="11"/>
  <c r="H47" i="11"/>
  <c r="O57" i="11"/>
  <c r="O52" i="11"/>
  <c r="H49" i="11"/>
  <c r="P47" i="11"/>
  <c r="H46" i="11"/>
  <c r="L23" i="6"/>
  <c r="G33" i="11"/>
  <c r="AP33" i="11"/>
  <c r="N52" i="11"/>
  <c r="G56" i="11"/>
  <c r="O60" i="11"/>
  <c r="O53" i="11"/>
  <c r="Q51" i="11"/>
  <c r="O46" i="11"/>
  <c r="J48" i="11"/>
  <c r="I56" i="11"/>
  <c r="I47" i="11"/>
  <c r="L23" i="3"/>
  <c r="AE30" i="11"/>
  <c r="AG30" i="11"/>
  <c r="AE29" i="11"/>
  <c r="AG29" i="11"/>
  <c r="I23" i="3"/>
  <c r="AM29" i="11"/>
  <c r="AL29" i="11"/>
  <c r="AE41" i="11"/>
  <c r="AL41" i="11"/>
  <c r="AS23" i="3"/>
  <c r="AM41" i="11"/>
  <c r="AJ23" i="3"/>
  <c r="AG23" i="3"/>
  <c r="AM37" i="11"/>
  <c r="AE37" i="11"/>
  <c r="AG37" i="11"/>
  <c r="AL37" i="11"/>
  <c r="C10" i="3"/>
  <c r="C8" i="3"/>
  <c r="B11" i="3"/>
  <c r="C14" i="3"/>
  <c r="C17" i="3"/>
  <c r="C15" i="3"/>
  <c r="B17" i="3"/>
  <c r="C19" i="3"/>
  <c r="B9" i="3"/>
  <c r="B8" i="3"/>
  <c r="B10" i="3"/>
  <c r="C7" i="3"/>
  <c r="A4" i="3"/>
  <c r="B15" i="3"/>
  <c r="C13" i="3"/>
  <c r="C11" i="3"/>
  <c r="C18" i="3"/>
  <c r="B7" i="3"/>
  <c r="B12" i="3"/>
  <c r="C12" i="3"/>
  <c r="E4" i="3"/>
  <c r="B18" i="3"/>
  <c r="B16" i="3"/>
  <c r="A20" i="3"/>
  <c r="C9" i="3"/>
  <c r="C16" i="3"/>
  <c r="B13" i="3"/>
  <c r="B14" i="3"/>
  <c r="P46" i="11"/>
  <c r="T4" i="6"/>
  <c r="J8" i="11"/>
  <c r="T20" i="6"/>
  <c r="AG5" i="3"/>
  <c r="AM21" i="11"/>
  <c r="AE21" i="11"/>
  <c r="AG21" i="11"/>
  <c r="G59" i="11"/>
  <c r="Q53" i="11"/>
  <c r="J47" i="11"/>
  <c r="Q60" i="11"/>
  <c r="J56" i="11"/>
  <c r="H56" i="11"/>
  <c r="N61" i="11"/>
  <c r="O61" i="11"/>
  <c r="Q61" i="11"/>
  <c r="P61" i="11"/>
  <c r="Q46" i="11"/>
  <c r="N46" i="11"/>
  <c r="Q23" i="11"/>
  <c r="J61" i="11"/>
  <c r="P55" i="11"/>
  <c r="P58" i="11"/>
  <c r="O58" i="11"/>
  <c r="R23" i="6"/>
  <c r="R24" i="6"/>
  <c r="J32" i="11"/>
  <c r="Q32" i="11"/>
  <c r="F22" i="3"/>
  <c r="O5" i="3"/>
  <c r="AE15" i="11"/>
  <c r="AL15" i="11"/>
  <c r="H3" i="6"/>
  <c r="H4" i="6"/>
  <c r="G60" i="11"/>
  <c r="H60" i="11"/>
  <c r="J60" i="11"/>
  <c r="I60" i="11"/>
  <c r="J55" i="11"/>
  <c r="I55" i="11"/>
  <c r="G55" i="11"/>
  <c r="H55" i="11"/>
  <c r="D6" i="14"/>
  <c r="D6" i="15"/>
  <c r="I52" i="11"/>
  <c r="J52" i="11"/>
  <c r="G52" i="11"/>
  <c r="H52" i="11"/>
  <c r="B26" i="6"/>
  <c r="AM43" i="11"/>
  <c r="Q58" i="11"/>
  <c r="P54" i="11"/>
  <c r="O54" i="11"/>
  <c r="Q54" i="11"/>
  <c r="Q49" i="11"/>
  <c r="P49" i="11"/>
  <c r="Q39" i="11"/>
  <c r="J35" i="11"/>
  <c r="Q35" i="11"/>
  <c r="Q28" i="11"/>
  <c r="Q22" i="11"/>
  <c r="D7" i="14"/>
  <c r="D7" i="15"/>
  <c r="O55" i="11"/>
  <c r="G46" i="11"/>
  <c r="I46" i="11"/>
  <c r="L27" i="11"/>
  <c r="H48" i="11"/>
  <c r="AG4" i="3"/>
  <c r="Q18" i="11"/>
  <c r="Q47" i="11"/>
  <c r="G51" i="11"/>
  <c r="Q57" i="11"/>
  <c r="N60" i="11"/>
  <c r="J50" i="11"/>
  <c r="J51" i="11"/>
  <c r="H51" i="11"/>
  <c r="H53" i="11"/>
  <c r="O47" i="11"/>
  <c r="G47" i="11"/>
  <c r="D3" i="6"/>
  <c r="AM13" i="11"/>
  <c r="P52" i="11"/>
  <c r="N47" i="11"/>
  <c r="I57" i="11"/>
  <c r="I51" i="11"/>
  <c r="H50" i="11"/>
  <c r="P57" i="11"/>
  <c r="I49" i="11"/>
  <c r="I53" i="11"/>
  <c r="P60" i="11"/>
  <c r="I50" i="11"/>
  <c r="Q59" i="11"/>
  <c r="J59" i="11"/>
  <c r="H59" i="11"/>
  <c r="I59" i="11"/>
  <c r="Q19" i="11"/>
  <c r="Q31" i="11"/>
  <c r="O22" i="3"/>
  <c r="O38" i="3"/>
  <c r="H26" i="6"/>
  <c r="T8" i="11"/>
  <c r="H40" i="6"/>
  <c r="F23" i="6"/>
  <c r="AL30" i="11"/>
  <c r="AM30" i="11"/>
  <c r="F24" i="6"/>
  <c r="J49" i="11"/>
  <c r="Q52" i="11"/>
  <c r="J53" i="11"/>
  <c r="P59" i="11"/>
  <c r="J46" i="11"/>
  <c r="Q55" i="11"/>
  <c r="O59" i="11"/>
  <c r="Q50" i="11"/>
  <c r="O50" i="11"/>
  <c r="P50" i="11"/>
  <c r="G48" i="11"/>
  <c r="F6" i="6"/>
  <c r="Q42" i="11"/>
  <c r="J12" i="11"/>
  <c r="H61" i="11"/>
  <c r="D19" i="15"/>
  <c r="M68" i="11"/>
  <c r="T23" i="6"/>
  <c r="E58" i="11"/>
  <c r="D48" i="11"/>
  <c r="AF6" i="6"/>
  <c r="B6" i="15"/>
  <c r="C6" i="15"/>
  <c r="B16" i="15"/>
  <c r="C16" i="15"/>
  <c r="G61" i="11"/>
  <c r="J57" i="11"/>
  <c r="D12" i="15"/>
  <c r="B15" i="15"/>
  <c r="C15" i="15"/>
  <c r="AE17" i="11"/>
  <c r="AG17" i="11"/>
  <c r="AP74" i="3"/>
  <c r="G39" i="11"/>
  <c r="AP39" i="11"/>
  <c r="E42" i="11"/>
  <c r="E32" i="11"/>
  <c r="AG74" i="3"/>
  <c r="AM74" i="3"/>
  <c r="E30" i="11"/>
  <c r="G34" i="11"/>
  <c r="AP34" i="11"/>
  <c r="E43" i="11"/>
  <c r="G37" i="11"/>
  <c r="AP37" i="11"/>
  <c r="E31" i="11"/>
  <c r="G38" i="11"/>
  <c r="AP38" i="11"/>
  <c r="G36" i="11"/>
  <c r="AP36" i="11"/>
  <c r="E29" i="11"/>
  <c r="G41" i="11"/>
  <c r="AP41" i="11"/>
  <c r="G42" i="11"/>
  <c r="AP42" i="11"/>
  <c r="E34" i="11"/>
  <c r="AV74" i="3"/>
  <c r="E33" i="11"/>
  <c r="AN33" i="11"/>
  <c r="AO33" i="11"/>
  <c r="S49" i="11"/>
  <c r="G8" i="15"/>
  <c r="G29" i="11"/>
  <c r="AP29" i="11"/>
  <c r="O74" i="3"/>
  <c r="G40" i="11"/>
  <c r="AP40" i="11"/>
  <c r="G32" i="11"/>
  <c r="AP32" i="11"/>
  <c r="B5" i="11"/>
  <c r="E39" i="11"/>
  <c r="AN39" i="11"/>
  <c r="AO39" i="11"/>
  <c r="L49" i="11"/>
  <c r="E8" i="15"/>
  <c r="F8" i="15"/>
  <c r="G30" i="11"/>
  <c r="AP30" i="11"/>
  <c r="E38" i="11"/>
  <c r="X74" i="3"/>
  <c r="AS74" i="3"/>
  <c r="AD74" i="3"/>
  <c r="G35" i="11"/>
  <c r="AP35" i="11"/>
  <c r="L74" i="3"/>
  <c r="E35" i="11"/>
  <c r="G43" i="11"/>
  <c r="AP43" i="11"/>
  <c r="I74" i="3"/>
  <c r="E37" i="11"/>
  <c r="E40" i="11"/>
  <c r="F74" i="3"/>
  <c r="AY74" i="3"/>
  <c r="G31" i="11"/>
  <c r="AP31" i="11"/>
  <c r="E36" i="11"/>
  <c r="R74" i="3"/>
  <c r="AJ74" i="3"/>
  <c r="AA74" i="3"/>
  <c r="E41" i="11"/>
  <c r="U74" i="3"/>
  <c r="AA38" i="3"/>
  <c r="AD20" i="3"/>
  <c r="AL20" i="11"/>
  <c r="AG20" i="3"/>
  <c r="U20" i="3"/>
  <c r="W54" i="11"/>
  <c r="AL13" i="11"/>
  <c r="AG15" i="11"/>
  <c r="K53" i="11"/>
  <c r="V55" i="11"/>
  <c r="H14" i="15"/>
  <c r="AI26" i="11"/>
  <c r="AI15" i="11"/>
  <c r="AI21" i="11"/>
  <c r="AI42" i="11"/>
  <c r="AI19" i="11"/>
  <c r="AI38" i="11"/>
  <c r="AI31" i="11"/>
  <c r="AI43" i="11"/>
  <c r="AI37" i="11"/>
  <c r="AI24" i="11"/>
  <c r="AI33" i="11"/>
  <c r="AI18" i="11"/>
  <c r="AI30" i="11"/>
  <c r="AI39" i="11"/>
  <c r="AI41" i="11"/>
  <c r="AI23" i="11"/>
  <c r="AI16" i="11"/>
  <c r="AI35" i="11"/>
  <c r="AI29" i="11"/>
  <c r="AI36" i="11"/>
  <c r="AI17" i="11"/>
  <c r="AI32" i="11"/>
  <c r="AI27" i="11"/>
  <c r="AI12" i="11"/>
  <c r="AI40" i="11"/>
  <c r="AI34" i="11"/>
  <c r="AI20" i="11"/>
  <c r="AI14" i="11"/>
  <c r="AI13" i="11"/>
  <c r="AI25" i="11"/>
  <c r="AI28" i="11"/>
  <c r="AI22" i="11"/>
  <c r="K46" i="11"/>
  <c r="L46" i="11"/>
  <c r="E5" i="15"/>
  <c r="F5" i="15"/>
  <c r="K60" i="11"/>
  <c r="L60" i="11"/>
  <c r="E19" i="15"/>
  <c r="F19" i="15"/>
  <c r="R52" i="11"/>
  <c r="S52" i="11"/>
  <c r="G11" i="15"/>
  <c r="P4" i="6"/>
  <c r="H8" i="11"/>
  <c r="P20" i="6"/>
  <c r="AA5" i="3"/>
  <c r="AM19" i="11"/>
  <c r="AE19" i="11"/>
  <c r="W60" i="11"/>
  <c r="U60" i="11"/>
  <c r="Y60" i="11"/>
  <c r="V60" i="11"/>
  <c r="H19" i="15"/>
  <c r="AE28" i="11"/>
  <c r="AL28" i="11"/>
  <c r="F23" i="3"/>
  <c r="B24" i="6"/>
  <c r="Q8" i="11"/>
  <c r="B40" i="6"/>
  <c r="AM28" i="11"/>
  <c r="V54" i="11"/>
  <c r="H13" i="15"/>
  <c r="L26" i="6"/>
  <c r="V8" i="11"/>
  <c r="L40" i="6"/>
  <c r="U22" i="3"/>
  <c r="U38" i="3"/>
  <c r="V57" i="11"/>
  <c r="H16" i="15"/>
  <c r="W57" i="11"/>
  <c r="U57" i="11"/>
  <c r="Y57" i="11"/>
  <c r="V56" i="11"/>
  <c r="H15" i="15"/>
  <c r="W56" i="11"/>
  <c r="U56" i="11"/>
  <c r="Y56" i="11"/>
  <c r="G49" i="11"/>
  <c r="Q12" i="11"/>
  <c r="N53" i="11"/>
  <c r="AL35" i="11"/>
  <c r="AA23" i="3"/>
  <c r="AE35" i="11"/>
  <c r="AG35" i="11"/>
  <c r="AM35" i="11"/>
  <c r="C31" i="3"/>
  <c r="C34" i="3"/>
  <c r="B37" i="3"/>
  <c r="A22" i="3"/>
  <c r="B36" i="3"/>
  <c r="B31" i="3"/>
  <c r="E26" i="3"/>
  <c r="B28" i="3"/>
  <c r="C25" i="3"/>
  <c r="E28" i="3"/>
  <c r="E32" i="3"/>
  <c r="E36" i="3"/>
  <c r="E29" i="3"/>
  <c r="E37" i="3"/>
  <c r="B27" i="3"/>
  <c r="C28" i="3"/>
  <c r="B29" i="3"/>
  <c r="C30" i="3"/>
  <c r="C35" i="3"/>
  <c r="A38" i="3"/>
  <c r="B26" i="3"/>
  <c r="E30" i="3"/>
  <c r="E27" i="3"/>
  <c r="E35" i="3"/>
  <c r="B35" i="3"/>
  <c r="B34" i="3"/>
  <c r="B25" i="3"/>
  <c r="B30" i="3"/>
  <c r="E31" i="3"/>
  <c r="E34" i="3"/>
  <c r="C29" i="3"/>
  <c r="C37" i="3"/>
  <c r="C27" i="3"/>
  <c r="C26" i="3"/>
  <c r="C33" i="3"/>
  <c r="B33" i="3"/>
  <c r="E22" i="3"/>
  <c r="E33" i="3"/>
  <c r="B32" i="3"/>
  <c r="C36" i="3"/>
  <c r="E25" i="3"/>
  <c r="C32" i="3"/>
  <c r="AM5" i="3"/>
  <c r="AE23" i="11"/>
  <c r="AL23" i="11"/>
  <c r="X4" i="6"/>
  <c r="L8" i="11"/>
  <c r="X20" i="6"/>
  <c r="AM23" i="11"/>
  <c r="U54" i="11"/>
  <c r="Y54" i="11"/>
  <c r="AP5" i="3"/>
  <c r="Z4" i="6"/>
  <c r="M8" i="11"/>
  <c r="Z20" i="6"/>
  <c r="AM24" i="11"/>
  <c r="AE24" i="11"/>
  <c r="S68" i="11"/>
  <c r="S51" i="11"/>
  <c r="G10" i="15"/>
  <c r="AL39" i="11"/>
  <c r="AM23" i="3"/>
  <c r="AM39" i="11"/>
  <c r="AE39" i="11"/>
  <c r="AG39" i="11"/>
  <c r="AL32" i="11"/>
  <c r="AM32" i="11"/>
  <c r="R23" i="3"/>
  <c r="AE32" i="11"/>
  <c r="AG32" i="11"/>
  <c r="U46" i="11"/>
  <c r="W46" i="11"/>
  <c r="V46" i="11"/>
  <c r="H5" i="15"/>
  <c r="AL21" i="11"/>
  <c r="AE16" i="11"/>
  <c r="AL16" i="11"/>
  <c r="R5" i="3"/>
  <c r="J4" i="6"/>
  <c r="E8" i="11"/>
  <c r="J20" i="6"/>
  <c r="AM16" i="11"/>
  <c r="D6" i="6"/>
  <c r="I4" i="3"/>
  <c r="I20" i="3"/>
  <c r="B8" i="11"/>
  <c r="D20" i="6"/>
  <c r="AL42" i="11"/>
  <c r="AV23" i="3"/>
  <c r="AM42" i="11"/>
  <c r="AE42" i="11"/>
  <c r="AG42" i="11"/>
  <c r="Q25" i="11"/>
  <c r="G50" i="11"/>
  <c r="W50" i="11"/>
  <c r="H58" i="11"/>
  <c r="G58" i="11"/>
  <c r="J58" i="11"/>
  <c r="I58" i="11"/>
  <c r="D17" i="15"/>
  <c r="D17" i="14"/>
  <c r="F26" i="6"/>
  <c r="S8" i="11"/>
  <c r="F40" i="6"/>
  <c r="L22" i="3"/>
  <c r="L38" i="3"/>
  <c r="W55" i="11"/>
  <c r="AG22" i="3"/>
  <c r="AG38" i="3"/>
  <c r="T26" i="6"/>
  <c r="Z8" i="11"/>
  <c r="T40" i="6"/>
  <c r="N49" i="11"/>
  <c r="H6" i="6"/>
  <c r="O4" i="3"/>
  <c r="O20" i="3"/>
  <c r="D8" i="11"/>
  <c r="H20" i="6"/>
  <c r="AD22" i="3"/>
  <c r="AD38" i="3"/>
  <c r="R26" i="6"/>
  <c r="Y8" i="11"/>
  <c r="R40" i="6"/>
  <c r="S54" i="11"/>
  <c r="G13" i="15"/>
  <c r="AM26" i="11"/>
  <c r="AV5" i="3"/>
  <c r="AE26" i="11"/>
  <c r="AG26" i="11"/>
  <c r="K57" i="11"/>
  <c r="L57" i="11"/>
  <c r="E16" i="15"/>
  <c r="F16" i="15"/>
  <c r="AD4" i="6"/>
  <c r="O8" i="11"/>
  <c r="AD20" i="6"/>
  <c r="W47" i="11"/>
  <c r="U47" i="11"/>
  <c r="Y47" i="11"/>
  <c r="V47" i="11"/>
  <c r="H6" i="15"/>
  <c r="N4" i="6"/>
  <c r="G8" i="11"/>
  <c r="N20" i="6"/>
  <c r="AE18" i="11"/>
  <c r="AG18" i="11"/>
  <c r="R60" i="11"/>
  <c r="S60" i="11"/>
  <c r="G19" i="15"/>
  <c r="AM18" i="11"/>
  <c r="X5" i="3"/>
  <c r="R59" i="11"/>
  <c r="S59" i="11"/>
  <c r="G18" i="15"/>
  <c r="AG41" i="11"/>
  <c r="AE14" i="11"/>
  <c r="AG14" i="11"/>
  <c r="L5" i="3"/>
  <c r="F4" i="6"/>
  <c r="C8" i="11"/>
  <c r="F20" i="6"/>
  <c r="AM14" i="11"/>
  <c r="V51" i="11"/>
  <c r="H10" i="15"/>
  <c r="AE22" i="11"/>
  <c r="AG22" i="11"/>
  <c r="AJ5" i="3"/>
  <c r="AM22" i="11"/>
  <c r="V4" i="6"/>
  <c r="K8" i="11"/>
  <c r="V20" i="6"/>
  <c r="U52" i="11"/>
  <c r="Y52" i="11"/>
  <c r="V52" i="11"/>
  <c r="H11" i="15"/>
  <c r="W52" i="11"/>
  <c r="W51" i="11"/>
  <c r="AM31" i="11"/>
  <c r="AE31" i="11"/>
  <c r="AG31" i="11"/>
  <c r="AL31" i="11"/>
  <c r="O23" i="3"/>
  <c r="Q27" i="11"/>
  <c r="W61" i="11"/>
  <c r="U61" i="11"/>
  <c r="Y61" i="11"/>
  <c r="V61" i="11"/>
  <c r="H20" i="15"/>
  <c r="U55" i="11"/>
  <c r="Y55" i="11"/>
  <c r="U59" i="11"/>
  <c r="Y59" i="11"/>
  <c r="V59" i="11"/>
  <c r="H18" i="15"/>
  <c r="W59" i="11"/>
  <c r="U51" i="11"/>
  <c r="Y51" i="11"/>
  <c r="AN40" i="11"/>
  <c r="AO40" i="11"/>
  <c r="AN41" i="11"/>
  <c r="AO41" i="11"/>
  <c r="AL17" i="11"/>
  <c r="AN38" i="11"/>
  <c r="AO38" i="11"/>
  <c r="AN37" i="11"/>
  <c r="AO37" i="11"/>
  <c r="AN29" i="11"/>
  <c r="AO29" i="11"/>
  <c r="AN36" i="11"/>
  <c r="AO36" i="11"/>
  <c r="AN35" i="11"/>
  <c r="AO35" i="11"/>
  <c r="AN30" i="11"/>
  <c r="AO30" i="11"/>
  <c r="AN32" i="11"/>
  <c r="AO32" i="11"/>
  <c r="AN31" i="11"/>
  <c r="AO31" i="11"/>
  <c r="AN42" i="11"/>
  <c r="AO42" i="11"/>
  <c r="AN34" i="11"/>
  <c r="AO34" i="11"/>
  <c r="AN43" i="11"/>
  <c r="AO43" i="11"/>
  <c r="K58" i="11"/>
  <c r="L53" i="11"/>
  <c r="E12" i="15"/>
  <c r="F12" i="15"/>
  <c r="K54" i="11"/>
  <c r="L54" i="11"/>
  <c r="E13" i="15"/>
  <c r="F13" i="15"/>
  <c r="K51" i="11"/>
  <c r="L51" i="11"/>
  <c r="E10" i="15"/>
  <c r="F10" i="15"/>
  <c r="AL14" i="11"/>
  <c r="AL18" i="11"/>
  <c r="AM20" i="3"/>
  <c r="L20" i="3"/>
  <c r="F38" i="3"/>
  <c r="V50" i="11"/>
  <c r="H9" i="15"/>
  <c r="V58" i="11"/>
  <c r="H17" i="15"/>
  <c r="AJ20" i="3"/>
  <c r="AV20" i="3"/>
  <c r="W58" i="11"/>
  <c r="X20" i="3"/>
  <c r="AL26" i="11"/>
  <c r="R47" i="11"/>
  <c r="S47" i="11"/>
  <c r="G6" i="15"/>
  <c r="R58" i="11"/>
  <c r="S58" i="11"/>
  <c r="G17" i="15"/>
  <c r="R56" i="11"/>
  <c r="S56" i="11"/>
  <c r="G15" i="15"/>
  <c r="R55" i="11"/>
  <c r="S55" i="11"/>
  <c r="G14" i="15"/>
  <c r="Y46" i="11"/>
  <c r="R20" i="3"/>
  <c r="AE25" i="11"/>
  <c r="AL25" i="11"/>
  <c r="AB4" i="6"/>
  <c r="N8" i="11"/>
  <c r="AB20" i="6"/>
  <c r="AM25" i="11"/>
  <c r="AS5" i="3"/>
  <c r="AA20" i="3"/>
  <c r="N48" i="11"/>
  <c r="O48" i="11"/>
  <c r="P48" i="11"/>
  <c r="R48" i="11"/>
  <c r="Q48" i="11"/>
  <c r="AG24" i="11"/>
  <c r="R57" i="11"/>
  <c r="S57" i="11"/>
  <c r="G16" i="15"/>
  <c r="AP20" i="3"/>
  <c r="K59" i="11"/>
  <c r="L59" i="11"/>
  <c r="E18" i="15"/>
  <c r="F18" i="15"/>
  <c r="K47" i="11"/>
  <c r="L47" i="11"/>
  <c r="E6" i="15"/>
  <c r="F6" i="15"/>
  <c r="V49" i="11"/>
  <c r="H8" i="15"/>
  <c r="U49" i="11"/>
  <c r="Y49" i="11"/>
  <c r="W49" i="11"/>
  <c r="AG28" i="11"/>
  <c r="L58" i="11"/>
  <c r="E17" i="15"/>
  <c r="F17" i="15"/>
  <c r="AL22" i="11"/>
  <c r="AG16" i="11"/>
  <c r="U50" i="11"/>
  <c r="Y50" i="11"/>
  <c r="AG23" i="11"/>
  <c r="K55" i="11"/>
  <c r="L55" i="11"/>
  <c r="E14" i="15"/>
  <c r="F14" i="15"/>
  <c r="U53" i="11"/>
  <c r="Y53" i="11"/>
  <c r="W53" i="11"/>
  <c r="V53" i="11"/>
  <c r="H12" i="15"/>
  <c r="AG19" i="11"/>
  <c r="K56" i="11"/>
  <c r="L56" i="11"/>
  <c r="E15" i="15"/>
  <c r="F15" i="15"/>
  <c r="AY5" i="3"/>
  <c r="AE27" i="11"/>
  <c r="AM27" i="11"/>
  <c r="AF4" i="6"/>
  <c r="P8" i="11"/>
  <c r="AF20" i="6"/>
  <c r="AL24" i="11"/>
  <c r="AM12" i="11"/>
  <c r="B4" i="6"/>
  <c r="A8" i="11"/>
  <c r="B20" i="6"/>
  <c r="F5" i="3"/>
  <c r="AE12" i="11"/>
  <c r="AL19" i="11"/>
  <c r="U58" i="11"/>
  <c r="Y58" i="11"/>
  <c r="AF32" i="11"/>
  <c r="AJ32" i="11"/>
  <c r="AG25" i="11"/>
  <c r="K50" i="11"/>
  <c r="L50" i="11"/>
  <c r="E9" i="15"/>
  <c r="F9" i="15"/>
  <c r="AS20" i="3"/>
  <c r="AL12" i="11"/>
  <c r="AF27" i="11"/>
  <c r="AJ27" i="11"/>
  <c r="AF39" i="11"/>
  <c r="AJ39" i="11"/>
  <c r="AG27" i="11"/>
  <c r="K48" i="11"/>
  <c r="L48" i="11"/>
  <c r="E7" i="15"/>
  <c r="F7" i="15"/>
  <c r="AF24" i="11"/>
  <c r="AJ24" i="11"/>
  <c r="AG12" i="11"/>
  <c r="AF28" i="11"/>
  <c r="AJ28" i="11"/>
  <c r="AF25" i="11"/>
  <c r="AJ25" i="11"/>
  <c r="AF23" i="11"/>
  <c r="AJ23" i="11"/>
  <c r="AF22" i="11"/>
  <c r="AJ22" i="11"/>
  <c r="AF42" i="11"/>
  <c r="AJ42" i="11"/>
  <c r="AY20" i="3"/>
  <c r="R46" i="11"/>
  <c r="S46" i="11"/>
  <c r="G5" i="15"/>
  <c r="R50" i="11"/>
  <c r="S50" i="11"/>
  <c r="G9" i="15"/>
  <c r="AF26" i="11"/>
  <c r="AJ26" i="11"/>
  <c r="AF12" i="11"/>
  <c r="AJ12" i="11"/>
  <c r="AF17" i="11"/>
  <c r="AJ17" i="11"/>
  <c r="AF34" i="11"/>
  <c r="AJ34" i="11"/>
  <c r="AF13" i="11"/>
  <c r="AJ13" i="11"/>
  <c r="AF38" i="11"/>
  <c r="AJ38" i="11"/>
  <c r="AF20" i="11"/>
  <c r="AJ20" i="11"/>
  <c r="AF36" i="11"/>
  <c r="AJ36" i="11"/>
  <c r="AF43" i="11"/>
  <c r="AJ43" i="11"/>
  <c r="AF30" i="11"/>
  <c r="AJ30" i="11"/>
  <c r="AF37" i="11"/>
  <c r="AJ37" i="11"/>
  <c r="AF33" i="11"/>
  <c r="AJ33" i="11"/>
  <c r="AF21" i="11"/>
  <c r="AJ21" i="11"/>
  <c r="AF41" i="11"/>
  <c r="AJ41" i="11"/>
  <c r="AF15" i="11"/>
  <c r="AJ15" i="11"/>
  <c r="AF29" i="11"/>
  <c r="AJ29" i="11"/>
  <c r="AF40" i="11"/>
  <c r="AJ40" i="11"/>
  <c r="AF18" i="11"/>
  <c r="AJ18" i="11"/>
  <c r="U48" i="11"/>
  <c r="W48" i="11"/>
  <c r="V48" i="11"/>
  <c r="H7" i="15"/>
  <c r="S48" i="11"/>
  <c r="G7" i="15"/>
  <c r="F20" i="3"/>
  <c r="AF35" i="11"/>
  <c r="AJ35" i="11"/>
  <c r="AF16" i="11"/>
  <c r="AJ16" i="11"/>
  <c r="AF14" i="11"/>
  <c r="AJ14" i="11"/>
  <c r="AL27" i="11"/>
  <c r="R61" i="11"/>
  <c r="S61" i="11"/>
  <c r="G20" i="15"/>
  <c r="K52" i="11"/>
  <c r="L52" i="11"/>
  <c r="E11" i="15"/>
  <c r="F11" i="15"/>
  <c r="AF31" i="11"/>
  <c r="AJ31" i="11"/>
  <c r="AF19" i="11"/>
  <c r="AJ19" i="11"/>
  <c r="K61" i="11"/>
  <c r="L61" i="11"/>
  <c r="E20" i="15"/>
  <c r="F20" i="15"/>
  <c r="F1" i="11"/>
  <c r="E21" i="15"/>
  <c r="AK41" i="11"/>
  <c r="AK13" i="11"/>
  <c r="T51" i="11"/>
  <c r="AK39" i="11"/>
  <c r="AK34" i="11"/>
  <c r="AK31" i="11"/>
  <c r="AK29" i="11"/>
  <c r="AK36" i="11"/>
  <c r="AK27" i="11"/>
  <c r="M48" i="11"/>
  <c r="AK15" i="11"/>
  <c r="AK20" i="11"/>
  <c r="T54" i="11"/>
  <c r="AK26" i="11"/>
  <c r="M57" i="11"/>
  <c r="AK25" i="11"/>
  <c r="R49" i="11"/>
  <c r="R53" i="11"/>
  <c r="S53" i="11"/>
  <c r="G12" i="15"/>
  <c r="K49" i="11"/>
  <c r="Y48" i="11"/>
  <c r="G28" i="11"/>
  <c r="AP28" i="11"/>
  <c r="E24" i="11"/>
  <c r="E19" i="11"/>
  <c r="E28" i="11"/>
  <c r="E21" i="11"/>
  <c r="E26" i="11"/>
  <c r="E18" i="11"/>
  <c r="E12" i="11"/>
  <c r="E16" i="11"/>
  <c r="E27" i="11"/>
  <c r="E25" i="11"/>
  <c r="E23" i="11"/>
  <c r="E15" i="11"/>
  <c r="E17" i="11"/>
  <c r="E14" i="11"/>
  <c r="E20" i="11"/>
  <c r="E22" i="11"/>
  <c r="E13" i="11"/>
  <c r="AK33" i="11"/>
  <c r="AK38" i="11"/>
  <c r="AK28" i="11"/>
  <c r="AK21" i="11"/>
  <c r="AK24" i="11"/>
  <c r="T57" i="11"/>
  <c r="AK14" i="11"/>
  <c r="AK37" i="11"/>
  <c r="AK17" i="11"/>
  <c r="AK42" i="11"/>
  <c r="AK16" i="11"/>
  <c r="AK18" i="11"/>
  <c r="T60" i="11"/>
  <c r="AK30" i="11"/>
  <c r="AK12" i="11"/>
  <c r="AK22" i="11"/>
  <c r="AK19" i="11"/>
  <c r="M56" i="11"/>
  <c r="AK35" i="11"/>
  <c r="AK40" i="11"/>
  <c r="AK43" i="11"/>
  <c r="AK23" i="11"/>
  <c r="M55" i="11"/>
  <c r="AK32" i="11"/>
  <c r="G20" i="11"/>
  <c r="AP20" i="11"/>
  <c r="G23" i="11"/>
  <c r="AP23" i="11"/>
  <c r="G19" i="11"/>
  <c r="AP19" i="11"/>
  <c r="G12" i="11"/>
  <c r="AP12" i="11"/>
  <c r="AN28" i="11"/>
  <c r="T53" i="11"/>
  <c r="T49" i="11"/>
  <c r="M49" i="11"/>
  <c r="G18" i="11"/>
  <c r="AP18" i="11"/>
  <c r="G21" i="11"/>
  <c r="AP21" i="11"/>
  <c r="G24" i="11"/>
  <c r="AP24" i="11"/>
  <c r="G17" i="11"/>
  <c r="AP17" i="11"/>
  <c r="M46" i="11"/>
  <c r="M60" i="11"/>
  <c r="T52" i="11"/>
  <c r="T48" i="11"/>
  <c r="G27" i="11"/>
  <c r="AP27" i="11"/>
  <c r="G13" i="11"/>
  <c r="AP13" i="11"/>
  <c r="T59" i="11"/>
  <c r="M53" i="11"/>
  <c r="M58" i="11"/>
  <c r="M47" i="11"/>
  <c r="M59" i="11"/>
  <c r="M52" i="11"/>
  <c r="T61" i="11"/>
  <c r="G22" i="11"/>
  <c r="AP22" i="11"/>
  <c r="T55" i="11"/>
  <c r="T47" i="11"/>
  <c r="T58" i="11"/>
  <c r="T56" i="11"/>
  <c r="G16" i="11"/>
  <c r="AP16" i="11"/>
  <c r="T46" i="11"/>
  <c r="T50" i="11"/>
  <c r="M50" i="11"/>
  <c r="M61" i="11"/>
  <c r="G14" i="11"/>
  <c r="AP14" i="11"/>
  <c r="G25" i="11"/>
  <c r="AP25" i="11"/>
  <c r="G15" i="11"/>
  <c r="AP15" i="11"/>
  <c r="M51" i="11"/>
  <c r="M54" i="11"/>
  <c r="G26" i="11"/>
  <c r="AP26" i="11"/>
  <c r="AN20" i="11"/>
  <c r="AO20" i="11"/>
  <c r="AN12" i="11"/>
  <c r="AO12" i="11"/>
  <c r="AN17" i="11"/>
  <c r="AO17" i="11"/>
  <c r="AN19" i="11"/>
  <c r="AO19" i="11"/>
  <c r="AN13" i="11"/>
  <c r="AO13" i="11"/>
  <c r="AN21" i="11"/>
  <c r="AO21" i="11"/>
  <c r="AN23" i="11"/>
  <c r="AO23" i="11"/>
  <c r="AN16" i="11"/>
  <c r="AN25" i="11"/>
  <c r="AN15" i="11"/>
  <c r="AN14" i="11"/>
  <c r="AN22" i="11"/>
  <c r="AN18" i="11"/>
  <c r="AN27" i="11"/>
  <c r="AN24" i="11"/>
  <c r="AN26" i="11"/>
  <c r="AO28" i="11"/>
  <c r="AQ12" i="11"/>
  <c r="AR12" i="11"/>
  <c r="AQ13" i="11"/>
  <c r="AR13" i="11"/>
  <c r="AQ28" i="11"/>
  <c r="AR28" i="11"/>
  <c r="AQ20" i="11"/>
  <c r="AR20" i="11"/>
  <c r="AO22" i="11"/>
  <c r="AQ22" i="11"/>
  <c r="AR22" i="11"/>
  <c r="AO16" i="11"/>
  <c r="AQ16" i="11"/>
  <c r="AR16" i="11"/>
  <c r="AQ25" i="11"/>
  <c r="AR25" i="11"/>
  <c r="AO25" i="11"/>
  <c r="AQ26" i="11"/>
  <c r="AR26" i="11"/>
  <c r="AO26" i="11"/>
  <c r="AO14" i="11"/>
  <c r="AQ14" i="11"/>
  <c r="AR14" i="11"/>
  <c r="AQ23" i="11"/>
  <c r="AR23" i="11"/>
  <c r="AQ19" i="11"/>
  <c r="AR19" i="11"/>
  <c r="AQ24" i="11"/>
  <c r="AR24" i="11"/>
  <c r="AO24" i="11"/>
  <c r="AQ21" i="11"/>
  <c r="AR21" i="11"/>
  <c r="AO18" i="11"/>
  <c r="AQ18" i="11"/>
  <c r="AR18" i="11"/>
  <c r="AQ17" i="11"/>
  <c r="AR17" i="11"/>
  <c r="AO15" i="11"/>
  <c r="AQ15" i="11"/>
  <c r="AR15" i="11"/>
  <c r="AQ27" i="11"/>
  <c r="AR27" i="11"/>
  <c r="AO27" i="11"/>
  <c r="AX33" i="11"/>
  <c r="AR30" i="11"/>
  <c r="AR43" i="11"/>
  <c r="AR38" i="11"/>
  <c r="AX34" i="11"/>
  <c r="AR39" i="11"/>
  <c r="AU33" i="11"/>
  <c r="AT40" i="11"/>
  <c r="AY40" i="11"/>
  <c r="AS36" i="11"/>
  <c r="AU35" i="11"/>
  <c r="AT43" i="11"/>
  <c r="AX43" i="11"/>
  <c r="AR41" i="11"/>
  <c r="AS29" i="11"/>
  <c r="AT33" i="11"/>
  <c r="AZ32" i="11"/>
  <c r="AZ39" i="11"/>
  <c r="AR40" i="11"/>
  <c r="AS30" i="11"/>
  <c r="AS37" i="11"/>
  <c r="AX37" i="11"/>
  <c r="AV43" i="11"/>
  <c r="AZ43" i="11"/>
  <c r="AW30" i="11"/>
  <c r="AW31" i="11"/>
  <c r="AX39" i="11"/>
  <c r="AT30" i="11"/>
  <c r="AR37" i="11"/>
  <c r="AW41" i="11"/>
  <c r="AW32" i="11"/>
  <c r="AX35" i="11"/>
  <c r="AV35" i="11"/>
  <c r="AZ29" i="11"/>
  <c r="AZ33" i="11"/>
  <c r="AY42" i="11"/>
  <c r="AR31" i="11"/>
  <c r="AV36" i="11"/>
  <c r="AW36" i="11"/>
  <c r="AY33" i="11"/>
  <c r="AT39" i="11"/>
  <c r="AS41" i="11"/>
  <c r="AZ30" i="11"/>
  <c r="AU38" i="11"/>
  <c r="AX31" i="11"/>
  <c r="AS33" i="11"/>
  <c r="AT34" i="11"/>
  <c r="AV37" i="11"/>
  <c r="AR32" i="11"/>
  <c r="AS34" i="11"/>
  <c r="AY30" i="11"/>
  <c r="AR33" i="11"/>
  <c r="AZ40" i="11"/>
  <c r="AU30" i="11"/>
  <c r="AY41" i="11"/>
  <c r="AR36" i="11"/>
  <c r="AW38" i="11"/>
  <c r="AU43" i="11"/>
  <c r="AY36" i="11"/>
  <c r="AS42" i="11"/>
  <c r="AS35" i="11"/>
  <c r="AV42" i="11"/>
  <c r="AR42" i="11"/>
  <c r="AZ31" i="11"/>
  <c r="AZ35" i="11"/>
  <c r="AW34" i="11"/>
  <c r="AV41" i="11"/>
  <c r="AV30" i="11"/>
  <c r="AZ36" i="11"/>
  <c r="AT32" i="11"/>
  <c r="AU32" i="11"/>
  <c r="AS31" i="11"/>
  <c r="AU42" i="11"/>
  <c r="AS43" i="11"/>
  <c r="AV38" i="11"/>
  <c r="AY39" i="11"/>
  <c r="AU36" i="11"/>
  <c r="AV40" i="11"/>
  <c r="AW35" i="11"/>
  <c r="AY38" i="11"/>
  <c r="AR29" i="11"/>
  <c r="AU37" i="11"/>
  <c r="AR35" i="11"/>
  <c r="AY32" i="11"/>
  <c r="AV29" i="11"/>
  <c r="AY31" i="11"/>
  <c r="AS38" i="11"/>
  <c r="AT31" i="11"/>
  <c r="AT37" i="11"/>
  <c r="AV33" i="11"/>
  <c r="AY34" i="11"/>
  <c r="AX36" i="11"/>
  <c r="AX40" i="11"/>
  <c r="AU34" i="11"/>
  <c r="AZ42" i="11"/>
  <c r="AW43" i="11"/>
  <c r="AS40" i="11"/>
  <c r="AZ34" i="11"/>
  <c r="AT41" i="11"/>
  <c r="AV32" i="11"/>
  <c r="AS32" i="11"/>
  <c r="AU39" i="11"/>
  <c r="AW42" i="11"/>
  <c r="AV31" i="11"/>
  <c r="AW40" i="11"/>
  <c r="AX41" i="11"/>
  <c r="AV34" i="11"/>
  <c r="AU29" i="11"/>
  <c r="AX38" i="11"/>
  <c r="AX42" i="11"/>
  <c r="AU40" i="11"/>
  <c r="AZ37" i="11"/>
  <c r="AT42" i="11"/>
  <c r="AV39" i="11"/>
  <c r="AY35" i="11"/>
  <c r="AU31" i="11"/>
  <c r="AT38" i="11"/>
  <c r="AW37" i="11"/>
  <c r="AY29" i="11"/>
  <c r="AY43" i="11"/>
  <c r="AY37" i="11"/>
  <c r="AW33" i="11"/>
  <c r="AR34" i="11"/>
  <c r="AW39" i="11"/>
  <c r="AW29" i="11"/>
  <c r="AZ41" i="11"/>
  <c r="AU41" i="11"/>
  <c r="AZ38" i="11"/>
  <c r="AX30" i="11"/>
  <c r="AT35" i="11"/>
  <c r="AT36" i="11"/>
  <c r="AX32" i="11"/>
  <c r="AX29" i="11"/>
  <c r="AT29" i="11"/>
  <c r="AS39" i="11"/>
  <c r="AU12" i="11"/>
  <c r="AZ17" i="11"/>
  <c r="AW24" i="11"/>
  <c r="AW17" i="11"/>
  <c r="AT25" i="11"/>
  <c r="AT24" i="11"/>
  <c r="AX22" i="11"/>
  <c r="AV17" i="11"/>
  <c r="AS14" i="11"/>
  <c r="AV19" i="11"/>
  <c r="AU21" i="11"/>
  <c r="AU17" i="11"/>
  <c r="AT16" i="11"/>
  <c r="AV27" i="11"/>
  <c r="AU18" i="11"/>
  <c r="AX15" i="11"/>
  <c r="AV26" i="11"/>
  <c r="AT26" i="11"/>
  <c r="AT18" i="11"/>
  <c r="AX21" i="11"/>
  <c r="AW25" i="11"/>
  <c r="AV14" i="11"/>
  <c r="AV12" i="11"/>
  <c r="AX17" i="11"/>
  <c r="AY17" i="11"/>
  <c r="AV15" i="11"/>
  <c r="AY21" i="11"/>
  <c r="AX16" i="11"/>
  <c r="AW26" i="11"/>
  <c r="AS23" i="11"/>
  <c r="AW16" i="11"/>
  <c r="AU20" i="11"/>
  <c r="AV23" i="11"/>
  <c r="AU19" i="11"/>
  <c r="AU24" i="11"/>
  <c r="AZ22" i="11"/>
  <c r="AU26" i="11"/>
  <c r="AS16" i="11"/>
  <c r="AV20" i="11"/>
  <c r="AY26" i="11"/>
  <c r="AU22" i="11"/>
  <c r="AV18" i="11"/>
  <c r="AY23" i="11"/>
  <c r="AV13" i="11"/>
  <c r="AX26" i="11"/>
  <c r="AW12" i="11"/>
  <c r="AX13" i="11"/>
  <c r="AS22" i="11"/>
  <c r="AX23" i="11"/>
  <c r="AZ24" i="11"/>
  <c r="AW28" i="11"/>
  <c r="AV21" i="11"/>
  <c r="AS27" i="11"/>
  <c r="AU23" i="11"/>
  <c r="AS26" i="11"/>
  <c r="AY24" i="11"/>
  <c r="AZ18" i="11"/>
  <c r="AW18" i="11"/>
  <c r="AY19" i="11"/>
  <c r="AY28" i="11"/>
  <c r="AT12" i="11"/>
  <c r="AX12" i="11"/>
  <c r="AT15" i="11"/>
  <c r="AZ26" i="11"/>
  <c r="AY13" i="11"/>
  <c r="AS20" i="11"/>
  <c r="AW13" i="11"/>
  <c r="AV16" i="11"/>
  <c r="AY18" i="11"/>
  <c r="AZ27" i="11"/>
  <c r="AW15" i="11"/>
  <c r="AU16" i="11"/>
  <c r="AX14" i="11"/>
  <c r="AZ19" i="11"/>
  <c r="AS17" i="11"/>
  <c r="AZ16" i="11"/>
  <c r="AT17" i="11"/>
  <c r="AT13" i="11"/>
  <c r="AV24" i="11"/>
  <c r="AS13" i="11"/>
  <c r="AT27" i="11"/>
  <c r="AU13" i="11"/>
  <c r="AZ14" i="11"/>
  <c r="AW23" i="11"/>
  <c r="AS21" i="11"/>
  <c r="AZ21" i="11"/>
  <c r="AS19" i="11"/>
  <c r="AX28" i="11"/>
  <c r="AW21" i="11"/>
  <c r="AS15" i="11"/>
  <c r="AU25" i="11"/>
  <c r="AU28" i="11"/>
  <c r="AZ13" i="11"/>
  <c r="AW20" i="11"/>
  <c r="AT22" i="11"/>
  <c r="AW14" i="11"/>
  <c r="AZ25" i="11"/>
  <c r="AY22" i="11"/>
  <c r="AT28" i="11"/>
  <c r="AV22" i="11"/>
  <c r="AY27" i="11"/>
  <c r="AX27" i="11"/>
  <c r="AT21" i="11"/>
  <c r="AW19" i="11"/>
  <c r="AS24" i="11"/>
  <c r="AZ23" i="11"/>
  <c r="AX25" i="11"/>
  <c r="AW27" i="11"/>
  <c r="AT20" i="11"/>
  <c r="AY16" i="11"/>
  <c r="AZ15" i="11"/>
  <c r="AX18" i="11"/>
  <c r="AV25" i="11"/>
  <c r="AV28" i="11"/>
  <c r="AY15" i="11"/>
  <c r="AZ12" i="11"/>
  <c r="AX19" i="11"/>
  <c r="AU27" i="11"/>
  <c r="AW22" i="11"/>
  <c r="AZ28" i="11"/>
  <c r="AU15" i="11"/>
  <c r="AX20" i="11"/>
  <c r="AX24" i="11"/>
  <c r="AS28" i="11"/>
  <c r="AY12" i="11"/>
  <c r="AT14" i="11"/>
  <c r="AZ20" i="11"/>
  <c r="AY20" i="11"/>
  <c r="AT23" i="11"/>
  <c r="AS18" i="11"/>
  <c r="AS25" i="11"/>
  <c r="AY14" i="11"/>
  <c r="AS12" i="11"/>
  <c r="AT19" i="11"/>
  <c r="AY25" i="11"/>
  <c r="AU14" i="11"/>
</calcChain>
</file>

<file path=xl/sharedStrings.xml><?xml version="1.0" encoding="utf-8"?>
<sst xmlns="http://schemas.openxmlformats.org/spreadsheetml/2006/main" count="771" uniqueCount="132">
  <si>
    <t>-</t>
  </si>
  <si>
    <t>X</t>
  </si>
  <si>
    <t>Signatur</t>
  </si>
  <si>
    <t>Point</t>
  </si>
  <si>
    <t>Rundens reservescore:</t>
  </si>
  <si>
    <t>Opstillingsfejl - lørdag kl. 14.00</t>
  </si>
  <si>
    <t>Klagefrister:</t>
  </si>
  <si>
    <t>Hjemmehold</t>
  </si>
  <si>
    <t>Udehold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</si>
  <si>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</si>
  <si>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</si>
  <si>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</si>
  <si>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</si>
  <si>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</si>
  <si>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</si>
  <si>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</si>
  <si>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</si>
  <si>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</si>
  <si>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</si>
  <si>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</si>
  <si>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</si>
  <si>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</si>
  <si>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N.B.: Holdnavne skal holdes inden for de grønne felter.</t>
  </si>
  <si>
    <t>År:</t>
  </si>
  <si>
    <t>Res</t>
  </si>
  <si>
    <t>ID</t>
  </si>
  <si>
    <t xml:space="preserve"> </t>
  </si>
  <si>
    <t>1X2</t>
  </si>
  <si>
    <t>Regnefejl - 3 uger</t>
  </si>
  <si>
    <t>Runde F:</t>
  </si>
  <si>
    <t>Runde N:</t>
  </si>
  <si>
    <t>Res N:</t>
  </si>
  <si>
    <t>Tal F:</t>
  </si>
  <si>
    <t>Tal N:</t>
  </si>
  <si>
    <t>Opd.?</t>
  </si>
  <si>
    <t>Deltager</t>
  </si>
  <si>
    <t>Kamp 0</t>
  </si>
  <si>
    <t>Kamp 1</t>
  </si>
  <si>
    <t>Kamp 2</t>
  </si>
  <si>
    <t>Kamp 3</t>
  </si>
  <si>
    <t>Kamp 4</t>
  </si>
  <si>
    <t>Kamp 5</t>
  </si>
  <si>
    <t>Kamp 6</t>
  </si>
  <si>
    <t>Kamp 7</t>
  </si>
  <si>
    <t>Kamp 8</t>
  </si>
  <si>
    <t>Kamp 9</t>
  </si>
  <si>
    <t>Kamp 10</t>
  </si>
  <si>
    <t>Kamp 11</t>
  </si>
  <si>
    <t>Kamp 12</t>
  </si>
  <si>
    <t>Kamp 13</t>
  </si>
  <si>
    <t>Total</t>
  </si>
  <si>
    <t>ES N</t>
  </si>
  <si>
    <t>BU</t>
  </si>
  <si>
    <t>T Pl.</t>
  </si>
  <si>
    <t>P Pl.</t>
  </si>
  <si>
    <t>BU Pl.</t>
  </si>
  <si>
    <t>Dis F</t>
  </si>
  <si>
    <t>Dis E</t>
  </si>
  <si>
    <t>Udm F</t>
  </si>
  <si>
    <t>Udm E</t>
  </si>
  <si>
    <t>MR F</t>
  </si>
  <si>
    <t>MR E</t>
  </si>
  <si>
    <t>Res F</t>
  </si>
  <si>
    <t>Res E</t>
  </si>
  <si>
    <t>MR</t>
  </si>
  <si>
    <t>2. runde</t>
  </si>
  <si>
    <t>Kval</t>
  </si>
  <si>
    <t>Dis</t>
  </si>
  <si>
    <t>Udm</t>
  </si>
  <si>
    <t>ID E</t>
  </si>
  <si>
    <t>Deltager E</t>
  </si>
  <si>
    <t>14.</t>
  </si>
  <si>
    <t>15.</t>
  </si>
  <si>
    <t>16.</t>
  </si>
  <si>
    <t>2. runde F</t>
  </si>
  <si>
    <t>2. runde E</t>
  </si>
  <si>
    <t>Kval F</t>
  </si>
  <si>
    <t>Kval E</t>
  </si>
  <si>
    <t>H S</t>
  </si>
  <si>
    <t>H G</t>
  </si>
  <si>
    <t>H ID</t>
  </si>
  <si>
    <t>U S</t>
  </si>
  <si>
    <t>U G</t>
  </si>
  <si>
    <t>U ID</t>
  </si>
  <si>
    <t>Vinder</t>
  </si>
  <si>
    <t>ES H</t>
  </si>
  <si>
    <t>BU H</t>
  </si>
  <si>
    <t>ES U</t>
  </si>
  <si>
    <t>BU U</t>
  </si>
  <si>
    <t>V S</t>
  </si>
  <si>
    <t>V G</t>
  </si>
  <si>
    <t>V ID</t>
  </si>
  <si>
    <t>Dis H</t>
  </si>
  <si>
    <t>Udm H</t>
  </si>
  <si>
    <t>MR H</t>
  </si>
  <si>
    <t>Res H</t>
  </si>
  <si>
    <t>Udm U</t>
  </si>
  <si>
    <t>MR U</t>
  </si>
  <si>
    <t>Res U</t>
  </si>
  <si>
    <t>Dis U</t>
  </si>
  <si>
    <t>ES UR</t>
  </si>
  <si>
    <t>ES HR</t>
  </si>
  <si>
    <t>Ude</t>
  </si>
  <si>
    <t>Runde E:</t>
  </si>
  <si>
    <t>Ego</t>
  </si>
  <si>
    <t>Bolton</t>
  </si>
  <si>
    <t>Luton</t>
  </si>
  <si>
    <t>x</t>
  </si>
  <si>
    <t>Manchester City</t>
  </si>
  <si>
    <t>Nottingham F</t>
  </si>
  <si>
    <t>Brentford</t>
  </si>
  <si>
    <t>Brighton</t>
  </si>
  <si>
    <t>Fulham</t>
  </si>
  <si>
    <t>Burnley</t>
  </si>
  <si>
    <t>Millwall</t>
  </si>
  <si>
    <t>Portsmouth</t>
  </si>
  <si>
    <t>Queens Park R</t>
  </si>
  <si>
    <t>Sheffield U</t>
  </si>
  <si>
    <t>West Bromwich</t>
  </si>
  <si>
    <t>West Ham</t>
  </si>
  <si>
    <t>Coventry</t>
  </si>
  <si>
    <t>Tottenham</t>
  </si>
  <si>
    <t>Sunderland</t>
  </si>
  <si>
    <t>Leeds</t>
  </si>
  <si>
    <t>Crystal Palace</t>
  </si>
  <si>
    <t>Bristol C</t>
  </si>
  <si>
    <t>Cardiff</t>
  </si>
  <si>
    <t>Middlesbrough</t>
  </si>
  <si>
    <t>Norwich</t>
  </si>
  <si>
    <t>Watford</t>
  </si>
  <si>
    <t>Derby</t>
  </si>
  <si>
    <t>Leyton Orient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</si>
</sst>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6]General"/>
  </numFmts>
  <fonts count="14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u/>
      <sz val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color rgb="FF000000"/>
      <name val="Arial1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34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3" fillId="0" borderId="0" applyBorder="0" applyProtection="0"/>
  </cellStyleXfs>
  <cellXfs count="158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 vertical="center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right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7" xfId="0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  <xf numFmtId="0" fontId="1" fillId="0" borderId="17" xfId="0" applyFont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right" vertical="center"/>
    </xf>
    <xf numFmtId="0" fontId="5" fillId="0" borderId="9" xfId="0" applyFont="1" applyBorder="1" applyAlignment="1" applyProtection="1">
      <alignment horizontal="left" vertical="center"/>
    </xf>
    <xf numFmtId="0" fontId="1" fillId="0" borderId="21" xfId="0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center" vertical="center"/>
    </xf>
    <xf numFmtId="0" fontId="1" fillId="0" borderId="23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center" vertical="center"/>
    </xf>
    <xf numFmtId="0" fontId="0" fillId="0" borderId="9" xfId="0" applyBorder="1" applyAlignment="1" applyProtection="1">
      <alignment horizontal="right" vertical="center"/>
    </xf>
    <xf numFmtId="0" fontId="0" fillId="0" borderId="9" xfId="0" applyBorder="1" applyAlignment="1" applyProtection="1">
      <alignment horizontal="left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25" xfId="0" applyFont="1" applyFill="1" applyBorder="1" applyAlignment="1" applyProtection="1">
      <alignment horizontal="center" vertical="center"/>
    </xf>
    <xf numFmtId="0" fontId="1" fillId="0" borderId="26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8" xfId="0" applyFont="1" applyBorder="1" applyAlignment="1">
      <alignment horizontal="right" vertical="center"/>
    </xf>
    <xf numFmtId="0" fontId="1" fillId="0" borderId="26" xfId="0" applyFont="1" applyBorder="1" applyAlignment="1">
      <alignment horizontal="righ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right" vertical="center"/>
    </xf>
    <xf numFmtId="0" fontId="1" fillId="0" borderId="31" xfId="0" applyFont="1" applyBorder="1" applyAlignment="1">
      <alignment horizontal="right" vertical="center"/>
    </xf>
    <xf numFmtId="0" fontId="1" fillId="0" borderId="31" xfId="0" applyFont="1" applyBorder="1" applyAlignment="1">
      <alignment horizontal="center" vertical="center"/>
    </xf>
    <xf numFmtId="0" fontId="1" fillId="0" borderId="3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textRotation="90"/>
    </xf>
    <xf numFmtId="0" fontId="1" fillId="0" borderId="0" xfId="0" applyFont="1" applyBorder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9" fillId="0" borderId="26" xfId="0" applyFont="1" applyBorder="1" applyAlignment="1" applyProtection="1">
      <alignment horizontal="center" vertical="center"/>
    </xf>
    <xf numFmtId="0" fontId="3" fillId="0" borderId="30" xfId="0" applyFont="1" applyBorder="1" applyAlignment="1" applyProtection="1">
      <alignment horizontal="center" vertical="center"/>
    </xf>
    <xf numFmtId="0" fontId="11" fillId="0" borderId="31" xfId="0" applyFont="1" applyBorder="1" applyAlignment="1" applyProtection="1">
      <alignment horizontal="center" vertical="center"/>
    </xf>
    <xf numFmtId="0" fontId="11" fillId="0" borderId="27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32" xfId="0" applyFont="1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8" xfId="0" applyFont="1" applyBorder="1" applyAlignment="1" applyProtection="1">
      <alignment horizontal="center" vertical="center"/>
    </xf>
    <xf numFmtId="0" fontId="5" fillId="0" borderId="26" xfId="0" applyFont="1" applyBorder="1" applyAlignment="1" applyProtection="1">
      <alignment horizontal="center" vertical="center"/>
    </xf>
    <xf numFmtId="0" fontId="5" fillId="0" borderId="29" xfId="0" applyFont="1" applyBorder="1" applyAlignment="1" applyProtection="1">
      <alignment horizontal="center" vertical="center"/>
    </xf>
    <xf numFmtId="0" fontId="1" fillId="0" borderId="30" xfId="0" applyFont="1" applyBorder="1" applyAlignment="1" applyProtection="1">
      <alignment horizontal="center" vertical="center" textRotation="90"/>
    </xf>
    <xf numFmtId="0" fontId="1" fillId="0" borderId="31" xfId="0" applyFont="1" applyBorder="1" applyAlignment="1" applyProtection="1">
      <alignment horizontal="center" vertical="center" textRotation="90"/>
    </xf>
    <xf numFmtId="0" fontId="1" fillId="0" borderId="27" xfId="0" applyFont="1" applyBorder="1" applyAlignment="1" applyProtection="1">
      <alignment horizontal="center" vertical="center" textRotation="90"/>
    </xf>
    <xf numFmtId="0" fontId="1" fillId="0" borderId="28" xfId="0" applyFont="1" applyBorder="1" applyAlignment="1" applyProtection="1">
      <alignment horizontal="right" vertical="center"/>
    </xf>
    <xf numFmtId="0" fontId="0" fillId="0" borderId="26" xfId="0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 textRotation="90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0" fillId="0" borderId="31" xfId="0" applyBorder="1"/>
    <xf numFmtId="0" fontId="0" fillId="0" borderId="27" xfId="0" applyBorder="1"/>
    <xf numFmtId="0" fontId="0" fillId="0" borderId="28" xfId="0" applyBorder="1"/>
    <xf numFmtId="0" fontId="0" fillId="0" borderId="26" xfId="0" applyBorder="1"/>
    <xf numFmtId="0" fontId="0" fillId="0" borderId="29" xfId="0" applyBorder="1"/>
    <xf numFmtId="0" fontId="7" fillId="0" borderId="3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1" fillId="0" borderId="29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Excel Built-in Normal" xfId="1" xr:uid="{54FD8807-FF3E-4236-BAE9-2FFB5086F8C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 /><Relationship Id="rId3" Type="http://schemas.openxmlformats.org/officeDocument/2006/relationships/worksheet" Target="worksheets/sheet3.xml" /><Relationship Id="rId7" Type="http://schemas.openxmlformats.org/officeDocument/2006/relationships/externalLink" Target="externalLinks/externalLink1.xml" /><Relationship Id="rId12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sharedStrings" Target="sharedStrings.xml" /><Relationship Id="rId5" Type="http://schemas.openxmlformats.org/officeDocument/2006/relationships/worksheet" Target="worksheets/sheet5.xml" /><Relationship Id="rId10" Type="http://schemas.openxmlformats.org/officeDocument/2006/relationships/styles" Target="styles.xml" /><Relationship Id="rId4" Type="http://schemas.openxmlformats.org/officeDocument/2006/relationships/worksheet" Target="worksheets/sheet4.xml" /><Relationship Id="rId9" Type="http://schemas.openxmlformats.org/officeDocument/2006/relationships/theme" Target="theme/theme1.xml" 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ni-it/Dropbox/Lunds%20Tipsforening/Grand%20Prix%20-%202026/Runde%2017%20-%202.%20runde%20K3.xls" TargetMode="External" 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ni-it/Dropbox/Lunds%20Tipsforening/Grand%20Prix%20-%202026/Runde%2001.xls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mpe"/>
      <sheetName val="Rækker"/>
      <sheetName val="Rækker - Udskrift"/>
      <sheetName val="Resultater"/>
      <sheetName val="3. runde"/>
      <sheetName val="DB"/>
    </sheetNames>
    <sheetDataSet>
      <sheetData sheetId="0"/>
      <sheetData sheetId="1"/>
      <sheetData sheetId="2"/>
      <sheetData sheetId="3"/>
      <sheetData sheetId="4"/>
      <sheetData sheetId="5">
        <row r="1">
          <cell r="B1">
            <v>2026</v>
          </cell>
        </row>
        <row r="3">
          <cell r="B3">
            <v>17</v>
          </cell>
          <cell r="D3" t="str">
            <v>2. runde</v>
          </cell>
        </row>
        <row r="4">
          <cell r="D4" t="str">
            <v>3. runde</v>
          </cell>
        </row>
        <row r="5">
          <cell r="B5">
            <v>17</v>
          </cell>
        </row>
        <row r="12">
          <cell r="AS12" t="str">
            <v>Benbo</v>
          </cell>
          <cell r="AT12">
            <v>3</v>
          </cell>
          <cell r="AW12">
            <v>0</v>
          </cell>
          <cell r="AX12">
            <v>0</v>
          </cell>
          <cell r="AY12">
            <v>0</v>
          </cell>
          <cell r="AZ12">
            <v>1</v>
          </cell>
          <cell r="BA12">
            <v>2</v>
          </cell>
        </row>
        <row r="13">
          <cell r="AS13" t="str">
            <v>brula</v>
          </cell>
          <cell r="AT13">
            <v>1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</row>
        <row r="14">
          <cell r="AS14" t="str">
            <v>Chelsea</v>
          </cell>
          <cell r="AT14">
            <v>2</v>
          </cell>
          <cell r="AW14">
            <v>0</v>
          </cell>
          <cell r="AX14">
            <v>0</v>
          </cell>
          <cell r="AY14">
            <v>0</v>
          </cell>
          <cell r="AZ14">
            <v>1</v>
          </cell>
          <cell r="BA14">
            <v>0</v>
          </cell>
        </row>
        <row r="15">
          <cell r="AS15" t="str">
            <v>Far</v>
          </cell>
          <cell r="AT15">
            <v>3</v>
          </cell>
          <cell r="AW15">
            <v>0</v>
          </cell>
          <cell r="AX15">
            <v>0</v>
          </cell>
          <cell r="AY15">
            <v>0</v>
          </cell>
          <cell r="AZ15">
            <v>1</v>
          </cell>
          <cell r="BA15">
            <v>0</v>
          </cell>
        </row>
        <row r="16">
          <cell r="AS16" t="str">
            <v>Forest</v>
          </cell>
          <cell r="AT16">
            <v>2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</row>
        <row r="17">
          <cell r="AS17" t="str">
            <v>Frydkær</v>
          </cell>
          <cell r="AT17">
            <v>2</v>
          </cell>
          <cell r="AW17">
            <v>0</v>
          </cell>
          <cell r="AX17">
            <v>0</v>
          </cell>
          <cell r="AY17">
            <v>0</v>
          </cell>
          <cell r="AZ17">
            <v>1</v>
          </cell>
          <cell r="BA17">
            <v>0</v>
          </cell>
        </row>
        <row r="18">
          <cell r="AS18" t="str">
            <v>Futte</v>
          </cell>
          <cell r="AT18">
            <v>1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</row>
        <row r="19">
          <cell r="AS19" t="str">
            <v>Gunners</v>
          </cell>
          <cell r="AT19">
            <v>1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</row>
        <row r="20">
          <cell r="AS20" t="str">
            <v>Himbo</v>
          </cell>
          <cell r="AT20">
            <v>1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</row>
        <row r="21">
          <cell r="AS21" t="str">
            <v>Idskov</v>
          </cell>
          <cell r="AT21">
            <v>4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</row>
        <row r="22">
          <cell r="AS22" t="str">
            <v>LPHJ</v>
          </cell>
          <cell r="AT22">
            <v>4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</row>
        <row r="23">
          <cell r="AS23" t="str">
            <v>Lund</v>
          </cell>
          <cell r="AT23">
            <v>1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</row>
        <row r="24">
          <cell r="AS24" t="str">
            <v>Percy</v>
          </cell>
          <cell r="AT24">
            <v>1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</row>
        <row r="25">
          <cell r="AS25" t="str">
            <v>Robbo</v>
          </cell>
          <cell r="AT25">
            <v>2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</row>
        <row r="26">
          <cell r="AS26" t="str">
            <v>Select</v>
          </cell>
          <cell r="AT26">
            <v>1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</row>
        <row r="27">
          <cell r="AS27" t="str">
            <v>SPVK</v>
          </cell>
          <cell r="AT27">
            <v>1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</row>
        <row r="28">
          <cell r="AS28" t="str">
            <v>United</v>
          </cell>
          <cell r="AT28">
            <v>2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</row>
        <row r="29">
          <cell r="AS29" t="str">
            <v/>
          </cell>
          <cell r="AT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</row>
        <row r="30">
          <cell r="AS30" t="str">
            <v/>
          </cell>
          <cell r="AT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</row>
        <row r="31">
          <cell r="AS31" t="str">
            <v/>
          </cell>
          <cell r="AT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</row>
        <row r="32">
          <cell r="AS32" t="str">
            <v/>
          </cell>
          <cell r="AT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</row>
        <row r="33">
          <cell r="AS33" t="str">
            <v/>
          </cell>
          <cell r="AT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</row>
        <row r="34">
          <cell r="AS34" t="str">
            <v/>
          </cell>
          <cell r="AT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</row>
        <row r="35">
          <cell r="AS35" t="str">
            <v/>
          </cell>
          <cell r="AT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</row>
        <row r="36">
          <cell r="AS36" t="str">
            <v/>
          </cell>
          <cell r="AT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</row>
        <row r="37">
          <cell r="AS37" t="str">
            <v/>
          </cell>
          <cell r="AT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</row>
        <row r="38">
          <cell r="AS38" t="str">
            <v/>
          </cell>
          <cell r="AT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</row>
        <row r="39">
          <cell r="AS39" t="str">
            <v/>
          </cell>
          <cell r="AT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</row>
        <row r="40">
          <cell r="AS40" t="str">
            <v/>
          </cell>
          <cell r="AT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</row>
        <row r="41">
          <cell r="AS41" t="str">
            <v/>
          </cell>
          <cell r="AT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</row>
        <row r="42">
          <cell r="AS42" t="str">
            <v/>
          </cell>
          <cell r="AT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</row>
        <row r="43">
          <cell r="AS43" t="str">
            <v/>
          </cell>
          <cell r="AT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</row>
        <row r="112">
          <cell r="A112" t="str">
            <v>Idskov</v>
          </cell>
          <cell r="B112" t="str">
            <v>Idskov (1)</v>
          </cell>
          <cell r="C112">
            <v>85</v>
          </cell>
          <cell r="D112" t="str">
            <v>Forest</v>
          </cell>
          <cell r="E112" t="str">
            <v>Forest (2)</v>
          </cell>
          <cell r="F112">
            <v>61</v>
          </cell>
        </row>
        <row r="113">
          <cell r="A113" t="str">
            <v>Chelsea</v>
          </cell>
          <cell r="B113" t="str">
            <v>Chelsea (14)</v>
          </cell>
          <cell r="C113">
            <v>10</v>
          </cell>
          <cell r="D113" t="str">
            <v>LPHJ</v>
          </cell>
          <cell r="E113" t="str">
            <v>LPHJ (13)</v>
          </cell>
          <cell r="F113">
            <v>47</v>
          </cell>
        </row>
        <row r="114">
          <cell r="A114" t="str">
            <v>SPVK</v>
          </cell>
          <cell r="B114" t="str">
            <v>SPVK (12)</v>
          </cell>
          <cell r="C114">
            <v>53</v>
          </cell>
          <cell r="D114" t="str">
            <v>Idskov</v>
          </cell>
          <cell r="E114" t="str">
            <v>Idskov (6)</v>
          </cell>
          <cell r="F114">
            <v>79</v>
          </cell>
        </row>
        <row r="115">
          <cell r="A115" t="str">
            <v>Benbo</v>
          </cell>
          <cell r="B115" t="str">
            <v>Benbo (10)</v>
          </cell>
          <cell r="C115">
            <v>92</v>
          </cell>
          <cell r="D115" t="str">
            <v>Benbo</v>
          </cell>
          <cell r="E115" t="str">
            <v>Benbo (8)</v>
          </cell>
          <cell r="F115">
            <v>96</v>
          </cell>
        </row>
        <row r="116">
          <cell r="A116" t="str">
            <v>Robbo</v>
          </cell>
          <cell r="B116" t="str">
            <v>Robbo (9)</v>
          </cell>
          <cell r="C116">
            <v>40</v>
          </cell>
          <cell r="D116" t="str">
            <v>Forest</v>
          </cell>
          <cell r="E116" t="str">
            <v>Forest (10)</v>
          </cell>
          <cell r="F116">
            <v>60</v>
          </cell>
        </row>
        <row r="117">
          <cell r="A117" t="str">
            <v>Frydkær</v>
          </cell>
          <cell r="B117" t="str">
            <v>Frydkær (11)</v>
          </cell>
          <cell r="C117">
            <v>91</v>
          </cell>
          <cell r="D117" t="str">
            <v>brula</v>
          </cell>
          <cell r="E117" t="str">
            <v>brula (12)</v>
          </cell>
          <cell r="F117">
            <v>13</v>
          </cell>
        </row>
        <row r="118">
          <cell r="A118" t="str">
            <v>United</v>
          </cell>
          <cell r="B118" t="str">
            <v>United (13)</v>
          </cell>
          <cell r="C118">
            <v>77</v>
          </cell>
          <cell r="D118" t="str">
            <v>Idskov</v>
          </cell>
          <cell r="E118" t="str">
            <v>Idskov (14)</v>
          </cell>
          <cell r="F118">
            <v>81</v>
          </cell>
        </row>
        <row r="119">
          <cell r="A119" t="str">
            <v>Far</v>
          </cell>
          <cell r="B119" t="str">
            <v>Far (15)</v>
          </cell>
          <cell r="C119">
            <v>73</v>
          </cell>
          <cell r="D119" t="str">
            <v>Benbo</v>
          </cell>
          <cell r="E119" t="str">
            <v>Benbo (16)</v>
          </cell>
          <cell r="F119">
            <v>95</v>
          </cell>
        </row>
        <row r="120">
          <cell r="A120" t="str">
            <v>Frydkær</v>
          </cell>
          <cell r="B120" t="str">
            <v>Frydkær (1)</v>
          </cell>
          <cell r="C120">
            <v>88</v>
          </cell>
          <cell r="D120" t="str">
            <v>Himbo</v>
          </cell>
          <cell r="E120" t="str">
            <v>Himbo (2)</v>
          </cell>
          <cell r="F120">
            <v>36</v>
          </cell>
        </row>
        <row r="121">
          <cell r="A121" t="str">
            <v>Lund</v>
          </cell>
          <cell r="B121" t="str">
            <v>Lund (3)</v>
          </cell>
          <cell r="C121">
            <v>19</v>
          </cell>
          <cell r="D121" t="str">
            <v>LPHJ</v>
          </cell>
          <cell r="E121" t="str">
            <v>LPHJ (4)</v>
          </cell>
          <cell r="F121">
            <v>56</v>
          </cell>
        </row>
        <row r="122">
          <cell r="A122" t="str">
            <v>Gunners</v>
          </cell>
          <cell r="B122" t="str">
            <v>Gunners (5)</v>
          </cell>
          <cell r="C122">
            <v>29</v>
          </cell>
          <cell r="D122" t="str">
            <v>LPHJ</v>
          </cell>
          <cell r="E122" t="str">
            <v>LPHJ (6)</v>
          </cell>
          <cell r="F122">
            <v>50</v>
          </cell>
        </row>
        <row r="123">
          <cell r="A123" t="str">
            <v>Select</v>
          </cell>
          <cell r="B123" t="str">
            <v>Select (7)</v>
          </cell>
          <cell r="C123">
            <v>54</v>
          </cell>
          <cell r="D123" t="str">
            <v>Percy</v>
          </cell>
          <cell r="E123" t="str">
            <v>Percy (8)</v>
          </cell>
          <cell r="F123">
            <v>30</v>
          </cell>
        </row>
        <row r="124">
          <cell r="A124" t="str">
            <v>Far</v>
          </cell>
          <cell r="B124" t="str">
            <v>Far (9)</v>
          </cell>
          <cell r="C124">
            <v>74</v>
          </cell>
          <cell r="D124" t="str">
            <v>LPHJ</v>
          </cell>
          <cell r="E124" t="str">
            <v>LPHJ (10)</v>
          </cell>
          <cell r="F124">
            <v>56</v>
          </cell>
        </row>
        <row r="125">
          <cell r="A125" t="str">
            <v>Chelsea</v>
          </cell>
          <cell r="B125" t="str">
            <v>Chelsea (11)</v>
          </cell>
          <cell r="C125">
            <v>17</v>
          </cell>
          <cell r="D125" t="str">
            <v>Far</v>
          </cell>
          <cell r="E125" t="str">
            <v>Far (5)</v>
          </cell>
          <cell r="F125">
            <v>65</v>
          </cell>
        </row>
        <row r="126">
          <cell r="A126" t="str">
            <v>Idskov</v>
          </cell>
          <cell r="B126" t="str">
            <v>Idskov (4)</v>
          </cell>
          <cell r="C126">
            <v>81</v>
          </cell>
          <cell r="D126" t="str">
            <v>Futte</v>
          </cell>
          <cell r="E126" t="str">
            <v>Futte (14)</v>
          </cell>
          <cell r="F126">
            <v>27</v>
          </cell>
        </row>
        <row r="127">
          <cell r="A127" t="str">
            <v>Robbo</v>
          </cell>
          <cell r="B127" t="str">
            <v>Robbo (2)</v>
          </cell>
          <cell r="C127">
            <v>51</v>
          </cell>
          <cell r="D127" t="str">
            <v>United</v>
          </cell>
          <cell r="E127" t="str">
            <v>United (1)</v>
          </cell>
          <cell r="F127">
            <v>76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æsonstart"/>
      <sheetName val="Puljeinddeling"/>
      <sheetName val="Program"/>
      <sheetName val="1. runde"/>
      <sheetName val="Kampe"/>
      <sheetName val="Rækker"/>
      <sheetName val="Rækker - Udskrift"/>
      <sheetName val="Stillingen - Pulje 1-8"/>
      <sheetName val="Stillingen - Pulje 9-16"/>
      <sheetName val="D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H1" t="str">
            <v>Grand Prix-række afgives til Bjarne Villadsen</v>
          </cell>
        </row>
        <row r="2">
          <cell r="H2" t="str">
            <v>Senest Onsdag kl. 23.00 i næste kampuge</v>
          </cell>
        </row>
        <row r="3">
          <cell r="H3" t="str">
            <v>på tlf.: 20 46 98 75 eller på email: lundstipsforening@gmail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1EB77-5236-427A-AC7D-3114E90F05F6}">
  <sheetPr>
    <pageSetUpPr fitToPage="1"/>
  </sheetPr>
  <dimension ref="A1:D22"/>
  <sheetViews>
    <sheetView showGridLines="0" zoomScale="91" workbookViewId="0">
      <selection activeCell="D8" sqref="D8"/>
    </sheetView>
  </sheetViews>
  <sheetFormatPr defaultColWidth="9.16796875" defaultRowHeight="12.75"/>
  <cols>
    <col min="1" max="1" width="3.7734375" style="66" bestFit="1" customWidth="1"/>
    <col min="2" max="2" width="18.33984375" style="66" bestFit="1" customWidth="1"/>
    <col min="3" max="3" width="1.6171875" style="66" customWidth="1"/>
    <col min="4" max="4" width="18.33984375" style="66" customWidth="1"/>
    <col min="5" max="16384" width="9.16796875" style="66"/>
  </cols>
  <sheetData>
    <row r="1" spans="1:4" ht="13.5" customHeight="1">
      <c r="A1" s="123" t="str">
        <f>CONCATENATE("Grand Prix ",DB!B1)</f>
        <v>Grand Prix 2026</v>
      </c>
      <c r="B1" s="123"/>
      <c r="C1" s="123"/>
      <c r="D1" s="123"/>
    </row>
    <row r="2" spans="1:4" ht="13.5" customHeight="1" thickBot="1">
      <c r="A2" s="123"/>
      <c r="B2" s="123"/>
      <c r="C2" s="123"/>
      <c r="D2" s="123"/>
    </row>
    <row r="3" spans="1:4" ht="13.5" customHeight="1" thickTop="1">
      <c r="A3" s="117" t="str">
        <f>DB!D3</f>
        <v>3. runde</v>
      </c>
      <c r="B3" s="118"/>
      <c r="C3" s="118"/>
      <c r="D3" s="119"/>
    </row>
    <row r="4" spans="1:4" ht="13.5" customHeight="1" thickBot="1">
      <c r="A4" s="120"/>
      <c r="B4" s="121"/>
      <c r="C4" s="121"/>
      <c r="D4" s="122"/>
    </row>
    <row r="5" spans="1:4" ht="13.5" customHeight="1" thickTop="1">
      <c r="A5" s="67" t="s">
        <v>9</v>
      </c>
      <c r="B5" s="76" t="str">
        <f>DB!B46</f>
        <v>Idskov (1)</v>
      </c>
      <c r="C5" s="77" t="str">
        <f>IF(B5&lt;&gt;"","-","")</f>
        <v>-</v>
      </c>
      <c r="D5" s="70" t="str">
        <f>DB!E46</f>
        <v>Forest (2)</v>
      </c>
    </row>
    <row r="6" spans="1:4" ht="13.5" customHeight="1">
      <c r="A6" s="67" t="s">
        <v>10</v>
      </c>
      <c r="B6" s="68" t="str">
        <f>DB!B47</f>
        <v>Chelsea (14)</v>
      </c>
      <c r="C6" s="69" t="str">
        <f t="shared" ref="C6:C20" si="0">IF(B6&lt;&gt;"","-","")</f>
        <v>-</v>
      </c>
      <c r="D6" s="71" t="str">
        <f>DB!E47</f>
        <v>LPHJ (13)</v>
      </c>
    </row>
    <row r="7" spans="1:4" ht="13.5" customHeight="1">
      <c r="A7" s="67" t="s">
        <v>11</v>
      </c>
      <c r="B7" s="68" t="str">
        <f>DB!B48</f>
        <v>SPVK (12)</v>
      </c>
      <c r="C7" s="69" t="str">
        <f t="shared" si="0"/>
        <v>-</v>
      </c>
      <c r="D7" s="71" t="str">
        <f>DB!E48</f>
        <v>Idskov (6)</v>
      </c>
    </row>
    <row r="8" spans="1:4" ht="13.5" customHeight="1">
      <c r="A8" s="67" t="s">
        <v>12</v>
      </c>
      <c r="B8" s="68" t="str">
        <f>DB!B49</f>
        <v>Benbo (10)</v>
      </c>
      <c r="C8" s="69" t="str">
        <f t="shared" si="0"/>
        <v>-</v>
      </c>
      <c r="D8" s="71" t="str">
        <f>DB!E49</f>
        <v>Benbo (8)</v>
      </c>
    </row>
    <row r="9" spans="1:4" ht="13.5" customHeight="1">
      <c r="A9" s="67" t="s">
        <v>13</v>
      </c>
      <c r="B9" s="68" t="str">
        <f>DB!B50</f>
        <v>Robbo (9)</v>
      </c>
      <c r="C9" s="69" t="str">
        <f t="shared" si="0"/>
        <v>-</v>
      </c>
      <c r="D9" s="71" t="str">
        <f>DB!E50</f>
        <v>Forest (10)</v>
      </c>
    </row>
    <row r="10" spans="1:4" ht="13.5" customHeight="1">
      <c r="A10" s="67" t="s">
        <v>14</v>
      </c>
      <c r="B10" s="68" t="str">
        <f>DB!B51</f>
        <v>Frydkær (11)</v>
      </c>
      <c r="C10" s="69" t="str">
        <f t="shared" si="0"/>
        <v>-</v>
      </c>
      <c r="D10" s="71" t="str">
        <f>DB!E51</f>
        <v>brula (12)</v>
      </c>
    </row>
    <row r="11" spans="1:4" ht="13.5" customHeight="1">
      <c r="A11" s="67" t="s">
        <v>15</v>
      </c>
      <c r="B11" s="68" t="str">
        <f>DB!B52</f>
        <v>United (13)</v>
      </c>
      <c r="C11" s="69" t="str">
        <f t="shared" si="0"/>
        <v>-</v>
      </c>
      <c r="D11" s="71" t="str">
        <f>DB!E52</f>
        <v>Idskov (14)</v>
      </c>
    </row>
    <row r="12" spans="1:4" ht="13.5" customHeight="1">
      <c r="A12" s="67" t="s">
        <v>16</v>
      </c>
      <c r="B12" s="68" t="str">
        <f>DB!B53</f>
        <v>Far (15)</v>
      </c>
      <c r="C12" s="69" t="str">
        <f t="shared" si="0"/>
        <v>-</v>
      </c>
      <c r="D12" s="71" t="str">
        <f>DB!E53</f>
        <v>Benbo (16)</v>
      </c>
    </row>
    <row r="13" spans="1:4" ht="13.5" customHeight="1">
      <c r="A13" s="67" t="s">
        <v>17</v>
      </c>
      <c r="B13" s="68" t="str">
        <f>DB!B54</f>
        <v>Frydkær (1)</v>
      </c>
      <c r="C13" s="69" t="str">
        <f t="shared" si="0"/>
        <v>-</v>
      </c>
      <c r="D13" s="71" t="str">
        <f>DB!E54</f>
        <v>Himbo (2)</v>
      </c>
    </row>
    <row r="14" spans="1:4" ht="13.5" customHeight="1">
      <c r="A14" s="67" t="s">
        <v>18</v>
      </c>
      <c r="B14" s="68" t="str">
        <f>DB!B55</f>
        <v>Lund (3)</v>
      </c>
      <c r="C14" s="69" t="str">
        <f t="shared" si="0"/>
        <v>-</v>
      </c>
      <c r="D14" s="71" t="str">
        <f>DB!E55</f>
        <v>LPHJ (4)</v>
      </c>
    </row>
    <row r="15" spans="1:4" ht="13.5" customHeight="1">
      <c r="A15" s="67" t="s">
        <v>19</v>
      </c>
      <c r="B15" s="68" t="str">
        <f>DB!B56</f>
        <v>Gunners (5)</v>
      </c>
      <c r="C15" s="69" t="str">
        <f t="shared" si="0"/>
        <v>-</v>
      </c>
      <c r="D15" s="71" t="str">
        <f>DB!E56</f>
        <v>LPHJ (6)</v>
      </c>
    </row>
    <row r="16" spans="1:4" ht="13.5" customHeight="1">
      <c r="A16" s="67" t="s">
        <v>20</v>
      </c>
      <c r="B16" s="68" t="str">
        <f>DB!B57</f>
        <v>Select (7)</v>
      </c>
      <c r="C16" s="69" t="str">
        <f t="shared" si="0"/>
        <v>-</v>
      </c>
      <c r="D16" s="71" t="str">
        <f>DB!E57</f>
        <v>Percy (8)</v>
      </c>
    </row>
    <row r="17" spans="1:4" ht="13.5" customHeight="1">
      <c r="A17" s="67" t="s">
        <v>21</v>
      </c>
      <c r="B17" s="68" t="str">
        <f>DB!B58</f>
        <v>Far (9)</v>
      </c>
      <c r="C17" s="69" t="str">
        <f t="shared" si="0"/>
        <v>-</v>
      </c>
      <c r="D17" s="71" t="str">
        <f>DB!E58</f>
        <v>LPHJ (10)</v>
      </c>
    </row>
    <row r="18" spans="1:4" ht="13.5" customHeight="1">
      <c r="A18" s="67" t="s">
        <v>71</v>
      </c>
      <c r="B18" s="68" t="str">
        <f>DB!B59</f>
        <v>Chelsea (11)</v>
      </c>
      <c r="C18" s="69" t="str">
        <f t="shared" si="0"/>
        <v>-</v>
      </c>
      <c r="D18" s="71" t="str">
        <f>DB!E59</f>
        <v>Far (5)</v>
      </c>
    </row>
    <row r="19" spans="1:4" ht="13.5" customHeight="1">
      <c r="A19" s="67" t="s">
        <v>72</v>
      </c>
      <c r="B19" s="68" t="str">
        <f>DB!B60</f>
        <v>Idskov (4)</v>
      </c>
      <c r="C19" s="69" t="str">
        <f t="shared" si="0"/>
        <v>-</v>
      </c>
      <c r="D19" s="71" t="str">
        <f>DB!E60</f>
        <v>Futte (14)</v>
      </c>
    </row>
    <row r="20" spans="1:4" ht="13.5" customHeight="1" thickBot="1">
      <c r="A20" s="67" t="s">
        <v>73</v>
      </c>
      <c r="B20" s="68" t="str">
        <f>DB!B61</f>
        <v>Robbo (2)</v>
      </c>
      <c r="C20" s="69" t="str">
        <f t="shared" si="0"/>
        <v>-</v>
      </c>
      <c r="D20" s="71" t="str">
        <f>DB!E61</f>
        <v>United (1)</v>
      </c>
    </row>
    <row r="21" spans="1:4" ht="13.5" thickTop="1">
      <c r="A21" s="124" t="str">
        <f>DB!H4</f>
        <v>Tallet i parentes angiver puljen, signaturen er gået videre fra.</v>
      </c>
      <c r="B21" s="124"/>
      <c r="C21" s="124"/>
      <c r="D21" s="124"/>
    </row>
    <row r="22" spans="1:4">
      <c r="A22" s="125"/>
      <c r="B22" s="125"/>
      <c r="C22" s="125"/>
      <c r="D22" s="125"/>
    </row>
  </sheetData>
  <sheetProtection sheet="1" objects="1" scenarios="1"/>
  <mergeCells count="3">
    <mergeCell ref="A3:D4"/>
    <mergeCell ref="A1:D2"/>
    <mergeCell ref="A21:D22"/>
  </mergeCells>
  <phoneticPr fontId="0" type="noConversion"/>
  <pageMargins left="0.78740157480314965" right="0" top="0" bottom="0" header="0" footer="0"/>
  <pageSetup paperSize="9"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0B0D4-15AD-4EF8-A529-9C029580E0EC}">
  <dimension ref="A1:E21"/>
  <sheetViews>
    <sheetView showGridLines="0" workbookViewId="0">
      <selection activeCell="D5" sqref="D5:D17"/>
    </sheetView>
  </sheetViews>
  <sheetFormatPr defaultColWidth="9.16796875" defaultRowHeight="12.75"/>
  <cols>
    <col min="1" max="1" width="3.50390625" style="4" bestFit="1" customWidth="1"/>
    <col min="2" max="2" width="17.93359375" style="12" customWidth="1"/>
    <col min="3" max="3" width="1.6171875" style="6" bestFit="1" customWidth="1"/>
    <col min="4" max="4" width="17.93359375" style="12" customWidth="1"/>
    <col min="5" max="5" width="3.50390625" style="6" customWidth="1"/>
    <col min="6" max="16384" width="9.16796875" style="12"/>
  </cols>
  <sheetData>
    <row r="1" spans="1:5" ht="13.5" customHeight="1" thickTop="1">
      <c r="A1" s="117" t="str">
        <f>CONCATENATE("Kampe - ",DB!D5)</f>
        <v>Kampe - 3. runde, Kamp 1</v>
      </c>
      <c r="B1" s="131"/>
      <c r="C1" s="131"/>
      <c r="D1" s="131"/>
      <c r="E1" s="132"/>
    </row>
    <row r="2" spans="1:5" ht="13.5" customHeight="1" thickBot="1">
      <c r="A2" s="133"/>
      <c r="B2" s="134"/>
      <c r="C2" s="134"/>
      <c r="D2" s="134"/>
      <c r="E2" s="135"/>
    </row>
    <row r="3" spans="1:5" ht="13.5" thickTop="1">
      <c r="A3" s="139"/>
      <c r="B3" s="136" t="s">
        <v>7</v>
      </c>
      <c r="C3" s="138"/>
      <c r="D3" s="136" t="s">
        <v>8</v>
      </c>
      <c r="E3" s="141"/>
    </row>
    <row r="4" spans="1:5">
      <c r="A4" s="140"/>
      <c r="B4" s="137"/>
      <c r="C4" s="103"/>
      <c r="D4" s="137"/>
      <c r="E4" s="142"/>
    </row>
    <row r="5" spans="1:5">
      <c r="A5" s="2" t="s">
        <v>9</v>
      </c>
      <c r="B5" s="14" t="s">
        <v>108</v>
      </c>
      <c r="C5" s="1" t="s">
        <v>0</v>
      </c>
      <c r="D5" s="14" t="s">
        <v>120</v>
      </c>
      <c r="E5" s="13"/>
    </row>
    <row r="6" spans="1:5">
      <c r="A6" s="2" t="s">
        <v>10</v>
      </c>
      <c r="B6" s="14" t="s">
        <v>109</v>
      </c>
      <c r="C6" s="1" t="s">
        <v>0</v>
      </c>
      <c r="D6" s="14" t="s">
        <v>121</v>
      </c>
      <c r="E6" s="13"/>
    </row>
    <row r="7" spans="1:5">
      <c r="A7" s="15" t="s">
        <v>11</v>
      </c>
      <c r="B7" s="16" t="s">
        <v>110</v>
      </c>
      <c r="C7" s="17" t="s">
        <v>0</v>
      </c>
      <c r="D7" s="16" t="s">
        <v>122</v>
      </c>
      <c r="E7" s="18"/>
    </row>
    <row r="8" spans="1:5">
      <c r="A8" s="2" t="s">
        <v>12</v>
      </c>
      <c r="B8" s="14" t="s">
        <v>111</v>
      </c>
      <c r="C8" s="1" t="s">
        <v>0</v>
      </c>
      <c r="D8" s="14" t="s">
        <v>123</v>
      </c>
      <c r="E8" s="13"/>
    </row>
    <row r="9" spans="1:5">
      <c r="A9" s="2" t="s">
        <v>13</v>
      </c>
      <c r="B9" s="14" t="s">
        <v>112</v>
      </c>
      <c r="C9" s="1" t="s">
        <v>0</v>
      </c>
      <c r="D9" s="14" t="s">
        <v>124</v>
      </c>
      <c r="E9" s="13"/>
    </row>
    <row r="10" spans="1:5">
      <c r="A10" s="15" t="s">
        <v>14</v>
      </c>
      <c r="B10" s="16" t="s">
        <v>113</v>
      </c>
      <c r="C10" s="17" t="s">
        <v>0</v>
      </c>
      <c r="D10" s="16" t="s">
        <v>125</v>
      </c>
      <c r="E10" s="18"/>
    </row>
    <row r="11" spans="1:5">
      <c r="A11" s="2" t="s">
        <v>15</v>
      </c>
      <c r="B11" s="14" t="s">
        <v>114</v>
      </c>
      <c r="C11" s="1" t="s">
        <v>0</v>
      </c>
      <c r="D11" s="14" t="s">
        <v>105</v>
      </c>
      <c r="E11" s="13"/>
    </row>
    <row r="12" spans="1:5">
      <c r="A12" s="2" t="s">
        <v>16</v>
      </c>
      <c r="B12" s="14" t="s">
        <v>115</v>
      </c>
      <c r="C12" s="1" t="s">
        <v>0</v>
      </c>
      <c r="D12" s="14" t="s">
        <v>126</v>
      </c>
      <c r="E12" s="13"/>
    </row>
    <row r="13" spans="1:5">
      <c r="A13" s="15" t="s">
        <v>17</v>
      </c>
      <c r="B13" s="16" t="s">
        <v>116</v>
      </c>
      <c r="C13" s="17" t="s">
        <v>0</v>
      </c>
      <c r="D13" s="16" t="s">
        <v>127</v>
      </c>
      <c r="E13" s="18"/>
    </row>
    <row r="14" spans="1:5">
      <c r="A14" s="2" t="s">
        <v>18</v>
      </c>
      <c r="B14" s="14" t="s">
        <v>117</v>
      </c>
      <c r="C14" s="1" t="s">
        <v>0</v>
      </c>
      <c r="D14" s="14" t="s">
        <v>128</v>
      </c>
      <c r="E14" s="13"/>
    </row>
    <row r="15" spans="1:5">
      <c r="A15" s="2" t="s">
        <v>19</v>
      </c>
      <c r="B15" s="14" t="s">
        <v>118</v>
      </c>
      <c r="C15" s="1" t="s">
        <v>0</v>
      </c>
      <c r="D15" s="14" t="s">
        <v>129</v>
      </c>
      <c r="E15" s="13"/>
    </row>
    <row r="16" spans="1:5">
      <c r="A16" s="2" t="s">
        <v>20</v>
      </c>
      <c r="B16" s="14" t="s">
        <v>119</v>
      </c>
      <c r="C16" s="1" t="s">
        <v>0</v>
      </c>
      <c r="D16" s="14" t="s">
        <v>130</v>
      </c>
      <c r="E16" s="13"/>
    </row>
    <row r="17" spans="1:5">
      <c r="A17" s="2" t="s">
        <v>21</v>
      </c>
      <c r="B17" s="14" t="s">
        <v>106</v>
      </c>
      <c r="C17" s="1" t="s">
        <v>0</v>
      </c>
      <c r="D17" s="14" t="s">
        <v>131</v>
      </c>
      <c r="E17" s="13"/>
    </row>
    <row r="18" spans="1:5" ht="13.5" thickBot="1">
      <c r="A18" s="19"/>
      <c r="B18" s="20"/>
      <c r="C18" s="20"/>
      <c r="D18" s="20"/>
      <c r="E18" s="21"/>
    </row>
    <row r="19" spans="1:5" ht="13.5" thickTop="1">
      <c r="A19" s="126" t="s">
        <v>22</v>
      </c>
      <c r="B19" s="124"/>
      <c r="C19" s="124"/>
      <c r="D19" s="124"/>
      <c r="E19" s="127"/>
    </row>
    <row r="20" spans="1:5" ht="13.5" thickBot="1">
      <c r="A20" s="128"/>
      <c r="B20" s="129"/>
      <c r="C20" s="129"/>
      <c r="D20" s="129"/>
      <c r="E20" s="130"/>
    </row>
    <row r="21" spans="1:5" ht="13.5" thickTop="1"/>
  </sheetData>
  <sheetProtection sheet="1" objects="1" scenarios="1"/>
  <mergeCells count="7">
    <mergeCell ref="A19:E20"/>
    <mergeCell ref="A1:E2"/>
    <mergeCell ref="B3:B4"/>
    <mergeCell ref="D3:D4"/>
    <mergeCell ref="C3:C4"/>
    <mergeCell ref="A3:A4"/>
    <mergeCell ref="E3:E4"/>
  </mergeCells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B9C9B-D48D-4B14-B7EF-774FC79FFE29}">
  <sheetPr>
    <pageSetUpPr fitToPage="1"/>
  </sheetPr>
  <dimension ref="A1:AF41"/>
  <sheetViews>
    <sheetView showGridLines="0" zoomScale="90" zoomScaleNormal="90" workbookViewId="0">
      <selection activeCell="B27" sqref="B27:B39"/>
    </sheetView>
  </sheetViews>
  <sheetFormatPr defaultColWidth="9.16796875" defaultRowHeight="12.75"/>
  <cols>
    <col min="1" max="1" width="3.7734375" style="23" bestFit="1" customWidth="1"/>
    <col min="2" max="2" width="14.15625" style="23" bestFit="1" customWidth="1"/>
    <col min="3" max="3" width="3.7734375" style="23" bestFit="1" customWidth="1"/>
    <col min="4" max="4" width="14.15625" style="23" customWidth="1"/>
    <col min="5" max="5" width="3.7734375" style="23" bestFit="1" customWidth="1"/>
    <col min="6" max="6" width="14.15625" style="23" customWidth="1"/>
    <col min="7" max="7" width="3.7734375" style="23" bestFit="1" customWidth="1"/>
    <col min="8" max="8" width="14.15625" style="23" customWidth="1"/>
    <col min="9" max="9" width="3.7734375" style="23" bestFit="1" customWidth="1"/>
    <col min="10" max="10" width="14.15625" style="23" customWidth="1"/>
    <col min="11" max="11" width="3.7734375" style="23" bestFit="1" customWidth="1"/>
    <col min="12" max="12" width="14.15625" style="23" customWidth="1"/>
    <col min="13" max="13" width="3.7734375" style="23" bestFit="1" customWidth="1"/>
    <col min="14" max="14" width="14.15625" style="23" customWidth="1"/>
    <col min="15" max="15" width="3.7734375" style="23" bestFit="1" customWidth="1"/>
    <col min="16" max="16" width="14.15625" style="23" customWidth="1"/>
    <col min="17" max="17" width="3.7734375" style="23" bestFit="1" customWidth="1"/>
    <col min="18" max="18" width="14.15625" style="23" customWidth="1"/>
    <col min="19" max="19" width="3.7734375" style="23" bestFit="1" customWidth="1"/>
    <col min="20" max="20" width="14.15625" style="23" customWidth="1"/>
    <col min="21" max="21" width="3.7734375" style="23" bestFit="1" customWidth="1"/>
    <col min="22" max="22" width="14.15625" style="23" customWidth="1"/>
    <col min="23" max="23" width="3.7734375" style="23" bestFit="1" customWidth="1"/>
    <col min="24" max="24" width="14.15625" style="23" customWidth="1"/>
    <col min="25" max="25" width="3.7734375" style="23" customWidth="1"/>
    <col min="26" max="26" width="14.15625" style="23" customWidth="1"/>
    <col min="27" max="27" width="3.7734375" style="23" customWidth="1"/>
    <col min="28" max="28" width="14.15625" style="23" customWidth="1"/>
    <col min="29" max="29" width="3.7734375" style="23" bestFit="1" customWidth="1"/>
    <col min="30" max="30" width="14.15625" style="23" customWidth="1"/>
    <col min="31" max="31" width="3.7734375" style="23" bestFit="1" customWidth="1"/>
    <col min="32" max="32" width="14.15625" style="23" customWidth="1"/>
    <col min="33" max="16384" width="9.16796875" style="23"/>
  </cols>
  <sheetData>
    <row r="1" spans="1:32" s="22" customFormat="1">
      <c r="A1" s="12"/>
      <c r="B1" s="143" t="str">
        <f>DB!D6</f>
        <v>3. runde - K1</v>
      </c>
      <c r="C1" s="12"/>
      <c r="D1" s="143" t="str">
        <f>DB!D6</f>
        <v>3. runde - K1</v>
      </c>
      <c r="E1" s="12"/>
      <c r="F1" s="143" t="str">
        <f>DB!D6</f>
        <v>3. runde - K1</v>
      </c>
      <c r="G1" s="12"/>
      <c r="H1" s="143" t="str">
        <f>DB!D6</f>
        <v>3. runde - K1</v>
      </c>
      <c r="I1" s="12"/>
      <c r="J1" s="143" t="str">
        <f>DB!D6</f>
        <v>3. runde - K1</v>
      </c>
      <c r="K1" s="12"/>
      <c r="L1" s="143" t="str">
        <f>DB!D6</f>
        <v>3. runde - K1</v>
      </c>
      <c r="M1" s="12"/>
      <c r="N1" s="143" t="str">
        <f>DB!D6</f>
        <v>3. runde - K1</v>
      </c>
      <c r="O1" s="12"/>
      <c r="P1" s="143" t="str">
        <f>DB!D6</f>
        <v>3. runde - K1</v>
      </c>
      <c r="Q1" s="12"/>
      <c r="R1" s="143" t="str">
        <f>DB!D6</f>
        <v>3. runde - K1</v>
      </c>
      <c r="S1" s="12"/>
      <c r="T1" s="143" t="str">
        <f>DB!D6</f>
        <v>3. runde - K1</v>
      </c>
      <c r="U1" s="12"/>
      <c r="V1" s="143" t="str">
        <f>DB!D6</f>
        <v>3. runde - K1</v>
      </c>
      <c r="W1" s="12"/>
      <c r="X1" s="143" t="str">
        <f>DB!D6</f>
        <v>3. runde - K1</v>
      </c>
      <c r="Y1" s="12"/>
      <c r="Z1" s="143" t="str">
        <f>DB!D6</f>
        <v>3. runde - K1</v>
      </c>
      <c r="AA1" s="12"/>
      <c r="AB1" s="143" t="str">
        <f>DB!D6</f>
        <v>3. runde - K1</v>
      </c>
      <c r="AC1" s="12"/>
      <c r="AD1" s="143" t="str">
        <f>DB!D6</f>
        <v>3. runde - K1</v>
      </c>
      <c r="AE1" s="12"/>
      <c r="AF1" s="143" t="str">
        <f>DB!D6</f>
        <v>3. runde - K1</v>
      </c>
    </row>
    <row r="2" spans="1:32" s="22" customFormat="1" ht="13.5" thickBot="1">
      <c r="A2" s="12"/>
      <c r="B2" s="144"/>
      <c r="C2" s="12"/>
      <c r="D2" s="144"/>
      <c r="E2" s="12"/>
      <c r="F2" s="144"/>
      <c r="G2" s="12"/>
      <c r="H2" s="144"/>
      <c r="I2" s="12"/>
      <c r="J2" s="144"/>
      <c r="K2" s="12"/>
      <c r="L2" s="144"/>
      <c r="M2" s="12"/>
      <c r="N2" s="144"/>
      <c r="O2" s="12"/>
      <c r="P2" s="144"/>
      <c r="Q2" s="12"/>
      <c r="R2" s="144"/>
      <c r="S2" s="12"/>
      <c r="T2" s="144"/>
      <c r="U2" s="12"/>
      <c r="V2" s="144"/>
      <c r="W2" s="12"/>
      <c r="X2" s="144"/>
      <c r="Y2" s="12"/>
      <c r="Z2" s="144"/>
      <c r="AA2" s="12"/>
      <c r="AB2" s="144"/>
      <c r="AC2" s="12"/>
      <c r="AD2" s="144"/>
      <c r="AE2" s="12"/>
      <c r="AF2" s="144"/>
    </row>
    <row r="3" spans="1:32" s="22" customFormat="1" ht="14.25" thickTop="1" thickBot="1">
      <c r="A3" s="12"/>
      <c r="B3" s="3" t="str">
        <f>DGET(DB!A11:I43,"Signatur",DB!A63:A64)</f>
        <v>Benbo</v>
      </c>
      <c r="C3" s="12"/>
      <c r="D3" s="3" t="str">
        <f>DGET(DB!A11:I43,"Signatur",DB!B63:B64)</f>
        <v>brula</v>
      </c>
      <c r="E3" s="12"/>
      <c r="F3" s="3" t="str">
        <f>DGET(DB!A11:I43,"Signatur",DB!C63:C64)</f>
        <v>Chelsea</v>
      </c>
      <c r="G3" s="12"/>
      <c r="H3" s="3" t="str">
        <f>DGET(DB!A11:I43,"Signatur",DB!D63:D64)</f>
        <v>Far</v>
      </c>
      <c r="I3" s="12"/>
      <c r="J3" s="3" t="str">
        <f>DGET(DB!A11:I43,"Signatur",DB!E63:E64)</f>
        <v>Forest</v>
      </c>
      <c r="K3" s="12"/>
      <c r="L3" s="3" t="str">
        <f>DGET(DB!A11:I43,"Signatur",DB!F63:F64)</f>
        <v>Frydkær</v>
      </c>
      <c r="M3" s="12"/>
      <c r="N3" s="3" t="str">
        <f>DGET(DB!A11:I43,"Signatur",DB!G63:G64)</f>
        <v>Futte</v>
      </c>
      <c r="O3" s="12"/>
      <c r="P3" s="3" t="str">
        <f>DGET(DB!A11:I43,"Signatur",DB!H63:H64)</f>
        <v>Gunners</v>
      </c>
      <c r="Q3" s="12"/>
      <c r="R3" s="3" t="str">
        <f>DGET(DB!A11:I43,"Signatur",DB!I63:I64)</f>
        <v>Himbo</v>
      </c>
      <c r="S3" s="12"/>
      <c r="T3" s="3" t="str">
        <f>DGET(DB!A11:I43,"Signatur",DB!J63:J64)</f>
        <v>Idskov</v>
      </c>
      <c r="U3" s="12"/>
      <c r="V3" s="3" t="str">
        <f>DGET(DB!A11:I43,"Signatur",DB!K63:K64)</f>
        <v>LPHJ</v>
      </c>
      <c r="W3" s="12"/>
      <c r="X3" s="3" t="str">
        <f>DGET(DB!A11:I43,"Signatur",DB!L63:L64)</f>
        <v>Lund</v>
      </c>
      <c r="Y3" s="12"/>
      <c r="Z3" s="3" t="str">
        <f>DGET(DB!A11:I43,"Signatur",DB!M63:M64)</f>
        <v>Percy</v>
      </c>
      <c r="AA3" s="12"/>
      <c r="AB3" s="3" t="str">
        <f>DGET(DB!A11:I43,"Signatur",DB!N63:N64)</f>
        <v>Robbo</v>
      </c>
      <c r="AC3" s="12"/>
      <c r="AD3" s="3" t="str">
        <f>DGET(DB!A11:I43,"Signatur",DB!O63:O64)</f>
        <v>Select</v>
      </c>
      <c r="AE3" s="12"/>
      <c r="AF3" s="3" t="str">
        <f>DGET(DB!A11:I43,"Signatur",DB!P63:P64)</f>
        <v>SPVK</v>
      </c>
    </row>
    <row r="4" spans="1:32" s="22" customFormat="1" ht="14.25" thickTop="1" thickBot="1">
      <c r="A4" s="12"/>
      <c r="B4" s="3" t="str">
        <f>IF(DB!A12&lt;&gt;"",IF(DB!I12=1,"Disket",IF(DB!K12=1,"Udmeldt",IF(DB!Q12="Walkover","Walkover","Status"))),"")</f>
        <v>Status</v>
      </c>
      <c r="C4" s="12"/>
      <c r="D4" s="3" t="str">
        <f>IF(DB!A13&lt;&gt;"",IF(DB!I13=1,"Disket",IF(DB!K13=1,"Udmeldt",IF(DB!Q13="Walkover","Walkover","Status"))),"")</f>
        <v>Status</v>
      </c>
      <c r="E4" s="12"/>
      <c r="F4" s="3" t="str">
        <f>IF(DB!A14&lt;&gt;"",IF(DB!I14=1,"Disket",IF(DB!K14=1,"Udmeldt",IF(DB!Q14="Walkover","Walkover","Status"))),"")</f>
        <v>Status</v>
      </c>
      <c r="G4" s="12"/>
      <c r="H4" s="3" t="str">
        <f>IF(DB!A15&lt;&gt;"",IF(DB!I15=1,"Disket",IF(DB!K15=1,"Udmeldt",IF(DB!Q15="Walkover","Walkover","Status"))),"")</f>
        <v>Status</v>
      </c>
      <c r="I4" s="12"/>
      <c r="J4" s="3" t="str">
        <f>IF(DB!A16&lt;&gt;"",IF(DB!I16=1,"Disket",IF(DB!K16=1,"Udmeldt",IF(DB!Q16="Walkover","Walkover","Status"))),"")</f>
        <v>Status</v>
      </c>
      <c r="K4" s="12"/>
      <c r="L4" s="3" t="str">
        <f>IF(DB!A17&lt;&gt;"",IF(DB!I17=1,"Disket",IF(DB!K17=1,"Udmeldt",IF(DB!Q17="Walkover","Walkover","Status"))),"")</f>
        <v>Status</v>
      </c>
      <c r="M4" s="12"/>
      <c r="N4" s="3" t="str">
        <f>IF(DB!A18&lt;&gt;"",IF(DB!I18=1,"Disket",IF(DB!K18=1,"Udmeldt",IF(DB!Q18="Walkover","Walkover","Status"))),"")</f>
        <v>Status</v>
      </c>
      <c r="O4" s="12"/>
      <c r="P4" s="3" t="str">
        <f>IF(DB!A19&lt;&gt;"",IF(DB!I19=1,"Disket",IF(DB!K19=1,"Udmeldt",IF(DB!Q19="Walkover","Walkover","Status"))),"")</f>
        <v>Status</v>
      </c>
      <c r="Q4" s="12"/>
      <c r="R4" s="3" t="str">
        <f>IF(DB!A20&lt;&gt;"",IF(DB!I20=1,"Disket",IF(DB!K20=1,"Udmeldt",IF(DB!Q20="Walkover","Walkover","Status"))),"")</f>
        <v>Status</v>
      </c>
      <c r="S4" s="12"/>
      <c r="T4" s="3" t="str">
        <f>IF(DB!A21&lt;&gt;"",IF(DB!I21=1,"Disket",IF(DB!K21=1,"Udmeldt",IF(DB!Q21="Walkover","Walkover","Status"))),"")</f>
        <v>Status</v>
      </c>
      <c r="U4" s="12"/>
      <c r="V4" s="3" t="str">
        <f>IF(DB!A22&lt;&gt;"",IF(DB!I22=1,"Disket",IF(DB!K22=1,"Udmeldt",IF(DB!Q22="Walkover","Walkover","Status"))),"")</f>
        <v>Status</v>
      </c>
      <c r="W4" s="12"/>
      <c r="X4" s="3" t="str">
        <f>IF(DB!A23&lt;&gt;"",IF(DB!I23=1,"Disket",IF(DB!K23=1,"Udmeldt",IF(DB!Q23="Walkover","Walkover","Status"))),"")</f>
        <v>Status</v>
      </c>
      <c r="Y4" s="12"/>
      <c r="Z4" s="3" t="str">
        <f>IF(DB!A24&lt;&gt;"",IF(DB!I24=1,"Disket",IF(DB!K24=1,"Udmeldt",IF(DB!Q24="Walkover","Walkover","Status"))),"")</f>
        <v>Status</v>
      </c>
      <c r="AA4" s="12"/>
      <c r="AB4" s="3" t="str">
        <f>IF(DB!A25&lt;&gt;"",IF(DB!I25=1,"Disket",IF(DB!K25=1,"Udmeldt",IF(DB!Q25="Walkover","Walkover","Status"))),"")</f>
        <v>Status</v>
      </c>
      <c r="AC4" s="12"/>
      <c r="AD4" s="3" t="str">
        <f>IF(DB!A26&lt;&gt;"",IF(DB!I26=1,"Disket",IF(DB!K26=1,"Udmeldt",IF(DB!Q26="Walkover","Walkover","Status"))),"")</f>
        <v>Status</v>
      </c>
      <c r="AE4" s="12"/>
      <c r="AF4" s="3" t="str">
        <f>IF(DB!A27&lt;&gt;"",IF(DB!I27=1,"Disket",IF(DB!K27=1,"Udmeldt",IF(DB!Q27="Walkover","Walkover","Status"))),"")</f>
        <v>Status</v>
      </c>
    </row>
    <row r="5" spans="1:32" s="22" customFormat="1" ht="14.25" thickTop="1" thickBot="1">
      <c r="A5" s="12"/>
      <c r="B5" s="7"/>
      <c r="C5" s="12"/>
      <c r="D5" s="7"/>
      <c r="E5" s="12"/>
      <c r="F5" s="7"/>
      <c r="G5" s="12"/>
      <c r="H5" s="7"/>
      <c r="I5" s="12"/>
      <c r="J5" s="7"/>
      <c r="K5" s="12"/>
      <c r="L5" s="7"/>
      <c r="M5" s="12"/>
      <c r="N5" s="7"/>
      <c r="O5" s="12"/>
      <c r="P5" s="7"/>
      <c r="Q5" s="12"/>
      <c r="R5" s="7"/>
      <c r="S5" s="12"/>
      <c r="T5" s="7"/>
      <c r="U5" s="12"/>
      <c r="V5" s="7"/>
      <c r="W5" s="12"/>
      <c r="X5" s="7"/>
      <c r="Y5" s="12"/>
      <c r="Z5" s="7"/>
      <c r="AA5" s="12"/>
      <c r="AB5" s="7"/>
      <c r="AC5" s="12"/>
      <c r="AD5" s="7"/>
      <c r="AE5" s="12"/>
      <c r="AF5" s="7"/>
    </row>
    <row r="6" spans="1:32" s="22" customFormat="1" ht="14.25" thickTop="1" thickBot="1">
      <c r="A6" s="12"/>
      <c r="B6" s="51" t="str">
        <f>IF(B3&lt;&gt;"","Række","")</f>
        <v>Række</v>
      </c>
      <c r="C6" s="28"/>
      <c r="D6" s="51" t="str">
        <f>IF(D3&lt;&gt;"","Række","")</f>
        <v>Række</v>
      </c>
      <c r="E6" s="28"/>
      <c r="F6" s="51" t="str">
        <f>IF(F3&lt;&gt;"","Række","")</f>
        <v>Række</v>
      </c>
      <c r="G6" s="28"/>
      <c r="H6" s="51" t="str">
        <f>IF(H3&lt;&gt;"","Række","")</f>
        <v>Række</v>
      </c>
      <c r="I6" s="28"/>
      <c r="J6" s="51" t="str">
        <f>IF(J3&lt;&gt;"","Række","")</f>
        <v>Række</v>
      </c>
      <c r="K6" s="28"/>
      <c r="L6" s="51" t="str">
        <f>IF(L3&lt;&gt;"","Række","")</f>
        <v>Række</v>
      </c>
      <c r="M6" s="28"/>
      <c r="N6" s="51" t="str">
        <f>IF(N3&lt;&gt;"","Række","")</f>
        <v>Række</v>
      </c>
      <c r="O6" s="28"/>
      <c r="P6" s="51" t="str">
        <f>IF(P3&lt;&gt;"","Række","")</f>
        <v>Række</v>
      </c>
      <c r="Q6" s="28"/>
      <c r="R6" s="51" t="str">
        <f>IF(R3&lt;&gt;"","Række","")</f>
        <v>Række</v>
      </c>
      <c r="S6" s="28"/>
      <c r="T6" s="51" t="str">
        <f>IF(T3&lt;&gt;"","Række","")</f>
        <v>Række</v>
      </c>
      <c r="U6" s="28"/>
      <c r="V6" s="51" t="str">
        <f>IF(V3&lt;&gt;"","Række","")</f>
        <v>Række</v>
      </c>
      <c r="W6" s="28"/>
      <c r="X6" s="51" t="str">
        <f>IF(X3&lt;&gt;"","Række","")</f>
        <v>Række</v>
      </c>
      <c r="Y6" s="28"/>
      <c r="Z6" s="51" t="str">
        <f>IF(Z3&lt;&gt;"","Række","")</f>
        <v>Række</v>
      </c>
      <c r="AA6" s="28"/>
      <c r="AB6" s="51" t="str">
        <f>IF(AB3&lt;&gt;"","Række","")</f>
        <v>Række</v>
      </c>
      <c r="AC6" s="28"/>
      <c r="AD6" s="51" t="str">
        <f>IF(AD3&lt;&gt;"","Række","")</f>
        <v>Række</v>
      </c>
      <c r="AE6" s="28"/>
      <c r="AF6" s="51" t="str">
        <f>IF(AF3&lt;&gt;"","Række","")</f>
        <v>Række</v>
      </c>
    </row>
    <row r="7" spans="1:32" s="22" customFormat="1" ht="13.5" thickTop="1">
      <c r="A7" s="4" t="s">
        <v>9</v>
      </c>
      <c r="B7" s="8">
        <v>1</v>
      </c>
      <c r="C7" s="4" t="s">
        <v>9</v>
      </c>
      <c r="D7" s="8">
        <v>1</v>
      </c>
      <c r="E7" s="4" t="s">
        <v>9</v>
      </c>
      <c r="F7" s="8">
        <v>1</v>
      </c>
      <c r="G7" s="4" t="s">
        <v>9</v>
      </c>
      <c r="H7" s="8">
        <v>1</v>
      </c>
      <c r="I7" s="4" t="s">
        <v>9</v>
      </c>
      <c r="J7" s="8">
        <v>1</v>
      </c>
      <c r="K7" s="4" t="s">
        <v>9</v>
      </c>
      <c r="L7" s="8">
        <v>1</v>
      </c>
      <c r="M7" s="4" t="s">
        <v>9</v>
      </c>
      <c r="N7" s="8">
        <v>1</v>
      </c>
      <c r="O7" s="4" t="s">
        <v>9</v>
      </c>
      <c r="P7" s="8">
        <v>1</v>
      </c>
      <c r="Q7" s="4" t="s">
        <v>9</v>
      </c>
      <c r="R7" s="8">
        <v>1</v>
      </c>
      <c r="S7" s="4" t="s">
        <v>9</v>
      </c>
      <c r="T7" s="8">
        <v>1</v>
      </c>
      <c r="U7" s="4" t="s">
        <v>9</v>
      </c>
      <c r="V7" s="8">
        <v>1</v>
      </c>
      <c r="W7" s="4" t="s">
        <v>9</v>
      </c>
      <c r="X7" s="8">
        <v>1</v>
      </c>
      <c r="Y7" s="4" t="s">
        <v>9</v>
      </c>
      <c r="Z7" s="8">
        <v>1</v>
      </c>
      <c r="AA7" s="4" t="s">
        <v>9</v>
      </c>
      <c r="AB7" s="8">
        <v>1</v>
      </c>
      <c r="AC7" s="4" t="s">
        <v>9</v>
      </c>
      <c r="AD7" s="8">
        <v>1</v>
      </c>
      <c r="AE7" s="4" t="s">
        <v>9</v>
      </c>
      <c r="AF7" s="8">
        <v>1</v>
      </c>
    </row>
    <row r="8" spans="1:32" s="22" customFormat="1">
      <c r="A8" s="4" t="s">
        <v>10</v>
      </c>
      <c r="B8" s="9">
        <v>1</v>
      </c>
      <c r="C8" s="4" t="s">
        <v>10</v>
      </c>
      <c r="D8" s="9">
        <v>2</v>
      </c>
      <c r="E8" s="4" t="s">
        <v>10</v>
      </c>
      <c r="F8" s="9" t="s">
        <v>107</v>
      </c>
      <c r="G8" s="4" t="s">
        <v>10</v>
      </c>
      <c r="H8" s="9">
        <v>2</v>
      </c>
      <c r="I8" s="4" t="s">
        <v>10</v>
      </c>
      <c r="J8" s="9">
        <v>2</v>
      </c>
      <c r="K8" s="4" t="s">
        <v>10</v>
      </c>
      <c r="L8" s="9">
        <v>1</v>
      </c>
      <c r="M8" s="4" t="s">
        <v>10</v>
      </c>
      <c r="N8" s="9">
        <v>1</v>
      </c>
      <c r="O8" s="4" t="s">
        <v>10</v>
      </c>
      <c r="P8" s="9">
        <v>2</v>
      </c>
      <c r="Q8" s="4" t="s">
        <v>10</v>
      </c>
      <c r="R8" s="9">
        <v>1</v>
      </c>
      <c r="S8" s="4" t="s">
        <v>10</v>
      </c>
      <c r="T8" s="9" t="s">
        <v>107</v>
      </c>
      <c r="U8" s="4" t="s">
        <v>10</v>
      </c>
      <c r="V8" s="9">
        <v>2</v>
      </c>
      <c r="W8" s="4" t="s">
        <v>10</v>
      </c>
      <c r="X8" s="9">
        <v>1</v>
      </c>
      <c r="Y8" s="4" t="s">
        <v>10</v>
      </c>
      <c r="Z8" s="9">
        <v>1</v>
      </c>
      <c r="AA8" s="4" t="s">
        <v>10</v>
      </c>
      <c r="AB8" s="9">
        <v>2</v>
      </c>
      <c r="AC8" s="4" t="s">
        <v>10</v>
      </c>
      <c r="AD8" s="9">
        <v>2</v>
      </c>
      <c r="AE8" s="4" t="s">
        <v>10</v>
      </c>
      <c r="AF8" s="9" t="s">
        <v>107</v>
      </c>
    </row>
    <row r="9" spans="1:32" s="22" customFormat="1" ht="13.5" thickBot="1">
      <c r="A9" s="4" t="s">
        <v>11</v>
      </c>
      <c r="B9" s="10">
        <v>1</v>
      </c>
      <c r="C9" s="4" t="s">
        <v>11</v>
      </c>
      <c r="D9" s="10">
        <v>1</v>
      </c>
      <c r="E9" s="4" t="s">
        <v>11</v>
      </c>
      <c r="F9" s="10">
        <v>1</v>
      </c>
      <c r="G9" s="4" t="s">
        <v>11</v>
      </c>
      <c r="H9" s="10">
        <v>1</v>
      </c>
      <c r="I9" s="4" t="s">
        <v>11</v>
      </c>
      <c r="J9" s="10">
        <v>1</v>
      </c>
      <c r="K9" s="4" t="s">
        <v>11</v>
      </c>
      <c r="L9" s="10">
        <v>1</v>
      </c>
      <c r="M9" s="4" t="s">
        <v>11</v>
      </c>
      <c r="N9" s="10">
        <v>1</v>
      </c>
      <c r="O9" s="4" t="s">
        <v>11</v>
      </c>
      <c r="P9" s="10">
        <v>1</v>
      </c>
      <c r="Q9" s="4" t="s">
        <v>11</v>
      </c>
      <c r="R9" s="10">
        <v>1</v>
      </c>
      <c r="S9" s="4" t="s">
        <v>11</v>
      </c>
      <c r="T9" s="10">
        <v>1</v>
      </c>
      <c r="U9" s="4" t="s">
        <v>11</v>
      </c>
      <c r="V9" s="10">
        <v>1</v>
      </c>
      <c r="W9" s="4" t="s">
        <v>11</v>
      </c>
      <c r="X9" s="10">
        <v>1</v>
      </c>
      <c r="Y9" s="4" t="s">
        <v>11</v>
      </c>
      <c r="Z9" s="10">
        <v>1</v>
      </c>
      <c r="AA9" s="4" t="s">
        <v>11</v>
      </c>
      <c r="AB9" s="10">
        <v>1</v>
      </c>
      <c r="AC9" s="4" t="s">
        <v>11</v>
      </c>
      <c r="AD9" s="10">
        <v>1</v>
      </c>
      <c r="AE9" s="4" t="s">
        <v>11</v>
      </c>
      <c r="AF9" s="10">
        <v>1</v>
      </c>
    </row>
    <row r="10" spans="1:32" s="22" customFormat="1">
      <c r="A10" s="4" t="s">
        <v>12</v>
      </c>
      <c r="B10" s="11">
        <v>1</v>
      </c>
      <c r="C10" s="4" t="s">
        <v>12</v>
      </c>
      <c r="D10" s="11">
        <v>1</v>
      </c>
      <c r="E10" s="4" t="s">
        <v>12</v>
      </c>
      <c r="F10" s="11">
        <v>1</v>
      </c>
      <c r="G10" s="4" t="s">
        <v>12</v>
      </c>
      <c r="H10" s="11">
        <v>1</v>
      </c>
      <c r="I10" s="4" t="s">
        <v>12</v>
      </c>
      <c r="J10" s="11">
        <v>1</v>
      </c>
      <c r="K10" s="4" t="s">
        <v>12</v>
      </c>
      <c r="L10" s="11">
        <v>1</v>
      </c>
      <c r="M10" s="4" t="s">
        <v>12</v>
      </c>
      <c r="N10" s="11">
        <v>1</v>
      </c>
      <c r="O10" s="4" t="s">
        <v>12</v>
      </c>
      <c r="P10" s="11">
        <v>1</v>
      </c>
      <c r="Q10" s="4" t="s">
        <v>12</v>
      </c>
      <c r="R10" s="11">
        <v>1</v>
      </c>
      <c r="S10" s="4" t="s">
        <v>12</v>
      </c>
      <c r="T10" s="11">
        <v>1</v>
      </c>
      <c r="U10" s="4" t="s">
        <v>12</v>
      </c>
      <c r="V10" s="11">
        <v>1</v>
      </c>
      <c r="W10" s="4" t="s">
        <v>12</v>
      </c>
      <c r="X10" s="11">
        <v>1</v>
      </c>
      <c r="Y10" s="4" t="s">
        <v>12</v>
      </c>
      <c r="Z10" s="11">
        <v>1</v>
      </c>
      <c r="AA10" s="4" t="s">
        <v>12</v>
      </c>
      <c r="AB10" s="11">
        <v>1</v>
      </c>
      <c r="AC10" s="4" t="s">
        <v>12</v>
      </c>
      <c r="AD10" s="11">
        <v>1</v>
      </c>
      <c r="AE10" s="4" t="s">
        <v>12</v>
      </c>
      <c r="AF10" s="11">
        <v>1</v>
      </c>
    </row>
    <row r="11" spans="1:32" s="22" customFormat="1">
      <c r="A11" s="4" t="s">
        <v>13</v>
      </c>
      <c r="B11" s="9">
        <v>2</v>
      </c>
      <c r="C11" s="4" t="s">
        <v>13</v>
      </c>
      <c r="D11" s="9">
        <v>1</v>
      </c>
      <c r="E11" s="4" t="s">
        <v>13</v>
      </c>
      <c r="F11" s="9">
        <v>1</v>
      </c>
      <c r="G11" s="4" t="s">
        <v>13</v>
      </c>
      <c r="H11" s="9">
        <v>1</v>
      </c>
      <c r="I11" s="4" t="s">
        <v>13</v>
      </c>
      <c r="J11" s="9" t="s">
        <v>107</v>
      </c>
      <c r="K11" s="4" t="s">
        <v>13</v>
      </c>
      <c r="L11" s="9">
        <v>2</v>
      </c>
      <c r="M11" s="4" t="s">
        <v>13</v>
      </c>
      <c r="N11" s="9">
        <v>2</v>
      </c>
      <c r="O11" s="4" t="s">
        <v>13</v>
      </c>
      <c r="P11" s="9">
        <v>1</v>
      </c>
      <c r="Q11" s="4" t="s">
        <v>13</v>
      </c>
      <c r="R11" s="9">
        <v>1</v>
      </c>
      <c r="S11" s="4" t="s">
        <v>13</v>
      </c>
      <c r="T11" s="9">
        <v>1</v>
      </c>
      <c r="U11" s="4" t="s">
        <v>13</v>
      </c>
      <c r="V11" s="9">
        <v>1</v>
      </c>
      <c r="W11" s="4" t="s">
        <v>13</v>
      </c>
      <c r="X11" s="9" t="s">
        <v>107</v>
      </c>
      <c r="Y11" s="4" t="s">
        <v>13</v>
      </c>
      <c r="Z11" s="9" t="s">
        <v>107</v>
      </c>
      <c r="AA11" s="4" t="s">
        <v>13</v>
      </c>
      <c r="AB11" s="9">
        <v>1</v>
      </c>
      <c r="AC11" s="4" t="s">
        <v>13</v>
      </c>
      <c r="AD11" s="9">
        <v>1</v>
      </c>
      <c r="AE11" s="4" t="s">
        <v>13</v>
      </c>
      <c r="AF11" s="9">
        <v>1</v>
      </c>
    </row>
    <row r="12" spans="1:32" s="22" customFormat="1" ht="13.5" thickBot="1">
      <c r="A12" s="4" t="s">
        <v>14</v>
      </c>
      <c r="B12" s="10">
        <v>1</v>
      </c>
      <c r="C12" s="4" t="s">
        <v>14</v>
      </c>
      <c r="D12" s="10">
        <v>1</v>
      </c>
      <c r="E12" s="4" t="s">
        <v>14</v>
      </c>
      <c r="F12" s="10">
        <v>1</v>
      </c>
      <c r="G12" s="4" t="s">
        <v>14</v>
      </c>
      <c r="H12" s="10">
        <v>1</v>
      </c>
      <c r="I12" s="4" t="s">
        <v>14</v>
      </c>
      <c r="J12" s="10">
        <v>1</v>
      </c>
      <c r="K12" s="4" t="s">
        <v>14</v>
      </c>
      <c r="L12" s="10">
        <v>1</v>
      </c>
      <c r="M12" s="4" t="s">
        <v>14</v>
      </c>
      <c r="N12" s="10">
        <v>1</v>
      </c>
      <c r="O12" s="4" t="s">
        <v>14</v>
      </c>
      <c r="P12" s="10">
        <v>1</v>
      </c>
      <c r="Q12" s="4" t="s">
        <v>14</v>
      </c>
      <c r="R12" s="10">
        <v>1</v>
      </c>
      <c r="S12" s="4" t="s">
        <v>14</v>
      </c>
      <c r="T12" s="10">
        <v>1</v>
      </c>
      <c r="U12" s="4" t="s">
        <v>14</v>
      </c>
      <c r="V12" s="10">
        <v>1</v>
      </c>
      <c r="W12" s="4" t="s">
        <v>14</v>
      </c>
      <c r="X12" s="10">
        <v>1</v>
      </c>
      <c r="Y12" s="4" t="s">
        <v>14</v>
      </c>
      <c r="Z12" s="10">
        <v>1</v>
      </c>
      <c r="AA12" s="4" t="s">
        <v>14</v>
      </c>
      <c r="AB12" s="10">
        <v>1</v>
      </c>
      <c r="AC12" s="4" t="s">
        <v>14</v>
      </c>
      <c r="AD12" s="10">
        <v>1</v>
      </c>
      <c r="AE12" s="4" t="s">
        <v>14</v>
      </c>
      <c r="AF12" s="10">
        <v>1</v>
      </c>
    </row>
    <row r="13" spans="1:32" s="22" customFormat="1">
      <c r="A13" s="4" t="s">
        <v>15</v>
      </c>
      <c r="B13" s="11">
        <v>1</v>
      </c>
      <c r="C13" s="4" t="s">
        <v>15</v>
      </c>
      <c r="D13" s="11">
        <v>1</v>
      </c>
      <c r="E13" s="4" t="s">
        <v>15</v>
      </c>
      <c r="F13" s="11">
        <v>1</v>
      </c>
      <c r="G13" s="4" t="s">
        <v>15</v>
      </c>
      <c r="H13" s="11">
        <v>1</v>
      </c>
      <c r="I13" s="4" t="s">
        <v>15</v>
      </c>
      <c r="J13" s="11">
        <v>1</v>
      </c>
      <c r="K13" s="4" t="s">
        <v>15</v>
      </c>
      <c r="L13" s="11">
        <v>1</v>
      </c>
      <c r="M13" s="4" t="s">
        <v>15</v>
      </c>
      <c r="N13" s="11">
        <v>1</v>
      </c>
      <c r="O13" s="4" t="s">
        <v>15</v>
      </c>
      <c r="P13" s="11">
        <v>1</v>
      </c>
      <c r="Q13" s="4" t="s">
        <v>15</v>
      </c>
      <c r="R13" s="11">
        <v>1</v>
      </c>
      <c r="S13" s="4" t="s">
        <v>15</v>
      </c>
      <c r="T13" s="11">
        <v>1</v>
      </c>
      <c r="U13" s="4" t="s">
        <v>15</v>
      </c>
      <c r="V13" s="11">
        <v>1</v>
      </c>
      <c r="W13" s="4" t="s">
        <v>15</v>
      </c>
      <c r="X13" s="11">
        <v>1</v>
      </c>
      <c r="Y13" s="4" t="s">
        <v>15</v>
      </c>
      <c r="Z13" s="11">
        <v>1</v>
      </c>
      <c r="AA13" s="4" t="s">
        <v>15</v>
      </c>
      <c r="AB13" s="11">
        <v>1</v>
      </c>
      <c r="AC13" s="4" t="s">
        <v>15</v>
      </c>
      <c r="AD13" s="11">
        <v>1</v>
      </c>
      <c r="AE13" s="4" t="s">
        <v>15</v>
      </c>
      <c r="AF13" s="11">
        <v>1</v>
      </c>
    </row>
    <row r="14" spans="1:32" s="22" customFormat="1">
      <c r="A14" s="4" t="s">
        <v>16</v>
      </c>
      <c r="B14" s="9">
        <v>1</v>
      </c>
      <c r="C14" s="4" t="s">
        <v>16</v>
      </c>
      <c r="D14" s="9" t="s">
        <v>107</v>
      </c>
      <c r="E14" s="4" t="s">
        <v>16</v>
      </c>
      <c r="F14" s="9" t="s">
        <v>107</v>
      </c>
      <c r="G14" s="4" t="s">
        <v>16</v>
      </c>
      <c r="H14" s="9" t="s">
        <v>107</v>
      </c>
      <c r="I14" s="4" t="s">
        <v>16</v>
      </c>
      <c r="J14" s="9">
        <v>1</v>
      </c>
      <c r="K14" s="4" t="s">
        <v>16</v>
      </c>
      <c r="L14" s="9">
        <v>1</v>
      </c>
      <c r="M14" s="4" t="s">
        <v>16</v>
      </c>
      <c r="N14" s="9" t="s">
        <v>1</v>
      </c>
      <c r="O14" s="4" t="s">
        <v>16</v>
      </c>
      <c r="P14" s="9" t="s">
        <v>107</v>
      </c>
      <c r="Q14" s="4" t="s">
        <v>16</v>
      </c>
      <c r="R14" s="9">
        <v>1</v>
      </c>
      <c r="S14" s="4" t="s">
        <v>16</v>
      </c>
      <c r="T14" s="9" t="s">
        <v>107</v>
      </c>
      <c r="U14" s="4" t="s">
        <v>16</v>
      </c>
      <c r="V14" s="9" t="s">
        <v>107</v>
      </c>
      <c r="W14" s="4" t="s">
        <v>16</v>
      </c>
      <c r="X14" s="9">
        <v>2</v>
      </c>
      <c r="Y14" s="4" t="s">
        <v>16</v>
      </c>
      <c r="Z14" s="9">
        <v>2</v>
      </c>
      <c r="AA14" s="4" t="s">
        <v>16</v>
      </c>
      <c r="AB14" s="9" t="s">
        <v>107</v>
      </c>
      <c r="AC14" s="4" t="s">
        <v>16</v>
      </c>
      <c r="AD14" s="9" t="s">
        <v>107</v>
      </c>
      <c r="AE14" s="4" t="s">
        <v>16</v>
      </c>
      <c r="AF14" s="9">
        <v>1</v>
      </c>
    </row>
    <row r="15" spans="1:32" s="22" customFormat="1" ht="13.5" thickBot="1">
      <c r="A15" s="4" t="s">
        <v>17</v>
      </c>
      <c r="B15" s="10">
        <v>2</v>
      </c>
      <c r="C15" s="4" t="s">
        <v>17</v>
      </c>
      <c r="D15" s="10" t="s">
        <v>107</v>
      </c>
      <c r="E15" s="4" t="s">
        <v>17</v>
      </c>
      <c r="F15" s="10">
        <v>2</v>
      </c>
      <c r="G15" s="4" t="s">
        <v>17</v>
      </c>
      <c r="H15" s="10">
        <v>2</v>
      </c>
      <c r="I15" s="4" t="s">
        <v>17</v>
      </c>
      <c r="J15" s="10">
        <v>2</v>
      </c>
      <c r="K15" s="4" t="s">
        <v>17</v>
      </c>
      <c r="L15" s="10">
        <v>2</v>
      </c>
      <c r="M15" s="4" t="s">
        <v>17</v>
      </c>
      <c r="N15" s="10">
        <v>2</v>
      </c>
      <c r="O15" s="4" t="s">
        <v>17</v>
      </c>
      <c r="P15" s="10">
        <v>2</v>
      </c>
      <c r="Q15" s="4" t="s">
        <v>17</v>
      </c>
      <c r="R15" s="10">
        <v>2</v>
      </c>
      <c r="S15" s="4" t="s">
        <v>17</v>
      </c>
      <c r="T15" s="10">
        <v>2</v>
      </c>
      <c r="U15" s="4" t="s">
        <v>17</v>
      </c>
      <c r="V15" s="10">
        <v>2</v>
      </c>
      <c r="W15" s="4" t="s">
        <v>17</v>
      </c>
      <c r="X15" s="10">
        <v>2</v>
      </c>
      <c r="Y15" s="4" t="s">
        <v>17</v>
      </c>
      <c r="Z15" s="10">
        <v>2</v>
      </c>
      <c r="AA15" s="4" t="s">
        <v>17</v>
      </c>
      <c r="AB15" s="10">
        <v>2</v>
      </c>
      <c r="AC15" s="4" t="s">
        <v>17</v>
      </c>
      <c r="AD15" s="10">
        <v>2</v>
      </c>
      <c r="AE15" s="4" t="s">
        <v>17</v>
      </c>
      <c r="AF15" s="10">
        <v>2</v>
      </c>
    </row>
    <row r="16" spans="1:32" s="22" customFormat="1">
      <c r="A16" s="4" t="s">
        <v>18</v>
      </c>
      <c r="B16" s="11" t="s">
        <v>107</v>
      </c>
      <c r="C16" s="4" t="s">
        <v>18</v>
      </c>
      <c r="D16" s="11" t="s">
        <v>107</v>
      </c>
      <c r="E16" s="4" t="s">
        <v>18</v>
      </c>
      <c r="F16" s="11">
        <v>1</v>
      </c>
      <c r="G16" s="4" t="s">
        <v>18</v>
      </c>
      <c r="H16" s="11">
        <v>1</v>
      </c>
      <c r="I16" s="4" t="s">
        <v>18</v>
      </c>
      <c r="J16" s="11">
        <v>1</v>
      </c>
      <c r="K16" s="4" t="s">
        <v>18</v>
      </c>
      <c r="L16" s="11" t="s">
        <v>107</v>
      </c>
      <c r="M16" s="4" t="s">
        <v>18</v>
      </c>
      <c r="N16" s="11">
        <v>1</v>
      </c>
      <c r="O16" s="4" t="s">
        <v>18</v>
      </c>
      <c r="P16" s="11">
        <v>1</v>
      </c>
      <c r="Q16" s="4" t="s">
        <v>18</v>
      </c>
      <c r="R16" s="11">
        <v>2</v>
      </c>
      <c r="S16" s="4" t="s">
        <v>18</v>
      </c>
      <c r="T16" s="11">
        <v>1</v>
      </c>
      <c r="U16" s="4" t="s">
        <v>18</v>
      </c>
      <c r="V16" s="11">
        <v>1</v>
      </c>
      <c r="W16" s="4" t="s">
        <v>18</v>
      </c>
      <c r="X16" s="11">
        <v>1</v>
      </c>
      <c r="Y16" s="4" t="s">
        <v>18</v>
      </c>
      <c r="Z16" s="11">
        <v>1</v>
      </c>
      <c r="AA16" s="4" t="s">
        <v>18</v>
      </c>
      <c r="AB16" s="11">
        <v>1</v>
      </c>
      <c r="AC16" s="4" t="s">
        <v>18</v>
      </c>
      <c r="AD16" s="11">
        <v>1</v>
      </c>
      <c r="AE16" s="4" t="s">
        <v>18</v>
      </c>
      <c r="AF16" s="11" t="s">
        <v>107</v>
      </c>
    </row>
    <row r="17" spans="1:32" s="22" customFormat="1">
      <c r="A17" s="4" t="s">
        <v>19</v>
      </c>
      <c r="B17" s="9">
        <v>1</v>
      </c>
      <c r="C17" s="4" t="s">
        <v>19</v>
      </c>
      <c r="D17" s="9">
        <v>1</v>
      </c>
      <c r="E17" s="4" t="s">
        <v>19</v>
      </c>
      <c r="F17" s="9">
        <v>1</v>
      </c>
      <c r="G17" s="4" t="s">
        <v>19</v>
      </c>
      <c r="H17" s="9">
        <v>1</v>
      </c>
      <c r="I17" s="4" t="s">
        <v>19</v>
      </c>
      <c r="J17" s="9">
        <v>1</v>
      </c>
      <c r="K17" s="4" t="s">
        <v>19</v>
      </c>
      <c r="L17" s="9">
        <v>1</v>
      </c>
      <c r="M17" s="4" t="s">
        <v>19</v>
      </c>
      <c r="N17" s="9">
        <v>1</v>
      </c>
      <c r="O17" s="4" t="s">
        <v>19</v>
      </c>
      <c r="P17" s="9">
        <v>1</v>
      </c>
      <c r="Q17" s="4" t="s">
        <v>19</v>
      </c>
      <c r="R17" s="9" t="s">
        <v>107</v>
      </c>
      <c r="S17" s="4" t="s">
        <v>19</v>
      </c>
      <c r="T17" s="9">
        <v>1</v>
      </c>
      <c r="U17" s="4" t="s">
        <v>19</v>
      </c>
      <c r="V17" s="9">
        <v>1</v>
      </c>
      <c r="W17" s="4" t="s">
        <v>19</v>
      </c>
      <c r="X17" s="9">
        <v>1</v>
      </c>
      <c r="Y17" s="4" t="s">
        <v>19</v>
      </c>
      <c r="Z17" s="9">
        <v>1</v>
      </c>
      <c r="AA17" s="4" t="s">
        <v>19</v>
      </c>
      <c r="AB17" s="9">
        <v>1</v>
      </c>
      <c r="AC17" s="4" t="s">
        <v>19</v>
      </c>
      <c r="AD17" s="9">
        <v>1</v>
      </c>
      <c r="AE17" s="4" t="s">
        <v>19</v>
      </c>
      <c r="AF17" s="9">
        <v>1</v>
      </c>
    </row>
    <row r="18" spans="1:32" s="22" customFormat="1">
      <c r="A18" s="4" t="s">
        <v>20</v>
      </c>
      <c r="B18" s="9">
        <v>1</v>
      </c>
      <c r="C18" s="4" t="s">
        <v>20</v>
      </c>
      <c r="D18" s="9">
        <v>1</v>
      </c>
      <c r="E18" s="4" t="s">
        <v>20</v>
      </c>
      <c r="F18" s="9">
        <v>1</v>
      </c>
      <c r="G18" s="4" t="s">
        <v>20</v>
      </c>
      <c r="H18" s="9">
        <v>1</v>
      </c>
      <c r="I18" s="4" t="s">
        <v>20</v>
      </c>
      <c r="J18" s="9">
        <v>1</v>
      </c>
      <c r="K18" s="4" t="s">
        <v>20</v>
      </c>
      <c r="L18" s="9">
        <v>1</v>
      </c>
      <c r="M18" s="4" t="s">
        <v>20</v>
      </c>
      <c r="N18" s="9">
        <v>1</v>
      </c>
      <c r="O18" s="4" t="s">
        <v>20</v>
      </c>
      <c r="P18" s="9">
        <v>1</v>
      </c>
      <c r="Q18" s="4" t="s">
        <v>20</v>
      </c>
      <c r="R18" s="9">
        <v>1</v>
      </c>
      <c r="S18" s="4" t="s">
        <v>20</v>
      </c>
      <c r="T18" s="9">
        <v>1</v>
      </c>
      <c r="U18" s="4" t="s">
        <v>20</v>
      </c>
      <c r="V18" s="9">
        <v>1</v>
      </c>
      <c r="W18" s="4" t="s">
        <v>20</v>
      </c>
      <c r="X18" s="9">
        <v>1</v>
      </c>
      <c r="Y18" s="4" t="s">
        <v>20</v>
      </c>
      <c r="Z18" s="9">
        <v>1</v>
      </c>
      <c r="AA18" s="4" t="s">
        <v>20</v>
      </c>
      <c r="AB18" s="9">
        <v>1</v>
      </c>
      <c r="AC18" s="4" t="s">
        <v>20</v>
      </c>
      <c r="AD18" s="9">
        <v>1</v>
      </c>
      <c r="AE18" s="4" t="s">
        <v>20</v>
      </c>
      <c r="AF18" s="9">
        <v>1</v>
      </c>
    </row>
    <row r="19" spans="1:32" s="22" customFormat="1" ht="13.5" thickBot="1">
      <c r="A19" s="4" t="s">
        <v>21</v>
      </c>
      <c r="B19" s="11">
        <v>1</v>
      </c>
      <c r="C19" s="4" t="s">
        <v>21</v>
      </c>
      <c r="D19" s="11">
        <v>1</v>
      </c>
      <c r="E19" s="4" t="s">
        <v>21</v>
      </c>
      <c r="F19" s="11">
        <v>1</v>
      </c>
      <c r="G19" s="4" t="s">
        <v>21</v>
      </c>
      <c r="H19" s="11">
        <v>1</v>
      </c>
      <c r="I19" s="4" t="s">
        <v>21</v>
      </c>
      <c r="J19" s="11">
        <v>1</v>
      </c>
      <c r="K19" s="4" t="s">
        <v>21</v>
      </c>
      <c r="L19" s="11">
        <v>1</v>
      </c>
      <c r="M19" s="4" t="s">
        <v>21</v>
      </c>
      <c r="N19" s="11">
        <v>1</v>
      </c>
      <c r="O19" s="4" t="s">
        <v>21</v>
      </c>
      <c r="P19" s="11">
        <v>1</v>
      </c>
      <c r="Q19" s="4" t="s">
        <v>21</v>
      </c>
      <c r="R19" s="11">
        <v>1</v>
      </c>
      <c r="S19" s="4" t="s">
        <v>21</v>
      </c>
      <c r="T19" s="11">
        <v>1</v>
      </c>
      <c r="U19" s="4" t="s">
        <v>21</v>
      </c>
      <c r="V19" s="11">
        <v>1</v>
      </c>
      <c r="W19" s="4" t="s">
        <v>21</v>
      </c>
      <c r="X19" s="11">
        <v>1</v>
      </c>
      <c r="Y19" s="4" t="s">
        <v>21</v>
      </c>
      <c r="Z19" s="11">
        <v>1</v>
      </c>
      <c r="AA19" s="4" t="s">
        <v>21</v>
      </c>
      <c r="AB19" s="11">
        <v>1</v>
      </c>
      <c r="AC19" s="4" t="s">
        <v>21</v>
      </c>
      <c r="AD19" s="11">
        <v>1</v>
      </c>
      <c r="AE19" s="4" t="s">
        <v>21</v>
      </c>
      <c r="AF19" s="11">
        <v>1</v>
      </c>
    </row>
    <row r="20" spans="1:32" s="22" customFormat="1" ht="14.25" thickTop="1" thickBot="1">
      <c r="A20" s="5"/>
      <c r="B20" s="3" t="str">
        <f>DB!A8</f>
        <v>OK</v>
      </c>
      <c r="C20" s="5"/>
      <c r="D20" s="3" t="str">
        <f>DB!B8</f>
        <v>OK</v>
      </c>
      <c r="E20" s="5"/>
      <c r="F20" s="3" t="str">
        <f>DB!C8</f>
        <v>OK</v>
      </c>
      <c r="G20" s="5"/>
      <c r="H20" s="3" t="str">
        <f>DB!D8</f>
        <v>OK</v>
      </c>
      <c r="I20" s="5"/>
      <c r="J20" s="3" t="str">
        <f>DB!E8</f>
        <v>OK</v>
      </c>
      <c r="K20" s="5"/>
      <c r="L20" s="3" t="str">
        <f>DB!F8</f>
        <v>OK</v>
      </c>
      <c r="M20" s="5"/>
      <c r="N20" s="3" t="str">
        <f>DB!G8</f>
        <v>OK</v>
      </c>
      <c r="O20" s="5"/>
      <c r="P20" s="3" t="str">
        <f>DB!H8</f>
        <v>OK</v>
      </c>
      <c r="Q20" s="5"/>
      <c r="R20" s="3" t="str">
        <f>DB!I8</f>
        <v>OK</v>
      </c>
      <c r="S20" s="5"/>
      <c r="T20" s="3" t="str">
        <f>DB!J8</f>
        <v>OK</v>
      </c>
      <c r="U20" s="5"/>
      <c r="V20" s="3" t="str">
        <f>DB!K8</f>
        <v>OK</v>
      </c>
      <c r="W20" s="5"/>
      <c r="X20" s="3" t="str">
        <f>DB!L8</f>
        <v>OK</v>
      </c>
      <c r="Y20" s="5"/>
      <c r="Z20" s="3" t="str">
        <f>DB!M8</f>
        <v>OK</v>
      </c>
      <c r="AA20" s="5"/>
      <c r="AB20" s="3" t="str">
        <f>DB!N8</f>
        <v>OK</v>
      </c>
      <c r="AC20" s="5"/>
      <c r="AD20" s="3" t="str">
        <f>DB!O8</f>
        <v>OK</v>
      </c>
      <c r="AE20" s="5"/>
      <c r="AF20" s="3" t="str">
        <f>DB!P8</f>
        <v>OK</v>
      </c>
    </row>
    <row r="21" spans="1:32" s="22" customFormat="1" ht="13.5" thickTop="1">
      <c r="A21" s="12"/>
      <c r="B21" s="143" t="str">
        <f>DB!D6</f>
        <v>3. runde - K1</v>
      </c>
      <c r="C21" s="12"/>
      <c r="D21" s="143" t="str">
        <f>DB!D6</f>
        <v>3. runde - K1</v>
      </c>
      <c r="E21" s="12"/>
      <c r="F21" s="143" t="str">
        <f>DB!D6</f>
        <v>3. runde - K1</v>
      </c>
      <c r="G21" s="12"/>
      <c r="H21" s="143" t="str">
        <f>DB!D6</f>
        <v>3. runde - K1</v>
      </c>
      <c r="I21" s="12"/>
      <c r="J21" s="143" t="str">
        <f>DB!D6</f>
        <v>3. runde - K1</v>
      </c>
      <c r="K21" s="12"/>
      <c r="L21" s="143" t="str">
        <f>DB!D6</f>
        <v>3. runde - K1</v>
      </c>
      <c r="M21" s="12"/>
      <c r="N21" s="143" t="str">
        <f>DB!D6</f>
        <v>3. runde - K1</v>
      </c>
      <c r="O21" s="12"/>
      <c r="P21" s="143" t="str">
        <f>DB!D6</f>
        <v>3. runde - K1</v>
      </c>
      <c r="Q21" s="12"/>
      <c r="R21" s="143" t="str">
        <f>DB!D6</f>
        <v>3. runde - K1</v>
      </c>
      <c r="S21" s="12"/>
      <c r="T21" s="143" t="str">
        <f>DB!D6</f>
        <v>3. runde - K1</v>
      </c>
      <c r="U21" s="12"/>
      <c r="V21" s="143" t="str">
        <f>DB!D6</f>
        <v>3. runde - K1</v>
      </c>
      <c r="W21" s="12"/>
      <c r="X21" s="143" t="str">
        <f>DB!D6</f>
        <v>3. runde - K1</v>
      </c>
      <c r="Y21" s="12"/>
      <c r="Z21" s="143" t="str">
        <f>DB!D6</f>
        <v>3. runde - K1</v>
      </c>
      <c r="AA21" s="12"/>
      <c r="AB21" s="143" t="str">
        <f>DB!D6</f>
        <v>3. runde - K1</v>
      </c>
      <c r="AC21" s="12"/>
      <c r="AD21" s="143" t="str">
        <f>DB!D6</f>
        <v>3. runde - K1</v>
      </c>
      <c r="AE21" s="12"/>
      <c r="AF21" s="143" t="str">
        <f>DB!D6</f>
        <v>3. runde - K1</v>
      </c>
    </row>
    <row r="22" spans="1:32" s="22" customFormat="1" ht="13.5" thickBot="1">
      <c r="A22" s="12"/>
      <c r="B22" s="144"/>
      <c r="C22" s="12"/>
      <c r="D22" s="144"/>
      <c r="E22" s="12"/>
      <c r="F22" s="144"/>
      <c r="G22" s="12"/>
      <c r="H22" s="144"/>
      <c r="I22" s="12"/>
      <c r="J22" s="144"/>
      <c r="K22" s="12"/>
      <c r="L22" s="144"/>
      <c r="M22" s="12"/>
      <c r="N22" s="144"/>
      <c r="O22" s="12"/>
      <c r="P22" s="144"/>
      <c r="Q22" s="12"/>
      <c r="R22" s="144"/>
      <c r="S22" s="12"/>
      <c r="T22" s="144"/>
      <c r="U22" s="12"/>
      <c r="V22" s="144"/>
      <c r="W22" s="12"/>
      <c r="X22" s="144"/>
      <c r="Y22" s="12"/>
      <c r="Z22" s="144"/>
      <c r="AA22" s="12"/>
      <c r="AB22" s="144"/>
      <c r="AC22" s="12"/>
      <c r="AD22" s="144"/>
      <c r="AE22" s="12"/>
      <c r="AF22" s="144"/>
    </row>
    <row r="23" spans="1:32" s="22" customFormat="1" ht="14.25" thickTop="1" thickBot="1">
      <c r="A23" s="12"/>
      <c r="B23" s="3" t="str">
        <f>DGET(DB!A11:I43,"Signatur",DB!Q63:Q64)</f>
        <v>United</v>
      </c>
      <c r="C23" s="12"/>
      <c r="D23" s="3" t="str">
        <f>DGET(DB!A11:I43,"Signatur",DB!R63:R64)</f>
        <v/>
      </c>
      <c r="E23" s="12"/>
      <c r="F23" s="3" t="str">
        <f>DGET(DB!A11:I43,"Signatur",DB!S63:S64)</f>
        <v/>
      </c>
      <c r="G23" s="12"/>
      <c r="H23" s="3" t="str">
        <f>DGET(DB!A11:I43,"Signatur",DB!T63:T64)</f>
        <v/>
      </c>
      <c r="I23" s="12"/>
      <c r="J23" s="3" t="str">
        <f>DGET(DB!A11:I43,"Signatur",DB!U63:U64)</f>
        <v/>
      </c>
      <c r="K23" s="12"/>
      <c r="L23" s="3" t="str">
        <f>DGET(DB!A11:I43,"Signatur",DB!V63:V64)</f>
        <v/>
      </c>
      <c r="M23" s="12"/>
      <c r="N23" s="3" t="str">
        <f>DGET(DB!A11:I43,"Signatur",DB!W63:W64)</f>
        <v/>
      </c>
      <c r="O23" s="12"/>
      <c r="P23" s="3" t="str">
        <f>DGET(DB!A11:I43,"Signatur",DB!X63:X64)</f>
        <v/>
      </c>
      <c r="Q23" s="12"/>
      <c r="R23" s="3" t="str">
        <f>DGET(DB!A11:I43,"Signatur",DB!Y63:Y64)</f>
        <v/>
      </c>
      <c r="S23" s="12"/>
      <c r="T23" s="3" t="str">
        <f>DGET(DB!A11:I43,"Signatur",DB!Z63:Z64)</f>
        <v/>
      </c>
      <c r="U23" s="12"/>
      <c r="V23" s="3" t="str">
        <f>DGET(DB!A11:I43,"Signatur",DB!AA63:AA64)</f>
        <v/>
      </c>
      <c r="W23" s="12"/>
      <c r="X23" s="3" t="str">
        <f>DGET(DB!A11:I43,"Signatur",DB!AB63:AB64)</f>
        <v/>
      </c>
      <c r="Y23" s="12"/>
      <c r="Z23" s="3" t="str">
        <f>DGET(DB!A11:I43,"Signatur",DB!AC63:AC64)</f>
        <v/>
      </c>
      <c r="AA23" s="12"/>
      <c r="AB23" s="3" t="str">
        <f>DGET(DB!A11:I43,"Signatur",DB!AD63:AD64)</f>
        <v/>
      </c>
      <c r="AC23" s="12"/>
      <c r="AD23" s="3" t="str">
        <f>DGET(DB!A11:I43,"Signatur",DB!AE63:AE64)</f>
        <v/>
      </c>
      <c r="AE23" s="12"/>
      <c r="AF23" s="3" t="str">
        <f>DGET(DB!A11:I43,"Signatur",DB!AF63:AF64)</f>
        <v/>
      </c>
    </row>
    <row r="24" spans="1:32" s="22" customFormat="1" ht="14.25" thickTop="1" thickBot="1">
      <c r="A24" s="12"/>
      <c r="B24" s="3" t="str">
        <f>IF(DB!A28&lt;&gt;"",IF(DB!I28=1,"Disket",IF(DB!K28=1,"Udmeldt",IF(DB!Q28="Walkover","Walkover","Status"))),"")</f>
        <v>Status</v>
      </c>
      <c r="C24" s="12"/>
      <c r="D24" s="3" t="str">
        <f>IF(DB!A29&lt;&gt;"",IF(DB!I29=1,"Disket",IF(DB!K29=1,"Udmeldt",IF(DB!Q29="Walkover","Walkover","Status"))),"")</f>
        <v/>
      </c>
      <c r="E24" s="12"/>
      <c r="F24" s="3" t="str">
        <f>IF(DB!A30&lt;&gt;"",IF(DB!I30=1,"Disket",IF(DB!K30=1,"Udmeldt",IF(DB!Q30="Walkover","Walkover","Status"))),"")</f>
        <v/>
      </c>
      <c r="G24" s="12"/>
      <c r="H24" s="3" t="str">
        <f>IF(DB!A31&lt;&gt;"",IF(DB!I31=1,"Disket",IF(DB!K31=1,"Udmeldt",IF(DB!Q31="Walkover","Walkover","Status"))),"")</f>
        <v/>
      </c>
      <c r="I24" s="12"/>
      <c r="J24" s="3" t="str">
        <f>IF(DB!A32&lt;&gt;"",IF(DB!I32=1,"Disket",IF(DB!K32=1,"Udmeldt",IF(DB!Q32="Walkover","Walkover","Status"))),"")</f>
        <v/>
      </c>
      <c r="K24" s="12"/>
      <c r="L24" s="3" t="str">
        <f>IF(DB!A33&lt;&gt;"",IF(DB!I33=1,"Disket",IF(DB!K33=1,"Udmeldt",IF(DB!Q33="Walkover","Walkover","Status"))),"")</f>
        <v/>
      </c>
      <c r="M24" s="12"/>
      <c r="N24" s="3" t="str">
        <f>IF(DB!A34&lt;&gt;"",IF(DB!I34=1,"Disket",IF(DB!K34=1,"Udmeldt",IF(DB!Q34="Walkover","Walkover","Status"))),"")</f>
        <v/>
      </c>
      <c r="O24" s="12"/>
      <c r="P24" s="3" t="str">
        <f>IF(DB!A35&lt;&gt;"",IF(DB!I35=1,"Disket",IF(DB!K35=1,"Udmeldt",IF(DB!Q35="Walkover","Walkover","Status"))),"")</f>
        <v/>
      </c>
      <c r="Q24" s="12"/>
      <c r="R24" s="3" t="str">
        <f>IF(DB!A36&lt;&gt;"",IF(DB!I36=1,"Disket",IF(DB!K36=1,"Udmeldt",IF(DB!Q36="Walkover","Walkover","Status"))),"")</f>
        <v/>
      </c>
      <c r="S24" s="12"/>
      <c r="T24" s="3" t="str">
        <f>IF(DB!A37&lt;&gt;"",IF(DB!I37=1,"Disket",IF(DB!K37=1,"Udmeldt",IF(DB!Q37="Walkover","Walkover","Status"))),"")</f>
        <v/>
      </c>
      <c r="U24" s="12"/>
      <c r="V24" s="3" t="str">
        <f>IF(DB!A38&lt;&gt;"",IF(DB!I38=1,"Disket",IF(DB!K38=1,"Udmeldt",IF(DB!Q38="Walkover","Walkover","Status"))),"")</f>
        <v/>
      </c>
      <c r="W24" s="12"/>
      <c r="X24" s="3" t="str">
        <f>IF(DB!A39&lt;&gt;"",IF(DB!I39=1,"Disket",IF(DB!K39=1,"Udmeldt",IF(DB!Q39="Walkover","Walkover","Status"))),"")</f>
        <v/>
      </c>
      <c r="Y24" s="12"/>
      <c r="Z24" s="3" t="str">
        <f>IF(DB!A40&lt;&gt;"",IF(DB!I40=1,"Disket",IF(DB!K40=1,"Udmeldt",IF(DB!Q40="Walkover","Walkover","Status"))),"")</f>
        <v/>
      </c>
      <c r="AA24" s="12"/>
      <c r="AB24" s="3" t="str">
        <f>IF(DB!A41&lt;&gt;"",IF(DB!I41=1,"Disket",IF(DB!K41=1,"Udmeldt",IF(DB!Q41="Walkover","Walkover","Status"))),"")</f>
        <v/>
      </c>
      <c r="AC24" s="12"/>
      <c r="AD24" s="3" t="str">
        <f>IF(DB!A42&lt;&gt;"",IF(DB!I42=1,"Disket",IF(DB!K42=1,"Udmeldt",IF(DB!Q42="Walkover","Walkover","Status"))),"")</f>
        <v/>
      </c>
      <c r="AE24" s="12"/>
      <c r="AF24" s="3" t="str">
        <f>IF(DB!A43&lt;&gt;"",IF(DB!I43=1,"Disket",IF(DB!K43=1,"Udmeldt",IF(DB!Q43="Walkover","Walkover","Status"))),"")</f>
        <v/>
      </c>
    </row>
    <row r="25" spans="1:32" s="22" customFormat="1" ht="14.25" thickTop="1" thickBot="1">
      <c r="A25" s="12"/>
      <c r="B25" s="7"/>
      <c r="C25" s="12"/>
      <c r="D25" s="7"/>
      <c r="E25" s="12"/>
      <c r="F25" s="7"/>
      <c r="G25" s="12"/>
      <c r="H25" s="7"/>
      <c r="I25" s="12"/>
      <c r="J25" s="7"/>
      <c r="K25" s="12"/>
      <c r="L25" s="7"/>
      <c r="M25" s="12"/>
      <c r="N25" s="7"/>
      <c r="O25" s="12"/>
      <c r="P25" s="7"/>
      <c r="Q25" s="12"/>
      <c r="R25" s="7"/>
      <c r="S25" s="12"/>
      <c r="T25" s="7"/>
      <c r="U25" s="12"/>
      <c r="V25" s="7"/>
      <c r="W25" s="12"/>
      <c r="X25" s="7"/>
      <c r="Y25" s="12"/>
      <c r="Z25" s="7"/>
      <c r="AA25" s="12"/>
      <c r="AB25" s="7"/>
      <c r="AC25" s="12"/>
      <c r="AD25" s="7"/>
      <c r="AE25" s="12"/>
      <c r="AF25" s="7"/>
    </row>
    <row r="26" spans="1:32" s="22" customFormat="1" ht="14.25" thickTop="1" thickBot="1">
      <c r="A26" s="12"/>
      <c r="B26" s="51" t="str">
        <f>IF(B23&lt;&gt;"","Række","")</f>
        <v>Række</v>
      </c>
      <c r="C26" s="28"/>
      <c r="D26" s="51" t="str">
        <f>IF(D23&lt;&gt;"","Række","")</f>
        <v/>
      </c>
      <c r="E26" s="28"/>
      <c r="F26" s="51" t="str">
        <f>IF(F23&lt;&gt;"","Række","")</f>
        <v/>
      </c>
      <c r="G26" s="28"/>
      <c r="H26" s="51" t="str">
        <f>IF(H23&lt;&gt;"","Række","")</f>
        <v/>
      </c>
      <c r="I26" s="28"/>
      <c r="J26" s="51" t="str">
        <f>IF(J23&lt;&gt;"","Række","")</f>
        <v/>
      </c>
      <c r="K26" s="28"/>
      <c r="L26" s="51" t="str">
        <f>IF(L23&lt;&gt;"","Række","")</f>
        <v/>
      </c>
      <c r="M26" s="28"/>
      <c r="N26" s="51" t="str">
        <f>IF(N23&lt;&gt;"","Række","")</f>
        <v/>
      </c>
      <c r="O26" s="28"/>
      <c r="P26" s="51" t="str">
        <f>IF(P23&lt;&gt;"","Række","")</f>
        <v/>
      </c>
      <c r="Q26" s="28"/>
      <c r="R26" s="51" t="str">
        <f>IF(R23&lt;&gt;"","Række","")</f>
        <v/>
      </c>
      <c r="S26" s="28"/>
      <c r="T26" s="51" t="str">
        <f>IF(T23&lt;&gt;"","Række","")</f>
        <v/>
      </c>
      <c r="U26" s="28"/>
      <c r="V26" s="51" t="str">
        <f>IF(V23&lt;&gt;"","Række","")</f>
        <v/>
      </c>
      <c r="W26" s="28"/>
      <c r="X26" s="51" t="str">
        <f>IF(X23&lt;&gt;"","Række","")</f>
        <v/>
      </c>
      <c r="Y26" s="28"/>
      <c r="Z26" s="51" t="str">
        <f>IF(Z23&lt;&gt;"","Række","")</f>
        <v/>
      </c>
      <c r="AA26" s="28"/>
      <c r="AB26" s="51" t="str">
        <f>IF(AB23&lt;&gt;"","Række","")</f>
        <v/>
      </c>
      <c r="AC26" s="28"/>
      <c r="AD26" s="51" t="str">
        <f>IF(AD23&lt;&gt;"","Række","")</f>
        <v/>
      </c>
      <c r="AE26" s="28"/>
      <c r="AF26" s="51" t="str">
        <f>IF(AF23&lt;&gt;"","Række","")</f>
        <v/>
      </c>
    </row>
    <row r="27" spans="1:32" s="22" customFormat="1" ht="13.5" thickTop="1">
      <c r="A27" s="4" t="s">
        <v>9</v>
      </c>
      <c r="B27" s="8">
        <v>1</v>
      </c>
      <c r="C27" s="4" t="s">
        <v>9</v>
      </c>
      <c r="D27" s="8"/>
      <c r="E27" s="4" t="s">
        <v>9</v>
      </c>
      <c r="F27" s="8"/>
      <c r="G27" s="4" t="s">
        <v>9</v>
      </c>
      <c r="H27" s="8"/>
      <c r="I27" s="4" t="s">
        <v>9</v>
      </c>
      <c r="J27" s="8"/>
      <c r="K27" s="4" t="s">
        <v>9</v>
      </c>
      <c r="L27" s="8"/>
      <c r="M27" s="4" t="s">
        <v>9</v>
      </c>
      <c r="N27" s="8"/>
      <c r="O27" s="4" t="s">
        <v>9</v>
      </c>
      <c r="P27" s="8"/>
      <c r="Q27" s="4" t="s">
        <v>9</v>
      </c>
      <c r="R27" s="8"/>
      <c r="S27" s="4" t="s">
        <v>9</v>
      </c>
      <c r="T27" s="8"/>
      <c r="U27" s="4" t="s">
        <v>9</v>
      </c>
      <c r="V27" s="8"/>
      <c r="W27" s="4" t="s">
        <v>9</v>
      </c>
      <c r="X27" s="8"/>
      <c r="Y27" s="4" t="s">
        <v>9</v>
      </c>
      <c r="Z27" s="8"/>
      <c r="AA27" s="4" t="s">
        <v>9</v>
      </c>
      <c r="AB27" s="8"/>
      <c r="AC27" s="4" t="s">
        <v>9</v>
      </c>
      <c r="AD27" s="8"/>
      <c r="AE27" s="4" t="s">
        <v>9</v>
      </c>
      <c r="AF27" s="8"/>
    </row>
    <row r="28" spans="1:32" s="22" customFormat="1">
      <c r="A28" s="4" t="s">
        <v>10</v>
      </c>
      <c r="B28" s="9">
        <v>1</v>
      </c>
      <c r="C28" s="4" t="s">
        <v>10</v>
      </c>
      <c r="D28" s="9"/>
      <c r="E28" s="4" t="s">
        <v>10</v>
      </c>
      <c r="F28" s="9"/>
      <c r="G28" s="4" t="s">
        <v>10</v>
      </c>
      <c r="H28" s="9"/>
      <c r="I28" s="4" t="s">
        <v>10</v>
      </c>
      <c r="J28" s="9"/>
      <c r="K28" s="4" t="s">
        <v>10</v>
      </c>
      <c r="L28" s="9"/>
      <c r="M28" s="4" t="s">
        <v>10</v>
      </c>
      <c r="N28" s="9"/>
      <c r="O28" s="4" t="s">
        <v>10</v>
      </c>
      <c r="P28" s="9"/>
      <c r="Q28" s="4" t="s">
        <v>10</v>
      </c>
      <c r="R28" s="9"/>
      <c r="S28" s="4" t="s">
        <v>10</v>
      </c>
      <c r="T28" s="9"/>
      <c r="U28" s="4" t="s">
        <v>10</v>
      </c>
      <c r="V28" s="9"/>
      <c r="W28" s="4" t="s">
        <v>10</v>
      </c>
      <c r="X28" s="9"/>
      <c r="Y28" s="4" t="s">
        <v>10</v>
      </c>
      <c r="Z28" s="9"/>
      <c r="AA28" s="4" t="s">
        <v>10</v>
      </c>
      <c r="AB28" s="9"/>
      <c r="AC28" s="4" t="s">
        <v>10</v>
      </c>
      <c r="AD28" s="9"/>
      <c r="AE28" s="4" t="s">
        <v>10</v>
      </c>
      <c r="AF28" s="9"/>
    </row>
    <row r="29" spans="1:32" s="22" customFormat="1" ht="13.5" thickBot="1">
      <c r="A29" s="4" t="s">
        <v>11</v>
      </c>
      <c r="B29" s="10">
        <v>1</v>
      </c>
      <c r="C29" s="4" t="s">
        <v>11</v>
      </c>
      <c r="D29" s="10"/>
      <c r="E29" s="4" t="s">
        <v>11</v>
      </c>
      <c r="F29" s="10"/>
      <c r="G29" s="4" t="s">
        <v>11</v>
      </c>
      <c r="H29" s="10"/>
      <c r="I29" s="4" t="s">
        <v>11</v>
      </c>
      <c r="J29" s="10"/>
      <c r="K29" s="4" t="s">
        <v>11</v>
      </c>
      <c r="L29" s="10"/>
      <c r="M29" s="4" t="s">
        <v>11</v>
      </c>
      <c r="N29" s="10"/>
      <c r="O29" s="4" t="s">
        <v>11</v>
      </c>
      <c r="P29" s="10"/>
      <c r="Q29" s="4" t="s">
        <v>11</v>
      </c>
      <c r="R29" s="10"/>
      <c r="S29" s="4" t="s">
        <v>11</v>
      </c>
      <c r="T29" s="10"/>
      <c r="U29" s="4" t="s">
        <v>11</v>
      </c>
      <c r="V29" s="10"/>
      <c r="W29" s="4" t="s">
        <v>11</v>
      </c>
      <c r="X29" s="10"/>
      <c r="Y29" s="4" t="s">
        <v>11</v>
      </c>
      <c r="Z29" s="10"/>
      <c r="AA29" s="4" t="s">
        <v>11</v>
      </c>
      <c r="AB29" s="10"/>
      <c r="AC29" s="4" t="s">
        <v>11</v>
      </c>
      <c r="AD29" s="10"/>
      <c r="AE29" s="4" t="s">
        <v>11</v>
      </c>
      <c r="AF29" s="10"/>
    </row>
    <row r="30" spans="1:32" s="22" customFormat="1">
      <c r="A30" s="4" t="s">
        <v>12</v>
      </c>
      <c r="B30" s="11">
        <v>1</v>
      </c>
      <c r="C30" s="4" t="s">
        <v>12</v>
      </c>
      <c r="D30" s="11"/>
      <c r="E30" s="4" t="s">
        <v>12</v>
      </c>
      <c r="F30" s="11"/>
      <c r="G30" s="4" t="s">
        <v>12</v>
      </c>
      <c r="H30" s="11"/>
      <c r="I30" s="4" t="s">
        <v>12</v>
      </c>
      <c r="J30" s="11"/>
      <c r="K30" s="4" t="s">
        <v>12</v>
      </c>
      <c r="L30" s="11"/>
      <c r="M30" s="4" t="s">
        <v>12</v>
      </c>
      <c r="N30" s="11"/>
      <c r="O30" s="4" t="s">
        <v>12</v>
      </c>
      <c r="P30" s="11"/>
      <c r="Q30" s="4" t="s">
        <v>12</v>
      </c>
      <c r="R30" s="11"/>
      <c r="S30" s="4" t="s">
        <v>12</v>
      </c>
      <c r="T30" s="11"/>
      <c r="U30" s="4" t="s">
        <v>12</v>
      </c>
      <c r="V30" s="11"/>
      <c r="W30" s="4" t="s">
        <v>12</v>
      </c>
      <c r="X30" s="11"/>
      <c r="Y30" s="4" t="s">
        <v>12</v>
      </c>
      <c r="Z30" s="11"/>
      <c r="AA30" s="4" t="s">
        <v>12</v>
      </c>
      <c r="AB30" s="11"/>
      <c r="AC30" s="4" t="s">
        <v>12</v>
      </c>
      <c r="AD30" s="11"/>
      <c r="AE30" s="4" t="s">
        <v>12</v>
      </c>
      <c r="AF30" s="11"/>
    </row>
    <row r="31" spans="1:32" s="22" customFormat="1">
      <c r="A31" s="4" t="s">
        <v>13</v>
      </c>
      <c r="B31" s="9">
        <v>2</v>
      </c>
      <c r="C31" s="4" t="s">
        <v>13</v>
      </c>
      <c r="D31" s="9"/>
      <c r="E31" s="4" t="s">
        <v>13</v>
      </c>
      <c r="F31" s="9"/>
      <c r="G31" s="4" t="s">
        <v>13</v>
      </c>
      <c r="H31" s="9"/>
      <c r="I31" s="4" t="s">
        <v>13</v>
      </c>
      <c r="J31" s="9"/>
      <c r="K31" s="4" t="s">
        <v>13</v>
      </c>
      <c r="L31" s="9"/>
      <c r="M31" s="4" t="s">
        <v>13</v>
      </c>
      <c r="N31" s="9"/>
      <c r="O31" s="4" t="s">
        <v>13</v>
      </c>
      <c r="P31" s="9"/>
      <c r="Q31" s="4" t="s">
        <v>13</v>
      </c>
      <c r="R31" s="9"/>
      <c r="S31" s="4" t="s">
        <v>13</v>
      </c>
      <c r="T31" s="9"/>
      <c r="U31" s="4" t="s">
        <v>13</v>
      </c>
      <c r="V31" s="9"/>
      <c r="W31" s="4" t="s">
        <v>13</v>
      </c>
      <c r="X31" s="9"/>
      <c r="Y31" s="4" t="s">
        <v>13</v>
      </c>
      <c r="Z31" s="9"/>
      <c r="AA31" s="4" t="s">
        <v>13</v>
      </c>
      <c r="AB31" s="9"/>
      <c r="AC31" s="4" t="s">
        <v>13</v>
      </c>
      <c r="AD31" s="9"/>
      <c r="AE31" s="4" t="s">
        <v>13</v>
      </c>
      <c r="AF31" s="9"/>
    </row>
    <row r="32" spans="1:32" s="22" customFormat="1" ht="13.5" thickBot="1">
      <c r="A32" s="4" t="s">
        <v>14</v>
      </c>
      <c r="B32" s="10">
        <v>1</v>
      </c>
      <c r="C32" s="4" t="s">
        <v>14</v>
      </c>
      <c r="D32" s="10"/>
      <c r="E32" s="4" t="s">
        <v>14</v>
      </c>
      <c r="F32" s="10"/>
      <c r="G32" s="4" t="s">
        <v>14</v>
      </c>
      <c r="H32" s="10"/>
      <c r="I32" s="4" t="s">
        <v>14</v>
      </c>
      <c r="J32" s="10"/>
      <c r="K32" s="4" t="s">
        <v>14</v>
      </c>
      <c r="L32" s="10"/>
      <c r="M32" s="4" t="s">
        <v>14</v>
      </c>
      <c r="N32" s="10"/>
      <c r="O32" s="4" t="s">
        <v>14</v>
      </c>
      <c r="P32" s="10"/>
      <c r="Q32" s="4" t="s">
        <v>14</v>
      </c>
      <c r="R32" s="10"/>
      <c r="S32" s="4" t="s">
        <v>14</v>
      </c>
      <c r="T32" s="10"/>
      <c r="U32" s="4" t="s">
        <v>14</v>
      </c>
      <c r="V32" s="10"/>
      <c r="W32" s="4" t="s">
        <v>14</v>
      </c>
      <c r="X32" s="10"/>
      <c r="Y32" s="4" t="s">
        <v>14</v>
      </c>
      <c r="Z32" s="10"/>
      <c r="AA32" s="4" t="s">
        <v>14</v>
      </c>
      <c r="AB32" s="10"/>
      <c r="AC32" s="4" t="s">
        <v>14</v>
      </c>
      <c r="AD32" s="10"/>
      <c r="AE32" s="4" t="s">
        <v>14</v>
      </c>
      <c r="AF32" s="10"/>
    </row>
    <row r="33" spans="1:32" s="22" customFormat="1">
      <c r="A33" s="4" t="s">
        <v>15</v>
      </c>
      <c r="B33" s="11">
        <v>1</v>
      </c>
      <c r="C33" s="4" t="s">
        <v>15</v>
      </c>
      <c r="D33" s="11"/>
      <c r="E33" s="4" t="s">
        <v>15</v>
      </c>
      <c r="F33" s="11"/>
      <c r="G33" s="4" t="s">
        <v>15</v>
      </c>
      <c r="H33" s="11"/>
      <c r="I33" s="4" t="s">
        <v>15</v>
      </c>
      <c r="J33" s="11"/>
      <c r="K33" s="4" t="s">
        <v>15</v>
      </c>
      <c r="L33" s="11"/>
      <c r="M33" s="4" t="s">
        <v>15</v>
      </c>
      <c r="N33" s="11"/>
      <c r="O33" s="4" t="s">
        <v>15</v>
      </c>
      <c r="P33" s="11"/>
      <c r="Q33" s="4" t="s">
        <v>15</v>
      </c>
      <c r="R33" s="11"/>
      <c r="S33" s="4" t="s">
        <v>15</v>
      </c>
      <c r="T33" s="11"/>
      <c r="U33" s="4" t="s">
        <v>15</v>
      </c>
      <c r="V33" s="11"/>
      <c r="W33" s="4" t="s">
        <v>15</v>
      </c>
      <c r="X33" s="11"/>
      <c r="Y33" s="4" t="s">
        <v>15</v>
      </c>
      <c r="Z33" s="11"/>
      <c r="AA33" s="4" t="s">
        <v>15</v>
      </c>
      <c r="AB33" s="11"/>
      <c r="AC33" s="4" t="s">
        <v>15</v>
      </c>
      <c r="AD33" s="11"/>
      <c r="AE33" s="4" t="s">
        <v>15</v>
      </c>
      <c r="AF33" s="11"/>
    </row>
    <row r="34" spans="1:32" s="22" customFormat="1">
      <c r="A34" s="4" t="s">
        <v>16</v>
      </c>
      <c r="B34" s="9">
        <v>2</v>
      </c>
      <c r="C34" s="4" t="s">
        <v>16</v>
      </c>
      <c r="D34" s="9"/>
      <c r="E34" s="4" t="s">
        <v>16</v>
      </c>
      <c r="F34" s="9"/>
      <c r="G34" s="4" t="s">
        <v>16</v>
      </c>
      <c r="H34" s="9"/>
      <c r="I34" s="4" t="s">
        <v>16</v>
      </c>
      <c r="J34" s="9"/>
      <c r="K34" s="4" t="s">
        <v>16</v>
      </c>
      <c r="L34" s="9"/>
      <c r="M34" s="4" t="s">
        <v>16</v>
      </c>
      <c r="N34" s="9"/>
      <c r="O34" s="4" t="s">
        <v>16</v>
      </c>
      <c r="P34" s="9"/>
      <c r="Q34" s="4" t="s">
        <v>16</v>
      </c>
      <c r="R34" s="9"/>
      <c r="S34" s="4" t="s">
        <v>16</v>
      </c>
      <c r="T34" s="9"/>
      <c r="U34" s="4" t="s">
        <v>16</v>
      </c>
      <c r="V34" s="9"/>
      <c r="W34" s="4" t="s">
        <v>16</v>
      </c>
      <c r="X34" s="9"/>
      <c r="Y34" s="4" t="s">
        <v>16</v>
      </c>
      <c r="Z34" s="9"/>
      <c r="AA34" s="4" t="s">
        <v>16</v>
      </c>
      <c r="AB34" s="9"/>
      <c r="AC34" s="4" t="s">
        <v>16</v>
      </c>
      <c r="AD34" s="9"/>
      <c r="AE34" s="4" t="s">
        <v>16</v>
      </c>
      <c r="AF34" s="9"/>
    </row>
    <row r="35" spans="1:32" s="22" customFormat="1" ht="13.5" thickBot="1">
      <c r="A35" s="4" t="s">
        <v>17</v>
      </c>
      <c r="B35" s="10" t="s">
        <v>107</v>
      </c>
      <c r="C35" s="4" t="s">
        <v>17</v>
      </c>
      <c r="D35" s="10"/>
      <c r="E35" s="4" t="s">
        <v>17</v>
      </c>
      <c r="F35" s="10"/>
      <c r="G35" s="4" t="s">
        <v>17</v>
      </c>
      <c r="H35" s="10"/>
      <c r="I35" s="4" t="s">
        <v>17</v>
      </c>
      <c r="J35" s="10"/>
      <c r="K35" s="4" t="s">
        <v>17</v>
      </c>
      <c r="L35" s="10"/>
      <c r="M35" s="4" t="s">
        <v>17</v>
      </c>
      <c r="N35" s="10"/>
      <c r="O35" s="4" t="s">
        <v>17</v>
      </c>
      <c r="P35" s="10"/>
      <c r="Q35" s="4" t="s">
        <v>17</v>
      </c>
      <c r="R35" s="10"/>
      <c r="S35" s="4" t="s">
        <v>17</v>
      </c>
      <c r="T35" s="10"/>
      <c r="U35" s="4" t="s">
        <v>17</v>
      </c>
      <c r="V35" s="10"/>
      <c r="W35" s="4" t="s">
        <v>17</v>
      </c>
      <c r="X35" s="10"/>
      <c r="Y35" s="4" t="s">
        <v>17</v>
      </c>
      <c r="Z35" s="10"/>
      <c r="AA35" s="4" t="s">
        <v>17</v>
      </c>
      <c r="AB35" s="10"/>
      <c r="AC35" s="4" t="s">
        <v>17</v>
      </c>
      <c r="AD35" s="10"/>
      <c r="AE35" s="4" t="s">
        <v>17</v>
      </c>
      <c r="AF35" s="10"/>
    </row>
    <row r="36" spans="1:32" s="22" customFormat="1">
      <c r="A36" s="4" t="s">
        <v>18</v>
      </c>
      <c r="B36" s="11">
        <v>1</v>
      </c>
      <c r="C36" s="4" t="s">
        <v>18</v>
      </c>
      <c r="D36" s="11"/>
      <c r="E36" s="4" t="s">
        <v>18</v>
      </c>
      <c r="F36" s="11"/>
      <c r="G36" s="4" t="s">
        <v>18</v>
      </c>
      <c r="H36" s="11"/>
      <c r="I36" s="4" t="s">
        <v>18</v>
      </c>
      <c r="J36" s="11"/>
      <c r="K36" s="4" t="s">
        <v>18</v>
      </c>
      <c r="L36" s="11"/>
      <c r="M36" s="4" t="s">
        <v>18</v>
      </c>
      <c r="N36" s="11"/>
      <c r="O36" s="4" t="s">
        <v>18</v>
      </c>
      <c r="P36" s="11"/>
      <c r="Q36" s="4" t="s">
        <v>18</v>
      </c>
      <c r="R36" s="11"/>
      <c r="S36" s="4" t="s">
        <v>18</v>
      </c>
      <c r="T36" s="11"/>
      <c r="U36" s="4" t="s">
        <v>18</v>
      </c>
      <c r="V36" s="11"/>
      <c r="W36" s="4" t="s">
        <v>18</v>
      </c>
      <c r="X36" s="11"/>
      <c r="Y36" s="4" t="s">
        <v>18</v>
      </c>
      <c r="Z36" s="11"/>
      <c r="AA36" s="4" t="s">
        <v>18</v>
      </c>
      <c r="AB36" s="11"/>
      <c r="AC36" s="4" t="s">
        <v>18</v>
      </c>
      <c r="AD36" s="11"/>
      <c r="AE36" s="4" t="s">
        <v>18</v>
      </c>
      <c r="AF36" s="11"/>
    </row>
    <row r="37" spans="1:32" s="22" customFormat="1">
      <c r="A37" s="4" t="s">
        <v>19</v>
      </c>
      <c r="B37" s="9">
        <v>1</v>
      </c>
      <c r="C37" s="4" t="s">
        <v>19</v>
      </c>
      <c r="D37" s="9"/>
      <c r="E37" s="4" t="s">
        <v>19</v>
      </c>
      <c r="F37" s="9"/>
      <c r="G37" s="4" t="s">
        <v>19</v>
      </c>
      <c r="H37" s="9"/>
      <c r="I37" s="4" t="s">
        <v>19</v>
      </c>
      <c r="J37" s="9"/>
      <c r="K37" s="4" t="s">
        <v>19</v>
      </c>
      <c r="L37" s="9"/>
      <c r="M37" s="4" t="s">
        <v>19</v>
      </c>
      <c r="N37" s="9"/>
      <c r="O37" s="4" t="s">
        <v>19</v>
      </c>
      <c r="P37" s="9"/>
      <c r="Q37" s="4" t="s">
        <v>19</v>
      </c>
      <c r="R37" s="9"/>
      <c r="S37" s="4" t="s">
        <v>19</v>
      </c>
      <c r="T37" s="9"/>
      <c r="U37" s="4" t="s">
        <v>19</v>
      </c>
      <c r="V37" s="9"/>
      <c r="W37" s="4" t="s">
        <v>19</v>
      </c>
      <c r="X37" s="9"/>
      <c r="Y37" s="4" t="s">
        <v>19</v>
      </c>
      <c r="Z37" s="9"/>
      <c r="AA37" s="4" t="s">
        <v>19</v>
      </c>
      <c r="AB37" s="9"/>
      <c r="AC37" s="4" t="s">
        <v>19</v>
      </c>
      <c r="AD37" s="9"/>
      <c r="AE37" s="4" t="s">
        <v>19</v>
      </c>
      <c r="AF37" s="9"/>
    </row>
    <row r="38" spans="1:32" s="22" customFormat="1">
      <c r="A38" s="4" t="s">
        <v>20</v>
      </c>
      <c r="B38" s="9">
        <v>1</v>
      </c>
      <c r="C38" s="4" t="s">
        <v>20</v>
      </c>
      <c r="D38" s="9"/>
      <c r="E38" s="4" t="s">
        <v>20</v>
      </c>
      <c r="F38" s="9"/>
      <c r="G38" s="4" t="s">
        <v>20</v>
      </c>
      <c r="H38" s="9"/>
      <c r="I38" s="4" t="s">
        <v>20</v>
      </c>
      <c r="J38" s="9"/>
      <c r="K38" s="4" t="s">
        <v>20</v>
      </c>
      <c r="L38" s="9"/>
      <c r="M38" s="4" t="s">
        <v>20</v>
      </c>
      <c r="N38" s="9"/>
      <c r="O38" s="4" t="s">
        <v>20</v>
      </c>
      <c r="P38" s="9"/>
      <c r="Q38" s="4" t="s">
        <v>20</v>
      </c>
      <c r="R38" s="9"/>
      <c r="S38" s="4" t="s">
        <v>20</v>
      </c>
      <c r="T38" s="9"/>
      <c r="U38" s="4" t="s">
        <v>20</v>
      </c>
      <c r="V38" s="9"/>
      <c r="W38" s="4" t="s">
        <v>20</v>
      </c>
      <c r="X38" s="9"/>
      <c r="Y38" s="4" t="s">
        <v>20</v>
      </c>
      <c r="Z38" s="9"/>
      <c r="AA38" s="4" t="s">
        <v>20</v>
      </c>
      <c r="AB38" s="9"/>
      <c r="AC38" s="4" t="s">
        <v>20</v>
      </c>
      <c r="AD38" s="9"/>
      <c r="AE38" s="4" t="s">
        <v>20</v>
      </c>
      <c r="AF38" s="9"/>
    </row>
    <row r="39" spans="1:32" s="22" customFormat="1" ht="13.5" thickBot="1">
      <c r="A39" s="4" t="s">
        <v>21</v>
      </c>
      <c r="B39" s="11">
        <v>1</v>
      </c>
      <c r="C39" s="4" t="s">
        <v>21</v>
      </c>
      <c r="D39" s="11"/>
      <c r="E39" s="4" t="s">
        <v>21</v>
      </c>
      <c r="F39" s="11"/>
      <c r="G39" s="4" t="s">
        <v>21</v>
      </c>
      <c r="H39" s="11"/>
      <c r="I39" s="4" t="s">
        <v>21</v>
      </c>
      <c r="J39" s="11"/>
      <c r="K39" s="4" t="s">
        <v>21</v>
      </c>
      <c r="L39" s="11"/>
      <c r="M39" s="4" t="s">
        <v>21</v>
      </c>
      <c r="N39" s="11"/>
      <c r="O39" s="4" t="s">
        <v>21</v>
      </c>
      <c r="P39" s="11"/>
      <c r="Q39" s="4" t="s">
        <v>21</v>
      </c>
      <c r="R39" s="11"/>
      <c r="S39" s="4" t="s">
        <v>21</v>
      </c>
      <c r="T39" s="11"/>
      <c r="U39" s="4" t="s">
        <v>21</v>
      </c>
      <c r="V39" s="11"/>
      <c r="W39" s="4" t="s">
        <v>21</v>
      </c>
      <c r="X39" s="11"/>
      <c r="Y39" s="4" t="s">
        <v>21</v>
      </c>
      <c r="Z39" s="11"/>
      <c r="AA39" s="4" t="s">
        <v>21</v>
      </c>
      <c r="AB39" s="11"/>
      <c r="AC39" s="4" t="s">
        <v>21</v>
      </c>
      <c r="AD39" s="11"/>
      <c r="AE39" s="4" t="s">
        <v>21</v>
      </c>
      <c r="AF39" s="11"/>
    </row>
    <row r="40" spans="1:32" s="22" customFormat="1" ht="14.25" thickTop="1" thickBot="1">
      <c r="A40" s="5"/>
      <c r="B40" s="3" t="str">
        <f>DB!Q8</f>
        <v>OK</v>
      </c>
      <c r="C40" s="5"/>
      <c r="D40" s="3" t="str">
        <f>DB!R8</f>
        <v/>
      </c>
      <c r="E40" s="5"/>
      <c r="F40" s="3" t="str">
        <f>DB!S8</f>
        <v/>
      </c>
      <c r="G40" s="5"/>
      <c r="H40" s="3" t="str">
        <f>DB!T8</f>
        <v/>
      </c>
      <c r="I40" s="5"/>
      <c r="J40" s="3" t="str">
        <f>DB!U8</f>
        <v/>
      </c>
      <c r="K40" s="5"/>
      <c r="L40" s="3" t="str">
        <f>DB!V8</f>
        <v/>
      </c>
      <c r="M40" s="5"/>
      <c r="N40" s="3" t="str">
        <f>DB!W8</f>
        <v/>
      </c>
      <c r="O40" s="5"/>
      <c r="P40" s="3" t="str">
        <f>DB!X8</f>
        <v/>
      </c>
      <c r="Q40" s="5"/>
      <c r="R40" s="3" t="str">
        <f>DB!Y8</f>
        <v/>
      </c>
      <c r="S40" s="5"/>
      <c r="T40" s="3" t="str">
        <f>DB!Z8</f>
        <v/>
      </c>
      <c r="U40" s="5"/>
      <c r="V40" s="3" t="str">
        <f>DB!AA8</f>
        <v/>
      </c>
      <c r="W40" s="5"/>
      <c r="X40" s="3" t="str">
        <f>DB!AB8</f>
        <v/>
      </c>
      <c r="Y40" s="5"/>
      <c r="Z40" s="3" t="str">
        <f>DB!AC8</f>
        <v/>
      </c>
      <c r="AA40" s="5"/>
      <c r="AB40" s="3" t="str">
        <f>DB!AD8</f>
        <v/>
      </c>
      <c r="AC40" s="5"/>
      <c r="AD40" s="3" t="str">
        <f>DB!AE8</f>
        <v/>
      </c>
      <c r="AE40" s="5"/>
      <c r="AF40" s="3" t="str">
        <f>DB!AF8</f>
        <v/>
      </c>
    </row>
    <row r="41" spans="1:32" ht="13.5" thickTop="1"/>
  </sheetData>
  <sheetProtection sheet="1" objects="1" scenarios="1"/>
  <mergeCells count="32">
    <mergeCell ref="Z21:Z22"/>
    <mergeCell ref="AB21:AB22"/>
    <mergeCell ref="AD21:AD22"/>
    <mergeCell ref="AF21:AF22"/>
    <mergeCell ref="R21:R22"/>
    <mergeCell ref="T21:T22"/>
    <mergeCell ref="V21:V22"/>
    <mergeCell ref="X21:X22"/>
    <mergeCell ref="J21:J22"/>
    <mergeCell ref="L21:L22"/>
    <mergeCell ref="N21:N22"/>
    <mergeCell ref="P21:P22"/>
    <mergeCell ref="B21:B22"/>
    <mergeCell ref="D21:D22"/>
    <mergeCell ref="F21:F22"/>
    <mergeCell ref="H21:H22"/>
    <mergeCell ref="Z1:Z2"/>
    <mergeCell ref="AB1:AB2"/>
    <mergeCell ref="AD1:AD2"/>
    <mergeCell ref="AF1:AF2"/>
    <mergeCell ref="R1:R2"/>
    <mergeCell ref="T1:T2"/>
    <mergeCell ref="V1:V2"/>
    <mergeCell ref="X1:X2"/>
    <mergeCell ref="J1:J2"/>
    <mergeCell ref="L1:L2"/>
    <mergeCell ref="N1:N2"/>
    <mergeCell ref="P1:P2"/>
    <mergeCell ref="B1:B2"/>
    <mergeCell ref="D1:D2"/>
    <mergeCell ref="F1:F2"/>
    <mergeCell ref="H1:H2"/>
  </mergeCells>
  <phoneticPr fontId="0" type="noConversion"/>
  <printOptions horizontalCentered="1" verticalCentered="1"/>
  <pageMargins left="0.39370078740157483" right="0" top="0" bottom="0" header="0" footer="0"/>
  <pageSetup paperSize="9" scale="49" orientation="landscape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7B3E4-1ABA-47FE-9D3C-8A6CEC819565}">
  <sheetPr>
    <pageSetUpPr fitToPage="1"/>
  </sheetPr>
  <dimension ref="A1:BC77"/>
  <sheetViews>
    <sheetView showGridLines="0" tabSelected="1" topLeftCell="A4" zoomScale="73" workbookViewId="0">
      <selection activeCell="E7" sqref="E7"/>
    </sheetView>
  </sheetViews>
  <sheetFormatPr defaultColWidth="9.16796875" defaultRowHeight="12.75"/>
  <cols>
    <col min="1" max="1" width="1.75" style="50" customWidth="1"/>
    <col min="2" max="2" width="3.1015625" style="50" customWidth="1"/>
    <col min="3" max="3" width="35.87109375" style="50" customWidth="1"/>
    <col min="4" max="4" width="1.75" style="50" customWidth="1"/>
    <col min="5" max="5" width="4.3125" style="50" bestFit="1" customWidth="1"/>
    <col min="6" max="53" width="2.96484375" style="50" customWidth="1"/>
    <col min="54" max="16384" width="9.16796875" style="50"/>
  </cols>
  <sheetData>
    <row r="1" spans="1:55" ht="16.350000000000001" customHeight="1">
      <c r="A1" s="87" t="str">
        <f>CONCATENATE("Grand Prix ",DB!B1)</f>
        <v>Grand Prix 2026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</row>
    <row r="2" spans="1:55" ht="16.350000000000001" customHeight="1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</row>
    <row r="3" spans="1:55" ht="16.350000000000001" customHeight="1" thickBot="1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</row>
    <row r="4" spans="1:55" ht="75.75" customHeight="1" thickTop="1">
      <c r="A4" s="90" t="str">
        <f>IF(F4&lt;&gt;"",DB!D5,"")</f>
        <v>3. runde, Kamp 1</v>
      </c>
      <c r="B4" s="91"/>
      <c r="C4" s="91"/>
      <c r="D4" s="92"/>
      <c r="E4" s="110" t="str">
        <f>IF(F4&lt;&gt;"","De 13 rigtige","")</f>
        <v>De 13 rigtige</v>
      </c>
      <c r="F4" s="108" t="str">
        <f>Rækker!B3</f>
        <v>Benbo</v>
      </c>
      <c r="G4" s="109"/>
      <c r="H4" s="110"/>
      <c r="I4" s="108" t="str">
        <f>Rækker!D3</f>
        <v>brula</v>
      </c>
      <c r="J4" s="109"/>
      <c r="K4" s="110"/>
      <c r="L4" s="108" t="str">
        <f>Rækker!F3</f>
        <v>Chelsea</v>
      </c>
      <c r="M4" s="109"/>
      <c r="N4" s="110"/>
      <c r="O4" s="108" t="str">
        <f>Rækker!H3</f>
        <v>Far</v>
      </c>
      <c r="P4" s="109"/>
      <c r="Q4" s="110"/>
      <c r="R4" s="108" t="str">
        <f>Rækker!J3</f>
        <v>Forest</v>
      </c>
      <c r="S4" s="109"/>
      <c r="T4" s="110"/>
      <c r="U4" s="108" t="str">
        <f>Rækker!L3</f>
        <v>Frydkær</v>
      </c>
      <c r="V4" s="109"/>
      <c r="W4" s="110"/>
      <c r="X4" s="108" t="str">
        <f>Rækker!N3</f>
        <v>Futte</v>
      </c>
      <c r="Y4" s="109"/>
      <c r="Z4" s="110"/>
      <c r="AA4" s="108" t="str">
        <f>Rækker!P3</f>
        <v>Gunners</v>
      </c>
      <c r="AB4" s="109"/>
      <c r="AC4" s="110"/>
      <c r="AD4" s="108" t="str">
        <f>Rækker!R3</f>
        <v>Himbo</v>
      </c>
      <c r="AE4" s="109"/>
      <c r="AF4" s="110"/>
      <c r="AG4" s="108" t="str">
        <f>Rækker!T3</f>
        <v>Idskov</v>
      </c>
      <c r="AH4" s="109"/>
      <c r="AI4" s="110"/>
      <c r="AJ4" s="108" t="str">
        <f>Rækker!V3</f>
        <v>LPHJ</v>
      </c>
      <c r="AK4" s="109"/>
      <c r="AL4" s="110"/>
      <c r="AM4" s="108" t="str">
        <f>Rækker!X3</f>
        <v>Lund</v>
      </c>
      <c r="AN4" s="109"/>
      <c r="AO4" s="110"/>
      <c r="AP4" s="108" t="str">
        <f>Rækker!Z3</f>
        <v>Percy</v>
      </c>
      <c r="AQ4" s="109"/>
      <c r="AR4" s="110"/>
      <c r="AS4" s="108" t="str">
        <f>Rækker!AB3</f>
        <v>Robbo</v>
      </c>
      <c r="AT4" s="109"/>
      <c r="AU4" s="110"/>
      <c r="AV4" s="108" t="str">
        <f>Rækker!AD3</f>
        <v>Select</v>
      </c>
      <c r="AW4" s="109"/>
      <c r="AX4" s="110"/>
      <c r="AY4" s="108" t="str">
        <f>Rækker!AF3</f>
        <v>SPVK</v>
      </c>
      <c r="AZ4" s="109"/>
      <c r="BA4" s="110"/>
    </row>
    <row r="5" spans="1:55" ht="16.350000000000001" customHeight="1" thickBot="1">
      <c r="A5" s="93"/>
      <c r="B5" s="94"/>
      <c r="C5" s="94"/>
      <c r="D5" s="95"/>
      <c r="E5" s="116"/>
      <c r="F5" s="105" t="str">
        <f>DB!Q12</f>
        <v/>
      </c>
      <c r="G5" s="106"/>
      <c r="H5" s="107"/>
      <c r="I5" s="105" t="str">
        <f>DB!Q13</f>
        <v/>
      </c>
      <c r="J5" s="106"/>
      <c r="K5" s="107"/>
      <c r="L5" s="105" t="str">
        <f>DB!Q14</f>
        <v/>
      </c>
      <c r="M5" s="106"/>
      <c r="N5" s="107"/>
      <c r="O5" s="105" t="str">
        <f>DB!Q15</f>
        <v/>
      </c>
      <c r="P5" s="106"/>
      <c r="Q5" s="107"/>
      <c r="R5" s="105" t="str">
        <f>DB!Q16</f>
        <v/>
      </c>
      <c r="S5" s="106"/>
      <c r="T5" s="107"/>
      <c r="U5" s="105" t="str">
        <f>DB!Q17</f>
        <v/>
      </c>
      <c r="V5" s="106"/>
      <c r="W5" s="107"/>
      <c r="X5" s="105" t="str">
        <f>DB!Q18</f>
        <v/>
      </c>
      <c r="Y5" s="106"/>
      <c r="Z5" s="107"/>
      <c r="AA5" s="105" t="str">
        <f>DB!Q19</f>
        <v/>
      </c>
      <c r="AB5" s="106"/>
      <c r="AC5" s="107"/>
      <c r="AD5" s="105" t="str">
        <f>DB!Q20</f>
        <v/>
      </c>
      <c r="AE5" s="106"/>
      <c r="AF5" s="107"/>
      <c r="AG5" s="105" t="str">
        <f>DB!Q21</f>
        <v/>
      </c>
      <c r="AH5" s="106"/>
      <c r="AI5" s="107"/>
      <c r="AJ5" s="105" t="str">
        <f>DB!Q22</f>
        <v/>
      </c>
      <c r="AK5" s="106"/>
      <c r="AL5" s="107"/>
      <c r="AM5" s="105" t="str">
        <f>DB!Q23</f>
        <v/>
      </c>
      <c r="AN5" s="106"/>
      <c r="AO5" s="107"/>
      <c r="AP5" s="105" t="str">
        <f>DB!Q24</f>
        <v/>
      </c>
      <c r="AQ5" s="106"/>
      <c r="AR5" s="107"/>
      <c r="AS5" s="105" t="str">
        <f>DB!Q25</f>
        <v/>
      </c>
      <c r="AT5" s="106"/>
      <c r="AU5" s="107"/>
      <c r="AV5" s="105" t="str">
        <f>DB!Q26</f>
        <v/>
      </c>
      <c r="AW5" s="106"/>
      <c r="AX5" s="107"/>
      <c r="AY5" s="105" t="str">
        <f>DB!Q27</f>
        <v/>
      </c>
      <c r="AZ5" s="106"/>
      <c r="BA5" s="107"/>
    </row>
    <row r="6" spans="1:55" ht="16.350000000000001" customHeight="1" thickTop="1" thickBot="1">
      <c r="A6" s="113"/>
      <c r="B6" s="114"/>
      <c r="C6" s="114"/>
      <c r="D6" s="115"/>
      <c r="E6" s="63" t="s">
        <v>27</v>
      </c>
      <c r="F6" s="32">
        <v>1</v>
      </c>
      <c r="G6" s="33" t="s">
        <v>1</v>
      </c>
      <c r="H6" s="31">
        <v>2</v>
      </c>
      <c r="I6" s="32">
        <v>1</v>
      </c>
      <c r="J6" s="33" t="s">
        <v>1</v>
      </c>
      <c r="K6" s="31">
        <v>2</v>
      </c>
      <c r="L6" s="32">
        <v>1</v>
      </c>
      <c r="M6" s="33" t="s">
        <v>1</v>
      </c>
      <c r="N6" s="31">
        <v>2</v>
      </c>
      <c r="O6" s="32">
        <v>1</v>
      </c>
      <c r="P6" s="33" t="s">
        <v>1</v>
      </c>
      <c r="Q6" s="31">
        <v>2</v>
      </c>
      <c r="R6" s="32">
        <v>1</v>
      </c>
      <c r="S6" s="33" t="s">
        <v>1</v>
      </c>
      <c r="T6" s="31">
        <v>2</v>
      </c>
      <c r="U6" s="32">
        <v>1</v>
      </c>
      <c r="V6" s="33" t="s">
        <v>1</v>
      </c>
      <c r="W6" s="31">
        <v>2</v>
      </c>
      <c r="X6" s="32">
        <v>1</v>
      </c>
      <c r="Y6" s="33" t="s">
        <v>1</v>
      </c>
      <c r="Z6" s="31">
        <v>2</v>
      </c>
      <c r="AA6" s="32">
        <v>1</v>
      </c>
      <c r="AB6" s="33" t="s">
        <v>1</v>
      </c>
      <c r="AC6" s="31">
        <v>2</v>
      </c>
      <c r="AD6" s="32">
        <v>1</v>
      </c>
      <c r="AE6" s="33" t="s">
        <v>1</v>
      </c>
      <c r="AF6" s="31">
        <v>2</v>
      </c>
      <c r="AG6" s="32">
        <v>1</v>
      </c>
      <c r="AH6" s="33" t="s">
        <v>1</v>
      </c>
      <c r="AI6" s="31">
        <v>2</v>
      </c>
      <c r="AJ6" s="32">
        <v>1</v>
      </c>
      <c r="AK6" s="33" t="s">
        <v>1</v>
      </c>
      <c r="AL6" s="31">
        <v>2</v>
      </c>
      <c r="AM6" s="32">
        <v>1</v>
      </c>
      <c r="AN6" s="33" t="s">
        <v>1</v>
      </c>
      <c r="AO6" s="31">
        <v>2</v>
      </c>
      <c r="AP6" s="32">
        <v>1</v>
      </c>
      <c r="AQ6" s="33" t="s">
        <v>1</v>
      </c>
      <c r="AR6" s="31">
        <v>2</v>
      </c>
      <c r="AS6" s="32">
        <v>1</v>
      </c>
      <c r="AT6" s="33" t="s">
        <v>1</v>
      </c>
      <c r="AU6" s="31">
        <v>2</v>
      </c>
      <c r="AV6" s="32">
        <v>1</v>
      </c>
      <c r="AW6" s="33" t="s">
        <v>1</v>
      </c>
      <c r="AX6" s="31">
        <v>2</v>
      </c>
      <c r="AY6" s="32">
        <v>1</v>
      </c>
      <c r="AZ6" s="33" t="s">
        <v>1</v>
      </c>
      <c r="BA6" s="31">
        <v>2</v>
      </c>
    </row>
    <row r="7" spans="1:55" ht="16.350000000000001" customHeight="1" thickTop="1">
      <c r="A7" s="34"/>
      <c r="B7" s="35" t="str">
        <f>IF(F4&lt;&gt;"","1.","")</f>
        <v>1.</v>
      </c>
      <c r="C7" s="36" t="str">
        <f>IF(F4&lt;&gt;"",CONCATENATE(Kampe!B5," - ",Kampe!D5,"........................................................................................................."),"")</f>
        <v>Manchester City - Coventry.........................................................................................................</v>
      </c>
      <c r="D7" s="37" t="s">
        <v>26</v>
      </c>
      <c r="E7" s="26"/>
      <c r="F7" s="29">
        <f>IF(Rækker!B7=1,1,"")</f>
        <v>1</v>
      </c>
      <c r="G7" s="38" t="str">
        <f>IF(Rækker!B7="X","X","")</f>
        <v/>
      </c>
      <c r="H7" s="30" t="str">
        <f>IF(Rækker!B7=2,2,"")</f>
        <v/>
      </c>
      <c r="I7" s="29">
        <f>IF(Rækker!D7=1,1,"")</f>
        <v>1</v>
      </c>
      <c r="J7" s="38" t="str">
        <f>IF(Rækker!D7="X","X","")</f>
        <v/>
      </c>
      <c r="K7" s="30" t="str">
        <f>IF(Rækker!D7=2,2,"")</f>
        <v/>
      </c>
      <c r="L7" s="29">
        <f>IF(Rækker!F7=1,1,"")</f>
        <v>1</v>
      </c>
      <c r="M7" s="38" t="str">
        <f>IF(Rækker!F7="X","X","")</f>
        <v/>
      </c>
      <c r="N7" s="30" t="str">
        <f>IF(Rækker!F7=2,2,"")</f>
        <v/>
      </c>
      <c r="O7" s="29">
        <f>IF(Rækker!H7=1,1,"")</f>
        <v>1</v>
      </c>
      <c r="P7" s="38" t="str">
        <f>IF(Rækker!H7="X","X","")</f>
        <v/>
      </c>
      <c r="Q7" s="30" t="str">
        <f>IF(Rækker!H7=2,2,"")</f>
        <v/>
      </c>
      <c r="R7" s="29">
        <f>IF(Rækker!J7=1,1,"")</f>
        <v>1</v>
      </c>
      <c r="S7" s="38" t="str">
        <f>IF(Rækker!J7="X","X","")</f>
        <v/>
      </c>
      <c r="T7" s="30" t="str">
        <f>IF(Rækker!J7=2,2,"")</f>
        <v/>
      </c>
      <c r="U7" s="29">
        <f>IF(Rækker!L7=1,1,"")</f>
        <v>1</v>
      </c>
      <c r="V7" s="38" t="str">
        <f>IF(Rækker!L7="X","X","")</f>
        <v/>
      </c>
      <c r="W7" s="30" t="str">
        <f>IF(Rækker!L7=2,2,"")</f>
        <v/>
      </c>
      <c r="X7" s="29">
        <f>IF(Rækker!N7=1,1,"")</f>
        <v>1</v>
      </c>
      <c r="Y7" s="38" t="str">
        <f>IF(Rækker!N7="X","X","")</f>
        <v/>
      </c>
      <c r="Z7" s="30" t="str">
        <f>IF(Rækker!N7=2,2,"")</f>
        <v/>
      </c>
      <c r="AA7" s="29">
        <f>IF(Rækker!P7=1,1,"")</f>
        <v>1</v>
      </c>
      <c r="AB7" s="38" t="str">
        <f>IF(Rækker!P7="X","X","")</f>
        <v/>
      </c>
      <c r="AC7" s="30" t="str">
        <f>IF(Rækker!P7=2,2,"")</f>
        <v/>
      </c>
      <c r="AD7" s="29">
        <f>IF(Rækker!R7=1,1,"")</f>
        <v>1</v>
      </c>
      <c r="AE7" s="38" t="str">
        <f>IF(Rækker!R7="X","X","")</f>
        <v/>
      </c>
      <c r="AF7" s="30" t="str">
        <f>IF(Rækker!R7=2,2,"")</f>
        <v/>
      </c>
      <c r="AG7" s="29">
        <f>IF(Rækker!T7=1,1,"")</f>
        <v>1</v>
      </c>
      <c r="AH7" s="38" t="str">
        <f>IF(Rækker!T7="X","X","")</f>
        <v/>
      </c>
      <c r="AI7" s="30" t="str">
        <f>IF(Rækker!T7=2,2,"")</f>
        <v/>
      </c>
      <c r="AJ7" s="29">
        <f>IF(Rækker!V7=1,1,"")</f>
        <v>1</v>
      </c>
      <c r="AK7" s="38" t="str">
        <f>IF(Rækker!V7="X","X","")</f>
        <v/>
      </c>
      <c r="AL7" s="30" t="str">
        <f>IF(Rækker!V7=2,2,"")</f>
        <v/>
      </c>
      <c r="AM7" s="29">
        <f>IF(Rækker!X7=1,1,"")</f>
        <v>1</v>
      </c>
      <c r="AN7" s="38" t="str">
        <f>IF(Rækker!X7="X","X","")</f>
        <v/>
      </c>
      <c r="AO7" s="30" t="str">
        <f>IF(Rækker!X7=2,2,"")</f>
        <v/>
      </c>
      <c r="AP7" s="29">
        <f>IF(Rækker!Z7=1,1,"")</f>
        <v>1</v>
      </c>
      <c r="AQ7" s="38" t="str">
        <f>IF(Rækker!Z7="X","X","")</f>
        <v/>
      </c>
      <c r="AR7" s="30" t="str">
        <f>IF(Rækker!Z7=2,2,"")</f>
        <v/>
      </c>
      <c r="AS7" s="29">
        <f>IF(Rækker!AB7=1,1,"")</f>
        <v>1</v>
      </c>
      <c r="AT7" s="38" t="str">
        <f>IF(Rækker!AB7="X","X","")</f>
        <v/>
      </c>
      <c r="AU7" s="30" t="str">
        <f>IF(Rækker!AB7=2,2,"")</f>
        <v/>
      </c>
      <c r="AV7" s="29">
        <f>IF(Rækker!AD7=1,1,"")</f>
        <v>1</v>
      </c>
      <c r="AW7" s="38" t="str">
        <f>IF(Rækker!AD7="X","X","")</f>
        <v/>
      </c>
      <c r="AX7" s="30" t="str">
        <f>IF(Rækker!AD7=2,2,"")</f>
        <v/>
      </c>
      <c r="AY7" s="29">
        <f>IF(Rækker!AF7=1,1,"")</f>
        <v>1</v>
      </c>
      <c r="AZ7" s="38" t="str">
        <f>IF(Rækker!AF7="X","X","")</f>
        <v/>
      </c>
      <c r="BA7" s="30" t="str">
        <f>IF(Rækker!AF7=2,2,"")</f>
        <v/>
      </c>
      <c r="BC7" s="62" t="s">
        <v>26</v>
      </c>
    </row>
    <row r="8" spans="1:55" ht="16.350000000000001" customHeight="1">
      <c r="A8" s="34"/>
      <c r="B8" s="35" t="str">
        <f>IF(F4&lt;&gt;"","2.","")</f>
        <v>2.</v>
      </c>
      <c r="C8" s="36" t="str">
        <f>IF(F4&lt;&gt;"",CONCATENATE(Kampe!B6," - ",Kampe!D6,"........................................................................................................."),"")</f>
        <v>Nottingham F - Tottenham.........................................................................................................</v>
      </c>
      <c r="D8" s="37" t="s">
        <v>26</v>
      </c>
      <c r="E8" s="24"/>
      <c r="F8" s="40">
        <f>IF(Rækker!B8=1,1,"")</f>
        <v>1</v>
      </c>
      <c r="G8" s="41" t="str">
        <f>IF(Rækker!B8="X","X","")</f>
        <v/>
      </c>
      <c r="H8" s="42" t="str">
        <f>IF(Rækker!B8=2,2,"")</f>
        <v/>
      </c>
      <c r="I8" s="40" t="str">
        <f>IF(Rækker!D8=1,1,"")</f>
        <v/>
      </c>
      <c r="J8" s="41" t="str">
        <f>IF(Rækker!D8="X","X","")</f>
        <v/>
      </c>
      <c r="K8" s="42">
        <f>IF(Rækker!D8=2,2,"")</f>
        <v>2</v>
      </c>
      <c r="L8" s="40" t="str">
        <f>IF(Rækker!F8=1,1,"")</f>
        <v/>
      </c>
      <c r="M8" s="41" t="str">
        <f>IF(Rækker!F8="X","X","")</f>
        <v>X</v>
      </c>
      <c r="N8" s="42" t="str">
        <f>IF(Rækker!F8=2,2,"")</f>
        <v/>
      </c>
      <c r="O8" s="40" t="str">
        <f>IF(Rækker!H8=1,1,"")</f>
        <v/>
      </c>
      <c r="P8" s="41" t="str">
        <f>IF(Rækker!H8="X","X","")</f>
        <v/>
      </c>
      <c r="Q8" s="42">
        <f>IF(Rækker!H8=2,2,"")</f>
        <v>2</v>
      </c>
      <c r="R8" s="40" t="str">
        <f>IF(Rækker!J8=1,1,"")</f>
        <v/>
      </c>
      <c r="S8" s="41" t="str">
        <f>IF(Rækker!J8="X","X","")</f>
        <v/>
      </c>
      <c r="T8" s="42">
        <f>IF(Rækker!J8=2,2,"")</f>
        <v>2</v>
      </c>
      <c r="U8" s="40">
        <f>IF(Rækker!L8=1,1,"")</f>
        <v>1</v>
      </c>
      <c r="V8" s="41" t="str">
        <f>IF(Rækker!L8="X","X","")</f>
        <v/>
      </c>
      <c r="W8" s="42" t="str">
        <f>IF(Rækker!L8=2,2,"")</f>
        <v/>
      </c>
      <c r="X8" s="40">
        <f>IF(Rækker!N8=1,1,"")</f>
        <v>1</v>
      </c>
      <c r="Y8" s="41" t="str">
        <f>IF(Rækker!N8="X","X","")</f>
        <v/>
      </c>
      <c r="Z8" s="42" t="str">
        <f>IF(Rækker!N8=2,2,"")</f>
        <v/>
      </c>
      <c r="AA8" s="40" t="str">
        <f>IF(Rækker!P8=1,1,"")</f>
        <v/>
      </c>
      <c r="AB8" s="41" t="str">
        <f>IF(Rækker!P8="X","X","")</f>
        <v/>
      </c>
      <c r="AC8" s="42">
        <f>IF(Rækker!P8=2,2,"")</f>
        <v>2</v>
      </c>
      <c r="AD8" s="40">
        <f>IF(Rækker!R8=1,1,"")</f>
        <v>1</v>
      </c>
      <c r="AE8" s="41" t="str">
        <f>IF(Rækker!R8="X","X","")</f>
        <v/>
      </c>
      <c r="AF8" s="42" t="str">
        <f>IF(Rækker!R8=2,2,"")</f>
        <v/>
      </c>
      <c r="AG8" s="40" t="str">
        <f>IF(Rækker!T8=1,1,"")</f>
        <v/>
      </c>
      <c r="AH8" s="41" t="str">
        <f>IF(Rækker!T8="X","X","")</f>
        <v>X</v>
      </c>
      <c r="AI8" s="42" t="str">
        <f>IF(Rækker!T8=2,2,"")</f>
        <v/>
      </c>
      <c r="AJ8" s="40" t="str">
        <f>IF(Rækker!V8=1,1,"")</f>
        <v/>
      </c>
      <c r="AK8" s="41" t="str">
        <f>IF(Rækker!V8="X","X","")</f>
        <v/>
      </c>
      <c r="AL8" s="42">
        <f>IF(Rækker!V8=2,2,"")</f>
        <v>2</v>
      </c>
      <c r="AM8" s="40">
        <f>IF(Rækker!X8=1,1,"")</f>
        <v>1</v>
      </c>
      <c r="AN8" s="41" t="str">
        <f>IF(Rækker!X8="X","X","")</f>
        <v/>
      </c>
      <c r="AO8" s="42" t="str">
        <f>IF(Rækker!X8=2,2,"")</f>
        <v/>
      </c>
      <c r="AP8" s="40">
        <f>IF(Rækker!Z8=1,1,"")</f>
        <v>1</v>
      </c>
      <c r="AQ8" s="41" t="str">
        <f>IF(Rækker!Z8="X","X","")</f>
        <v/>
      </c>
      <c r="AR8" s="42" t="str">
        <f>IF(Rækker!Z8=2,2,"")</f>
        <v/>
      </c>
      <c r="AS8" s="40" t="str">
        <f>IF(Rækker!AB8=1,1,"")</f>
        <v/>
      </c>
      <c r="AT8" s="41" t="str">
        <f>IF(Rækker!AB8="X","X","")</f>
        <v/>
      </c>
      <c r="AU8" s="42">
        <f>IF(Rækker!AB8=2,2,"")</f>
        <v>2</v>
      </c>
      <c r="AV8" s="40" t="str">
        <f>IF(Rækker!AD8=1,1,"")</f>
        <v/>
      </c>
      <c r="AW8" s="41" t="str">
        <f>IF(Rækker!AD8="X","X","")</f>
        <v/>
      </c>
      <c r="AX8" s="42">
        <f>IF(Rækker!AD8=2,2,"")</f>
        <v>2</v>
      </c>
      <c r="AY8" s="40" t="str">
        <f>IF(Rækker!AF8=1,1,"")</f>
        <v/>
      </c>
      <c r="AZ8" s="41" t="str">
        <f>IF(Rækker!AF8="X","X","")</f>
        <v>X</v>
      </c>
      <c r="BA8" s="42" t="str">
        <f>IF(Rækker!AF8=2,2,"")</f>
        <v/>
      </c>
    </row>
    <row r="9" spans="1:55" ht="16.350000000000001" customHeight="1" thickBot="1">
      <c r="A9" s="34"/>
      <c r="B9" s="43" t="str">
        <f>IF(F4&lt;&gt;"","3.","")</f>
        <v>3.</v>
      </c>
      <c r="C9" s="44" t="str">
        <f>IF(F4&lt;&gt;"",CONCATENATE(Kampe!B7," - ",Kampe!D7,"........................................................................................................."),"")</f>
        <v>Brentford - Sunderland.........................................................................................................</v>
      </c>
      <c r="D9" s="37" t="s">
        <v>26</v>
      </c>
      <c r="E9" s="25"/>
      <c r="F9" s="45">
        <f>IF(Rækker!B9=1,1,"")</f>
        <v>1</v>
      </c>
      <c r="G9" s="46" t="str">
        <f>IF(Rækker!B9="X","X","")</f>
        <v/>
      </c>
      <c r="H9" s="47" t="str">
        <f>IF(Rækker!B9=2,2,"")</f>
        <v/>
      </c>
      <c r="I9" s="45">
        <f>IF(Rækker!D9=1,1,"")</f>
        <v>1</v>
      </c>
      <c r="J9" s="46" t="str">
        <f>IF(Rækker!D9="X","X","")</f>
        <v/>
      </c>
      <c r="K9" s="47" t="str">
        <f>IF(Rækker!D9=2,2,"")</f>
        <v/>
      </c>
      <c r="L9" s="45">
        <f>IF(Rækker!F9=1,1,"")</f>
        <v>1</v>
      </c>
      <c r="M9" s="46" t="str">
        <f>IF(Rækker!F9="X","X","")</f>
        <v/>
      </c>
      <c r="N9" s="47" t="str">
        <f>IF(Rækker!F9=2,2,"")</f>
        <v/>
      </c>
      <c r="O9" s="45">
        <f>IF(Rækker!H9=1,1,"")</f>
        <v>1</v>
      </c>
      <c r="P9" s="46" t="str">
        <f>IF(Rækker!H9="X","X","")</f>
        <v/>
      </c>
      <c r="Q9" s="47" t="str">
        <f>IF(Rækker!H9=2,2,"")</f>
        <v/>
      </c>
      <c r="R9" s="45">
        <f>IF(Rækker!J9=1,1,"")</f>
        <v>1</v>
      </c>
      <c r="S9" s="46" t="str">
        <f>IF(Rækker!J9="X","X","")</f>
        <v/>
      </c>
      <c r="T9" s="47" t="str">
        <f>IF(Rækker!J9=2,2,"")</f>
        <v/>
      </c>
      <c r="U9" s="45">
        <f>IF(Rækker!L9=1,1,"")</f>
        <v>1</v>
      </c>
      <c r="V9" s="46" t="str">
        <f>IF(Rækker!L9="X","X","")</f>
        <v/>
      </c>
      <c r="W9" s="47" t="str">
        <f>IF(Rækker!L9=2,2,"")</f>
        <v/>
      </c>
      <c r="X9" s="45">
        <f>IF(Rækker!N9=1,1,"")</f>
        <v>1</v>
      </c>
      <c r="Y9" s="46" t="str">
        <f>IF(Rækker!N9="X","X","")</f>
        <v/>
      </c>
      <c r="Z9" s="47" t="str">
        <f>IF(Rækker!N9=2,2,"")</f>
        <v/>
      </c>
      <c r="AA9" s="45">
        <f>IF(Rækker!P9=1,1,"")</f>
        <v>1</v>
      </c>
      <c r="AB9" s="46" t="str">
        <f>IF(Rækker!P9="X","X","")</f>
        <v/>
      </c>
      <c r="AC9" s="47" t="str">
        <f>IF(Rækker!P9=2,2,"")</f>
        <v/>
      </c>
      <c r="AD9" s="45">
        <f>IF(Rækker!R9=1,1,"")</f>
        <v>1</v>
      </c>
      <c r="AE9" s="46" t="str">
        <f>IF(Rækker!R9="X","X","")</f>
        <v/>
      </c>
      <c r="AF9" s="47" t="str">
        <f>IF(Rækker!R9=2,2,"")</f>
        <v/>
      </c>
      <c r="AG9" s="45">
        <f>IF(Rækker!T9=1,1,"")</f>
        <v>1</v>
      </c>
      <c r="AH9" s="46" t="str">
        <f>IF(Rækker!T9="X","X","")</f>
        <v/>
      </c>
      <c r="AI9" s="47" t="str">
        <f>IF(Rækker!T9=2,2,"")</f>
        <v/>
      </c>
      <c r="AJ9" s="45">
        <f>IF(Rækker!V9=1,1,"")</f>
        <v>1</v>
      </c>
      <c r="AK9" s="46" t="str">
        <f>IF(Rækker!V9="X","X","")</f>
        <v/>
      </c>
      <c r="AL9" s="47" t="str">
        <f>IF(Rækker!V9=2,2,"")</f>
        <v/>
      </c>
      <c r="AM9" s="45">
        <f>IF(Rækker!X9=1,1,"")</f>
        <v>1</v>
      </c>
      <c r="AN9" s="46" t="str">
        <f>IF(Rækker!X9="X","X","")</f>
        <v/>
      </c>
      <c r="AO9" s="47" t="str">
        <f>IF(Rækker!X9=2,2,"")</f>
        <v/>
      </c>
      <c r="AP9" s="45">
        <f>IF(Rækker!Z9=1,1,"")</f>
        <v>1</v>
      </c>
      <c r="AQ9" s="46" t="str">
        <f>IF(Rækker!Z9="X","X","")</f>
        <v/>
      </c>
      <c r="AR9" s="47" t="str">
        <f>IF(Rækker!Z9=2,2,"")</f>
        <v/>
      </c>
      <c r="AS9" s="45">
        <f>IF(Rækker!AB9=1,1,"")</f>
        <v>1</v>
      </c>
      <c r="AT9" s="46" t="str">
        <f>IF(Rækker!AB9="X","X","")</f>
        <v/>
      </c>
      <c r="AU9" s="47" t="str">
        <f>IF(Rækker!AB9=2,2,"")</f>
        <v/>
      </c>
      <c r="AV9" s="45">
        <f>IF(Rækker!AD9=1,1,"")</f>
        <v>1</v>
      </c>
      <c r="AW9" s="46" t="str">
        <f>IF(Rækker!AD9="X","X","")</f>
        <v/>
      </c>
      <c r="AX9" s="47" t="str">
        <f>IF(Rækker!AD9=2,2,"")</f>
        <v/>
      </c>
      <c r="AY9" s="45">
        <f>IF(Rækker!AF9=1,1,"")</f>
        <v>1</v>
      </c>
      <c r="AZ9" s="46" t="str">
        <f>IF(Rækker!AF9="X","X","")</f>
        <v/>
      </c>
      <c r="BA9" s="47" t="str">
        <f>IF(Rækker!AF9=2,2,"")</f>
        <v/>
      </c>
    </row>
    <row r="10" spans="1:55" ht="16.350000000000001" customHeight="1">
      <c r="A10" s="34"/>
      <c r="B10" s="35" t="str">
        <f>IF(F4&lt;&gt;"","4.","")</f>
        <v>4.</v>
      </c>
      <c r="C10" s="36" t="str">
        <f>IF(F4&lt;&gt;"",CONCATENATE(Kampe!B8," - ",Kampe!D8,"........................................................................................................."),"")</f>
        <v>Brighton - Leeds.........................................................................................................</v>
      </c>
      <c r="D10" s="37" t="s">
        <v>26</v>
      </c>
      <c r="E10" s="26"/>
      <c r="F10" s="48">
        <f>IF(Rækker!B10=1,1,"")</f>
        <v>1</v>
      </c>
      <c r="G10" s="38" t="str">
        <f>IF(Rækker!B10="X","X","")</f>
        <v/>
      </c>
      <c r="H10" s="30" t="str">
        <f>IF(Rækker!B10=2,2,"")</f>
        <v/>
      </c>
      <c r="I10" s="29">
        <f>IF(Rækker!D10=1,1,"")</f>
        <v>1</v>
      </c>
      <c r="J10" s="38" t="str">
        <f>IF(Rækker!D10="X","X","")</f>
        <v/>
      </c>
      <c r="K10" s="30" t="str">
        <f>IF(Rækker!D10=2,2,"")</f>
        <v/>
      </c>
      <c r="L10" s="29">
        <f>IF(Rækker!F10=1,1,"")</f>
        <v>1</v>
      </c>
      <c r="M10" s="38" t="str">
        <f>IF(Rækker!F10="X","X","")</f>
        <v/>
      </c>
      <c r="N10" s="30" t="str">
        <f>IF(Rækker!F10=2,2,"")</f>
        <v/>
      </c>
      <c r="O10" s="29">
        <f>IF(Rækker!H10=1,1,"")</f>
        <v>1</v>
      </c>
      <c r="P10" s="38" t="str">
        <f>IF(Rækker!H10="X","X","")</f>
        <v/>
      </c>
      <c r="Q10" s="30" t="str">
        <f>IF(Rækker!H10=2,2,"")</f>
        <v/>
      </c>
      <c r="R10" s="29">
        <f>IF(Rækker!J10=1,1,"")</f>
        <v>1</v>
      </c>
      <c r="S10" s="38" t="str">
        <f>IF(Rækker!J10="X","X","")</f>
        <v/>
      </c>
      <c r="T10" s="30" t="str">
        <f>IF(Rækker!J10=2,2,"")</f>
        <v/>
      </c>
      <c r="U10" s="29">
        <f>IF(Rækker!L10=1,1,"")</f>
        <v>1</v>
      </c>
      <c r="V10" s="38" t="str">
        <f>IF(Rækker!L10="X","X","")</f>
        <v/>
      </c>
      <c r="W10" s="30" t="str">
        <f>IF(Rækker!L10=2,2,"")</f>
        <v/>
      </c>
      <c r="X10" s="29">
        <f>IF(Rækker!N10=1,1,"")</f>
        <v>1</v>
      </c>
      <c r="Y10" s="38" t="str">
        <f>IF(Rækker!N10="X","X","")</f>
        <v/>
      </c>
      <c r="Z10" s="30" t="str">
        <f>IF(Rækker!N10=2,2,"")</f>
        <v/>
      </c>
      <c r="AA10" s="29">
        <f>IF(Rækker!P10=1,1,"")</f>
        <v>1</v>
      </c>
      <c r="AB10" s="38" t="str">
        <f>IF(Rækker!P10="X","X","")</f>
        <v/>
      </c>
      <c r="AC10" s="30" t="str">
        <f>IF(Rækker!P10=2,2,"")</f>
        <v/>
      </c>
      <c r="AD10" s="29">
        <f>IF(Rækker!R10=1,1,"")</f>
        <v>1</v>
      </c>
      <c r="AE10" s="38" t="str">
        <f>IF(Rækker!R10="X","X","")</f>
        <v/>
      </c>
      <c r="AF10" s="30" t="str">
        <f>IF(Rækker!R10=2,2,"")</f>
        <v/>
      </c>
      <c r="AG10" s="29">
        <f>IF(Rækker!T10=1,1,"")</f>
        <v>1</v>
      </c>
      <c r="AH10" s="38" t="str">
        <f>IF(Rækker!T10="X","X","")</f>
        <v/>
      </c>
      <c r="AI10" s="30" t="str">
        <f>IF(Rækker!T10=2,2,"")</f>
        <v/>
      </c>
      <c r="AJ10" s="29">
        <f>IF(Rækker!V10=1,1,"")</f>
        <v>1</v>
      </c>
      <c r="AK10" s="38" t="str">
        <f>IF(Rækker!V10="X","X","")</f>
        <v/>
      </c>
      <c r="AL10" s="30" t="str">
        <f>IF(Rækker!V10=2,2,"")</f>
        <v/>
      </c>
      <c r="AM10" s="29">
        <f>IF(Rækker!X10=1,1,"")</f>
        <v>1</v>
      </c>
      <c r="AN10" s="38" t="str">
        <f>IF(Rækker!X10="X","X","")</f>
        <v/>
      </c>
      <c r="AO10" s="30" t="str">
        <f>IF(Rækker!X10=2,2,"")</f>
        <v/>
      </c>
      <c r="AP10" s="29">
        <f>IF(Rækker!Z10=1,1,"")</f>
        <v>1</v>
      </c>
      <c r="AQ10" s="38" t="str">
        <f>IF(Rækker!Z10="X","X","")</f>
        <v/>
      </c>
      <c r="AR10" s="30" t="str">
        <f>IF(Rækker!Z10=2,2,"")</f>
        <v/>
      </c>
      <c r="AS10" s="29">
        <f>IF(Rækker!AB10=1,1,"")</f>
        <v>1</v>
      </c>
      <c r="AT10" s="38" t="str">
        <f>IF(Rækker!AB10="X","X","")</f>
        <v/>
      </c>
      <c r="AU10" s="30" t="str">
        <f>IF(Rækker!AB10=2,2,"")</f>
        <v/>
      </c>
      <c r="AV10" s="29">
        <f>IF(Rækker!AD10=1,1,"")</f>
        <v>1</v>
      </c>
      <c r="AW10" s="38" t="str">
        <f>IF(Rækker!AD10="X","X","")</f>
        <v/>
      </c>
      <c r="AX10" s="30" t="str">
        <f>IF(Rækker!AD10=2,2,"")</f>
        <v/>
      </c>
      <c r="AY10" s="29">
        <f>IF(Rækker!AF10=1,1,"")</f>
        <v>1</v>
      </c>
      <c r="AZ10" s="38" t="str">
        <f>IF(Rækker!AF10="X","X","")</f>
        <v/>
      </c>
      <c r="BA10" s="30" t="str">
        <f>IF(Rækker!AF10=2,2,"")</f>
        <v/>
      </c>
    </row>
    <row r="11" spans="1:55" ht="16.350000000000001" customHeight="1">
      <c r="A11" s="34"/>
      <c r="B11" s="35" t="str">
        <f>IF(F4&lt;&gt;"","5.","")</f>
        <v>5.</v>
      </c>
      <c r="C11" s="36" t="str">
        <f>IF(F4&lt;&gt;"",CONCATENATE(Kampe!B9," - ",Kampe!D9,"........................................................................................................."),"")</f>
        <v>Fulham - Crystal Palace.........................................................................................................</v>
      </c>
      <c r="D11" s="37" t="s">
        <v>26</v>
      </c>
      <c r="E11" s="24"/>
      <c r="F11" s="40" t="str">
        <f>IF(Rækker!B11=1,1,"")</f>
        <v/>
      </c>
      <c r="G11" s="41" t="str">
        <f>IF(Rækker!B11="X","X","")</f>
        <v/>
      </c>
      <c r="H11" s="42">
        <f>IF(Rækker!B11=2,2,"")</f>
        <v>2</v>
      </c>
      <c r="I11" s="40">
        <f>IF(Rækker!D11=1,1,"")</f>
        <v>1</v>
      </c>
      <c r="J11" s="41" t="str">
        <f>IF(Rækker!D11="X","X","")</f>
        <v/>
      </c>
      <c r="K11" s="42" t="str">
        <f>IF(Rækker!D11=2,2,"")</f>
        <v/>
      </c>
      <c r="L11" s="40">
        <f>IF(Rækker!F11=1,1,"")</f>
        <v>1</v>
      </c>
      <c r="M11" s="41" t="str">
        <f>IF(Rækker!F11="X","X","")</f>
        <v/>
      </c>
      <c r="N11" s="42" t="str">
        <f>IF(Rækker!F11=2,2,"")</f>
        <v/>
      </c>
      <c r="O11" s="40">
        <f>IF(Rækker!H11=1,1,"")</f>
        <v>1</v>
      </c>
      <c r="P11" s="41" t="str">
        <f>IF(Rækker!H11="X","X","")</f>
        <v/>
      </c>
      <c r="Q11" s="42" t="str">
        <f>IF(Rækker!H11=2,2,"")</f>
        <v/>
      </c>
      <c r="R11" s="40" t="str">
        <f>IF(Rækker!J11=1,1,"")</f>
        <v/>
      </c>
      <c r="S11" s="41" t="str">
        <f>IF(Rækker!J11="X","X","")</f>
        <v>X</v>
      </c>
      <c r="T11" s="42" t="str">
        <f>IF(Rækker!J11=2,2,"")</f>
        <v/>
      </c>
      <c r="U11" s="40" t="str">
        <f>IF(Rækker!L11=1,1,"")</f>
        <v/>
      </c>
      <c r="V11" s="41" t="str">
        <f>IF(Rækker!L11="X","X","")</f>
        <v/>
      </c>
      <c r="W11" s="42">
        <f>IF(Rækker!L11=2,2,"")</f>
        <v>2</v>
      </c>
      <c r="X11" s="40" t="str">
        <f>IF(Rækker!N11=1,1,"")</f>
        <v/>
      </c>
      <c r="Y11" s="41" t="str">
        <f>IF(Rækker!N11="X","X","")</f>
        <v/>
      </c>
      <c r="Z11" s="42">
        <f>IF(Rækker!N11=2,2,"")</f>
        <v>2</v>
      </c>
      <c r="AA11" s="40">
        <f>IF(Rækker!P11=1,1,"")</f>
        <v>1</v>
      </c>
      <c r="AB11" s="41" t="str">
        <f>IF(Rækker!P11="X","X","")</f>
        <v/>
      </c>
      <c r="AC11" s="42" t="str">
        <f>IF(Rækker!P11=2,2,"")</f>
        <v/>
      </c>
      <c r="AD11" s="40">
        <f>IF(Rækker!R11=1,1,"")</f>
        <v>1</v>
      </c>
      <c r="AE11" s="41" t="str">
        <f>IF(Rækker!R11="X","X","")</f>
        <v/>
      </c>
      <c r="AF11" s="42" t="str">
        <f>IF(Rækker!R11=2,2,"")</f>
        <v/>
      </c>
      <c r="AG11" s="40">
        <f>IF(Rækker!T11=1,1,"")</f>
        <v>1</v>
      </c>
      <c r="AH11" s="41" t="str">
        <f>IF(Rækker!T11="X","X","")</f>
        <v/>
      </c>
      <c r="AI11" s="42" t="str">
        <f>IF(Rækker!T11=2,2,"")</f>
        <v/>
      </c>
      <c r="AJ11" s="40">
        <f>IF(Rækker!V11=1,1,"")</f>
        <v>1</v>
      </c>
      <c r="AK11" s="41" t="str">
        <f>IF(Rækker!V11="X","X","")</f>
        <v/>
      </c>
      <c r="AL11" s="42" t="str">
        <f>IF(Rækker!V11=2,2,"")</f>
        <v/>
      </c>
      <c r="AM11" s="40" t="str">
        <f>IF(Rækker!X11=1,1,"")</f>
        <v/>
      </c>
      <c r="AN11" s="41" t="str">
        <f>IF(Rækker!X11="X","X","")</f>
        <v>X</v>
      </c>
      <c r="AO11" s="42" t="str">
        <f>IF(Rækker!X11=2,2,"")</f>
        <v/>
      </c>
      <c r="AP11" s="40" t="str">
        <f>IF(Rækker!Z11=1,1,"")</f>
        <v/>
      </c>
      <c r="AQ11" s="41" t="str">
        <f>IF(Rækker!Z11="X","X","")</f>
        <v>X</v>
      </c>
      <c r="AR11" s="42" t="str">
        <f>IF(Rækker!Z11=2,2,"")</f>
        <v/>
      </c>
      <c r="AS11" s="40">
        <f>IF(Rækker!AB11=1,1,"")</f>
        <v>1</v>
      </c>
      <c r="AT11" s="41" t="str">
        <f>IF(Rækker!AB11="X","X","")</f>
        <v/>
      </c>
      <c r="AU11" s="42" t="str">
        <f>IF(Rækker!AB11=2,2,"")</f>
        <v/>
      </c>
      <c r="AV11" s="40">
        <f>IF(Rækker!AD11=1,1,"")</f>
        <v>1</v>
      </c>
      <c r="AW11" s="41" t="str">
        <f>IF(Rækker!AD11="X","X","")</f>
        <v/>
      </c>
      <c r="AX11" s="42" t="str">
        <f>IF(Rækker!AD11=2,2,"")</f>
        <v/>
      </c>
      <c r="AY11" s="40">
        <f>IF(Rækker!AF11=1,1,"")</f>
        <v>1</v>
      </c>
      <c r="AZ11" s="41" t="str">
        <f>IF(Rækker!AF11="X","X","")</f>
        <v/>
      </c>
      <c r="BA11" s="42" t="str">
        <f>IF(Rækker!AF11=2,2,"")</f>
        <v/>
      </c>
    </row>
    <row r="12" spans="1:55" ht="16.350000000000001" customHeight="1" thickBot="1">
      <c r="A12" s="34"/>
      <c r="B12" s="43" t="str">
        <f>IF(F4&lt;&gt;"","6.","")</f>
        <v>6.</v>
      </c>
      <c r="C12" s="44" t="str">
        <f>IF(F4&lt;&gt;"",CONCATENATE(Kampe!B10," - ",Kampe!D10,"........................................................................................................."),"")</f>
        <v>Burnley - Bristol C.........................................................................................................</v>
      </c>
      <c r="D12" s="37" t="s">
        <v>26</v>
      </c>
      <c r="E12" s="25"/>
      <c r="F12" s="45">
        <f>IF(Rækker!B12=1,1,"")</f>
        <v>1</v>
      </c>
      <c r="G12" s="46" t="str">
        <f>IF(Rækker!B12="X","X","")</f>
        <v/>
      </c>
      <c r="H12" s="47" t="str">
        <f>IF(Rækker!B12=2,2,"")</f>
        <v/>
      </c>
      <c r="I12" s="45">
        <f>IF(Rækker!D12=1,1,"")</f>
        <v>1</v>
      </c>
      <c r="J12" s="46" t="str">
        <f>IF(Rækker!D12="X","X","")</f>
        <v/>
      </c>
      <c r="K12" s="47" t="str">
        <f>IF(Rækker!D12=2,2,"")</f>
        <v/>
      </c>
      <c r="L12" s="45">
        <f>IF(Rækker!F12=1,1,"")</f>
        <v>1</v>
      </c>
      <c r="M12" s="46" t="str">
        <f>IF(Rækker!F12="X","X","")</f>
        <v/>
      </c>
      <c r="N12" s="47" t="str">
        <f>IF(Rækker!F12=2,2,"")</f>
        <v/>
      </c>
      <c r="O12" s="45">
        <f>IF(Rækker!H12=1,1,"")</f>
        <v>1</v>
      </c>
      <c r="P12" s="46" t="str">
        <f>IF(Rækker!H12="X","X","")</f>
        <v/>
      </c>
      <c r="Q12" s="47" t="str">
        <f>IF(Rækker!H12=2,2,"")</f>
        <v/>
      </c>
      <c r="R12" s="45">
        <f>IF(Rækker!J12=1,1,"")</f>
        <v>1</v>
      </c>
      <c r="S12" s="46" t="str">
        <f>IF(Rækker!J12="X","X","")</f>
        <v/>
      </c>
      <c r="T12" s="47" t="str">
        <f>IF(Rækker!J12=2,2,"")</f>
        <v/>
      </c>
      <c r="U12" s="45">
        <f>IF(Rækker!L12=1,1,"")</f>
        <v>1</v>
      </c>
      <c r="V12" s="46" t="str">
        <f>IF(Rækker!L12="X","X","")</f>
        <v/>
      </c>
      <c r="W12" s="47" t="str">
        <f>IF(Rækker!L12=2,2,"")</f>
        <v/>
      </c>
      <c r="X12" s="45">
        <f>IF(Rækker!N12=1,1,"")</f>
        <v>1</v>
      </c>
      <c r="Y12" s="46" t="str">
        <f>IF(Rækker!N12="X","X","")</f>
        <v/>
      </c>
      <c r="Z12" s="47" t="str">
        <f>IF(Rækker!N12=2,2,"")</f>
        <v/>
      </c>
      <c r="AA12" s="45">
        <f>IF(Rækker!P12=1,1,"")</f>
        <v>1</v>
      </c>
      <c r="AB12" s="46" t="str">
        <f>IF(Rækker!P12="X","X","")</f>
        <v/>
      </c>
      <c r="AC12" s="47" t="str">
        <f>IF(Rækker!P12=2,2,"")</f>
        <v/>
      </c>
      <c r="AD12" s="45">
        <f>IF(Rækker!R12=1,1,"")</f>
        <v>1</v>
      </c>
      <c r="AE12" s="46" t="str">
        <f>IF(Rækker!R12="X","X","")</f>
        <v/>
      </c>
      <c r="AF12" s="47" t="str">
        <f>IF(Rækker!R12=2,2,"")</f>
        <v/>
      </c>
      <c r="AG12" s="45">
        <f>IF(Rækker!T12=1,1,"")</f>
        <v>1</v>
      </c>
      <c r="AH12" s="46" t="str">
        <f>IF(Rækker!T12="X","X","")</f>
        <v/>
      </c>
      <c r="AI12" s="47" t="str">
        <f>IF(Rækker!T12=2,2,"")</f>
        <v/>
      </c>
      <c r="AJ12" s="45">
        <f>IF(Rækker!V12=1,1,"")</f>
        <v>1</v>
      </c>
      <c r="AK12" s="46" t="str">
        <f>IF(Rækker!V12="X","X","")</f>
        <v/>
      </c>
      <c r="AL12" s="47" t="str">
        <f>IF(Rækker!V12=2,2,"")</f>
        <v/>
      </c>
      <c r="AM12" s="45">
        <f>IF(Rækker!X12=1,1,"")</f>
        <v>1</v>
      </c>
      <c r="AN12" s="46" t="str">
        <f>IF(Rækker!X12="X","X","")</f>
        <v/>
      </c>
      <c r="AO12" s="47" t="str">
        <f>IF(Rækker!X12=2,2,"")</f>
        <v/>
      </c>
      <c r="AP12" s="45">
        <f>IF(Rækker!Z12=1,1,"")</f>
        <v>1</v>
      </c>
      <c r="AQ12" s="46" t="str">
        <f>IF(Rækker!Z12="X","X","")</f>
        <v/>
      </c>
      <c r="AR12" s="47" t="str">
        <f>IF(Rækker!Z12=2,2,"")</f>
        <v/>
      </c>
      <c r="AS12" s="45">
        <f>IF(Rækker!AB12=1,1,"")</f>
        <v>1</v>
      </c>
      <c r="AT12" s="46" t="str">
        <f>IF(Rækker!AB12="X","X","")</f>
        <v/>
      </c>
      <c r="AU12" s="47" t="str">
        <f>IF(Rækker!AB12=2,2,"")</f>
        <v/>
      </c>
      <c r="AV12" s="45">
        <f>IF(Rækker!AD12=1,1,"")</f>
        <v>1</v>
      </c>
      <c r="AW12" s="46" t="str">
        <f>IF(Rækker!AD12="X","X","")</f>
        <v/>
      </c>
      <c r="AX12" s="47" t="str">
        <f>IF(Rækker!AD12=2,2,"")</f>
        <v/>
      </c>
      <c r="AY12" s="45">
        <f>IF(Rækker!AF12=1,1,"")</f>
        <v>1</v>
      </c>
      <c r="AZ12" s="46" t="str">
        <f>IF(Rækker!AF12="X","X","")</f>
        <v/>
      </c>
      <c r="BA12" s="47" t="str">
        <f>IF(Rækker!AF12=2,2,"")</f>
        <v/>
      </c>
    </row>
    <row r="13" spans="1:55" ht="16.350000000000001" customHeight="1">
      <c r="A13" s="34"/>
      <c r="B13" s="35" t="str">
        <f>IF(F4&lt;&gt;"","7.","")</f>
        <v>7.</v>
      </c>
      <c r="C13" s="36" t="str">
        <f>IF(F4&lt;&gt;"",CONCATENATE(Kampe!B11," - ",Kampe!D11,"........................................................................................................."),"")</f>
        <v>Millwall - Bolton.........................................................................................................</v>
      </c>
      <c r="D13" s="37" t="s">
        <v>26</v>
      </c>
      <c r="E13" s="26"/>
      <c r="F13" s="48">
        <f>IF(Rækker!B13=1,1,"")</f>
        <v>1</v>
      </c>
      <c r="G13" s="38" t="str">
        <f>IF(Rækker!B13="X","X","")</f>
        <v/>
      </c>
      <c r="H13" s="30" t="str">
        <f>IF(Rækker!B13=2,2,"")</f>
        <v/>
      </c>
      <c r="I13" s="29">
        <f>IF(Rækker!D13=1,1,"")</f>
        <v>1</v>
      </c>
      <c r="J13" s="38" t="str">
        <f>IF(Rækker!D13="X","X","")</f>
        <v/>
      </c>
      <c r="K13" s="30" t="str">
        <f>IF(Rækker!D13=2,2,"")</f>
        <v/>
      </c>
      <c r="L13" s="29">
        <f>IF(Rækker!F13=1,1,"")</f>
        <v>1</v>
      </c>
      <c r="M13" s="38" t="str">
        <f>IF(Rækker!F13="X","X","")</f>
        <v/>
      </c>
      <c r="N13" s="30" t="str">
        <f>IF(Rækker!F13=2,2,"")</f>
        <v/>
      </c>
      <c r="O13" s="29">
        <f>IF(Rækker!H13=1,1,"")</f>
        <v>1</v>
      </c>
      <c r="P13" s="38" t="str">
        <f>IF(Rækker!H13="X","X","")</f>
        <v/>
      </c>
      <c r="Q13" s="30" t="str">
        <f>IF(Rækker!H13=2,2,"")</f>
        <v/>
      </c>
      <c r="R13" s="29">
        <f>IF(Rækker!J13=1,1,"")</f>
        <v>1</v>
      </c>
      <c r="S13" s="38" t="str">
        <f>IF(Rækker!J13="X","X","")</f>
        <v/>
      </c>
      <c r="T13" s="30" t="str">
        <f>IF(Rækker!J13=2,2,"")</f>
        <v/>
      </c>
      <c r="U13" s="29">
        <f>IF(Rækker!L13=1,1,"")</f>
        <v>1</v>
      </c>
      <c r="V13" s="38" t="str">
        <f>IF(Rækker!L13="X","X","")</f>
        <v/>
      </c>
      <c r="W13" s="30" t="str">
        <f>IF(Rækker!L13=2,2,"")</f>
        <v/>
      </c>
      <c r="X13" s="29">
        <f>IF(Rækker!N13=1,1,"")</f>
        <v>1</v>
      </c>
      <c r="Y13" s="38" t="str">
        <f>IF(Rækker!N13="X","X","")</f>
        <v/>
      </c>
      <c r="Z13" s="30" t="str">
        <f>IF(Rækker!N13=2,2,"")</f>
        <v/>
      </c>
      <c r="AA13" s="29">
        <f>IF(Rækker!P13=1,1,"")</f>
        <v>1</v>
      </c>
      <c r="AB13" s="38" t="str">
        <f>IF(Rækker!P13="X","X","")</f>
        <v/>
      </c>
      <c r="AC13" s="30" t="str">
        <f>IF(Rækker!P13=2,2,"")</f>
        <v/>
      </c>
      <c r="AD13" s="29">
        <f>IF(Rækker!R13=1,1,"")</f>
        <v>1</v>
      </c>
      <c r="AE13" s="38" t="str">
        <f>IF(Rækker!R13="X","X","")</f>
        <v/>
      </c>
      <c r="AF13" s="30" t="str">
        <f>IF(Rækker!R13=2,2,"")</f>
        <v/>
      </c>
      <c r="AG13" s="29">
        <f>IF(Rækker!T13=1,1,"")</f>
        <v>1</v>
      </c>
      <c r="AH13" s="38" t="str">
        <f>IF(Rækker!T13="X","X","")</f>
        <v/>
      </c>
      <c r="AI13" s="30" t="str">
        <f>IF(Rækker!T13=2,2,"")</f>
        <v/>
      </c>
      <c r="AJ13" s="29">
        <f>IF(Rækker!V13=1,1,"")</f>
        <v>1</v>
      </c>
      <c r="AK13" s="38" t="str">
        <f>IF(Rækker!V13="X","X","")</f>
        <v/>
      </c>
      <c r="AL13" s="30" t="str">
        <f>IF(Rækker!V13=2,2,"")</f>
        <v/>
      </c>
      <c r="AM13" s="29">
        <f>IF(Rækker!X13=1,1,"")</f>
        <v>1</v>
      </c>
      <c r="AN13" s="38" t="str">
        <f>IF(Rækker!X13="X","X","")</f>
        <v/>
      </c>
      <c r="AO13" s="30" t="str">
        <f>IF(Rækker!X13=2,2,"")</f>
        <v/>
      </c>
      <c r="AP13" s="29">
        <f>IF(Rækker!Z13=1,1,"")</f>
        <v>1</v>
      </c>
      <c r="AQ13" s="38" t="str">
        <f>IF(Rækker!Z13="X","X","")</f>
        <v/>
      </c>
      <c r="AR13" s="30" t="str">
        <f>IF(Rækker!Z13=2,2,"")</f>
        <v/>
      </c>
      <c r="AS13" s="29">
        <f>IF(Rækker!AB13=1,1,"")</f>
        <v>1</v>
      </c>
      <c r="AT13" s="38" t="str">
        <f>IF(Rækker!AB13="X","X","")</f>
        <v/>
      </c>
      <c r="AU13" s="30" t="str">
        <f>IF(Rækker!AB13=2,2,"")</f>
        <v/>
      </c>
      <c r="AV13" s="29">
        <f>IF(Rækker!AD13=1,1,"")</f>
        <v>1</v>
      </c>
      <c r="AW13" s="38" t="str">
        <f>IF(Rækker!AD13="X","X","")</f>
        <v/>
      </c>
      <c r="AX13" s="30" t="str">
        <f>IF(Rækker!AD13=2,2,"")</f>
        <v/>
      </c>
      <c r="AY13" s="29">
        <f>IF(Rækker!AF13=1,1,"")</f>
        <v>1</v>
      </c>
      <c r="AZ13" s="38" t="str">
        <f>IF(Rækker!AF13="X","X","")</f>
        <v/>
      </c>
      <c r="BA13" s="30" t="str">
        <f>IF(Rækker!AF13=2,2,"")</f>
        <v/>
      </c>
    </row>
    <row r="14" spans="1:55" ht="16.350000000000001" customHeight="1">
      <c r="A14" s="34"/>
      <c r="B14" s="35" t="str">
        <f>IF(F4&lt;&gt;"","8.","")</f>
        <v>8.</v>
      </c>
      <c r="C14" s="36" t="str">
        <f>IF(F4&lt;&gt;"",CONCATENATE(Kampe!B12," - ",Kampe!D12,"........................................................................................................."),"")</f>
        <v>Portsmouth - Cardiff.........................................................................................................</v>
      </c>
      <c r="D14" s="37" t="s">
        <v>26</v>
      </c>
      <c r="E14" s="24"/>
      <c r="F14" s="40">
        <f>IF(Rækker!B14=1,1,"")</f>
        <v>1</v>
      </c>
      <c r="G14" s="41" t="str">
        <f>IF(Rækker!B14="X","X","")</f>
        <v/>
      </c>
      <c r="H14" s="42" t="str">
        <f>IF(Rækker!B14=2,2,"")</f>
        <v/>
      </c>
      <c r="I14" s="40" t="str">
        <f>IF(Rækker!D14=1,1,"")</f>
        <v/>
      </c>
      <c r="J14" s="41" t="str">
        <f>IF(Rækker!D14="X","X","")</f>
        <v>X</v>
      </c>
      <c r="K14" s="42" t="str">
        <f>IF(Rækker!D14=2,2,"")</f>
        <v/>
      </c>
      <c r="L14" s="40" t="str">
        <f>IF(Rækker!F14=1,1,"")</f>
        <v/>
      </c>
      <c r="M14" s="41" t="str">
        <f>IF(Rækker!F14="X","X","")</f>
        <v>X</v>
      </c>
      <c r="N14" s="42" t="str">
        <f>IF(Rækker!F14=2,2,"")</f>
        <v/>
      </c>
      <c r="O14" s="40" t="str">
        <f>IF(Rækker!H14=1,1,"")</f>
        <v/>
      </c>
      <c r="P14" s="41" t="str">
        <f>IF(Rækker!H14="X","X","")</f>
        <v>X</v>
      </c>
      <c r="Q14" s="42" t="str">
        <f>IF(Rækker!H14=2,2,"")</f>
        <v/>
      </c>
      <c r="R14" s="40">
        <f>IF(Rækker!J14=1,1,"")</f>
        <v>1</v>
      </c>
      <c r="S14" s="41" t="str">
        <f>IF(Rækker!J14="X","X","")</f>
        <v/>
      </c>
      <c r="T14" s="42" t="str">
        <f>IF(Rækker!J14=2,2,"")</f>
        <v/>
      </c>
      <c r="U14" s="40">
        <f>IF(Rækker!L14=1,1,"")</f>
        <v>1</v>
      </c>
      <c r="V14" s="41" t="str">
        <f>IF(Rækker!L14="X","X","")</f>
        <v/>
      </c>
      <c r="W14" s="42" t="str">
        <f>IF(Rækker!L14=2,2,"")</f>
        <v/>
      </c>
      <c r="X14" s="40" t="str">
        <f>IF(Rækker!N14=1,1,"")</f>
        <v/>
      </c>
      <c r="Y14" s="41" t="str">
        <f>IF(Rækker!N14="X","X","")</f>
        <v>X</v>
      </c>
      <c r="Z14" s="42" t="str">
        <f>IF(Rækker!N14=2,2,"")</f>
        <v/>
      </c>
      <c r="AA14" s="40" t="str">
        <f>IF(Rækker!P14=1,1,"")</f>
        <v/>
      </c>
      <c r="AB14" s="41" t="str">
        <f>IF(Rækker!P14="X","X","")</f>
        <v>X</v>
      </c>
      <c r="AC14" s="42" t="str">
        <f>IF(Rækker!P14=2,2,"")</f>
        <v/>
      </c>
      <c r="AD14" s="40">
        <f>IF(Rækker!R14=1,1,"")</f>
        <v>1</v>
      </c>
      <c r="AE14" s="41" t="str">
        <f>IF(Rækker!R14="X","X","")</f>
        <v/>
      </c>
      <c r="AF14" s="42" t="str">
        <f>IF(Rækker!R14=2,2,"")</f>
        <v/>
      </c>
      <c r="AG14" s="40" t="str">
        <f>IF(Rækker!T14=1,1,"")</f>
        <v/>
      </c>
      <c r="AH14" s="41" t="str">
        <f>IF(Rækker!T14="X","X","")</f>
        <v>X</v>
      </c>
      <c r="AI14" s="42" t="str">
        <f>IF(Rækker!T14=2,2,"")</f>
        <v/>
      </c>
      <c r="AJ14" s="40" t="str">
        <f>IF(Rækker!V14=1,1,"")</f>
        <v/>
      </c>
      <c r="AK14" s="41" t="str">
        <f>IF(Rækker!V14="X","X","")</f>
        <v>X</v>
      </c>
      <c r="AL14" s="42" t="str">
        <f>IF(Rækker!V14=2,2,"")</f>
        <v/>
      </c>
      <c r="AM14" s="40" t="str">
        <f>IF(Rækker!X14=1,1,"")</f>
        <v/>
      </c>
      <c r="AN14" s="41" t="str">
        <f>IF(Rækker!X14="X","X","")</f>
        <v/>
      </c>
      <c r="AO14" s="42">
        <f>IF(Rækker!X14=2,2,"")</f>
        <v>2</v>
      </c>
      <c r="AP14" s="40" t="str">
        <f>IF(Rækker!Z14=1,1,"")</f>
        <v/>
      </c>
      <c r="AQ14" s="41" t="str">
        <f>IF(Rækker!Z14="X","X","")</f>
        <v/>
      </c>
      <c r="AR14" s="42">
        <f>IF(Rækker!Z14=2,2,"")</f>
        <v>2</v>
      </c>
      <c r="AS14" s="40" t="str">
        <f>IF(Rækker!AB14=1,1,"")</f>
        <v/>
      </c>
      <c r="AT14" s="41" t="str">
        <f>IF(Rækker!AB14="X","X","")</f>
        <v>X</v>
      </c>
      <c r="AU14" s="42" t="str">
        <f>IF(Rækker!AB14=2,2,"")</f>
        <v/>
      </c>
      <c r="AV14" s="40" t="str">
        <f>IF(Rækker!AD14=1,1,"")</f>
        <v/>
      </c>
      <c r="AW14" s="41" t="str">
        <f>IF(Rækker!AD14="X","X","")</f>
        <v>X</v>
      </c>
      <c r="AX14" s="42" t="str">
        <f>IF(Rækker!AD14=2,2,"")</f>
        <v/>
      </c>
      <c r="AY14" s="40">
        <f>IF(Rækker!AF14=1,1,"")</f>
        <v>1</v>
      </c>
      <c r="AZ14" s="41" t="str">
        <f>IF(Rækker!AF14="X","X","")</f>
        <v/>
      </c>
      <c r="BA14" s="42" t="str">
        <f>IF(Rækker!AF14=2,2,"")</f>
        <v/>
      </c>
    </row>
    <row r="15" spans="1:55" ht="16.350000000000001" customHeight="1" thickBot="1">
      <c r="A15" s="34"/>
      <c r="B15" s="43" t="str">
        <f>IF(F4&lt;&gt;"","9.","")</f>
        <v>9.</v>
      </c>
      <c r="C15" s="44" t="str">
        <f>IF(F4&lt;&gt;"",CONCATENATE(Kampe!B13," - ",Kampe!D13,"........................................................................................................."),"")</f>
        <v>Queens Park R - Middlesbrough.........................................................................................................</v>
      </c>
      <c r="D15" s="37" t="s">
        <v>26</v>
      </c>
      <c r="E15" s="25"/>
      <c r="F15" s="45" t="str">
        <f>IF(Rækker!B15=1,1,"")</f>
        <v/>
      </c>
      <c r="G15" s="46" t="str">
        <f>IF(Rækker!B15="X","X","")</f>
        <v/>
      </c>
      <c r="H15" s="47">
        <f>IF(Rækker!B15=2,2,"")</f>
        <v>2</v>
      </c>
      <c r="I15" s="45" t="str">
        <f>IF(Rækker!D15=1,1,"")</f>
        <v/>
      </c>
      <c r="J15" s="46" t="str">
        <f>IF(Rækker!D15="X","X","")</f>
        <v>X</v>
      </c>
      <c r="K15" s="47" t="str">
        <f>IF(Rækker!D15=2,2,"")</f>
        <v/>
      </c>
      <c r="L15" s="45" t="str">
        <f>IF(Rækker!F15=1,1,"")</f>
        <v/>
      </c>
      <c r="M15" s="46" t="str">
        <f>IF(Rækker!F15="X","X","")</f>
        <v/>
      </c>
      <c r="N15" s="47">
        <f>IF(Rækker!F15=2,2,"")</f>
        <v>2</v>
      </c>
      <c r="O15" s="45" t="str">
        <f>IF(Rækker!H15=1,1,"")</f>
        <v/>
      </c>
      <c r="P15" s="46" t="str">
        <f>IF(Rækker!H15="X","X","")</f>
        <v/>
      </c>
      <c r="Q15" s="47">
        <f>IF(Rækker!H15=2,2,"")</f>
        <v>2</v>
      </c>
      <c r="R15" s="45" t="str">
        <f>IF(Rækker!J15=1,1,"")</f>
        <v/>
      </c>
      <c r="S15" s="46" t="str">
        <f>IF(Rækker!J15="X","X","")</f>
        <v/>
      </c>
      <c r="T15" s="47">
        <f>IF(Rækker!J15=2,2,"")</f>
        <v>2</v>
      </c>
      <c r="U15" s="45" t="str">
        <f>IF(Rækker!L15=1,1,"")</f>
        <v/>
      </c>
      <c r="V15" s="46" t="str">
        <f>IF(Rækker!L15="X","X","")</f>
        <v/>
      </c>
      <c r="W15" s="47">
        <f>IF(Rækker!L15=2,2,"")</f>
        <v>2</v>
      </c>
      <c r="X15" s="45" t="str">
        <f>IF(Rækker!N15=1,1,"")</f>
        <v/>
      </c>
      <c r="Y15" s="46" t="str">
        <f>IF(Rækker!N15="X","X","")</f>
        <v/>
      </c>
      <c r="Z15" s="47">
        <f>IF(Rækker!N15=2,2,"")</f>
        <v>2</v>
      </c>
      <c r="AA15" s="45" t="str">
        <f>IF(Rækker!P15=1,1,"")</f>
        <v/>
      </c>
      <c r="AB15" s="46" t="str">
        <f>IF(Rækker!P15="X","X","")</f>
        <v/>
      </c>
      <c r="AC15" s="47">
        <f>IF(Rækker!P15=2,2,"")</f>
        <v>2</v>
      </c>
      <c r="AD15" s="45" t="str">
        <f>IF(Rækker!R15=1,1,"")</f>
        <v/>
      </c>
      <c r="AE15" s="46" t="str">
        <f>IF(Rækker!R15="X","X","")</f>
        <v/>
      </c>
      <c r="AF15" s="47">
        <f>IF(Rækker!R15=2,2,"")</f>
        <v>2</v>
      </c>
      <c r="AG15" s="45" t="str">
        <f>IF(Rækker!T15=1,1,"")</f>
        <v/>
      </c>
      <c r="AH15" s="46" t="str">
        <f>IF(Rækker!T15="X","X","")</f>
        <v/>
      </c>
      <c r="AI15" s="47">
        <f>IF(Rækker!T15=2,2,"")</f>
        <v>2</v>
      </c>
      <c r="AJ15" s="45" t="str">
        <f>IF(Rækker!V15=1,1,"")</f>
        <v/>
      </c>
      <c r="AK15" s="46" t="str">
        <f>IF(Rækker!V15="X","X","")</f>
        <v/>
      </c>
      <c r="AL15" s="47">
        <f>IF(Rækker!V15=2,2,"")</f>
        <v>2</v>
      </c>
      <c r="AM15" s="45" t="str">
        <f>IF(Rækker!X15=1,1,"")</f>
        <v/>
      </c>
      <c r="AN15" s="46" t="str">
        <f>IF(Rækker!X15="X","X","")</f>
        <v/>
      </c>
      <c r="AO15" s="47">
        <f>IF(Rækker!X15=2,2,"")</f>
        <v>2</v>
      </c>
      <c r="AP15" s="45" t="str">
        <f>IF(Rækker!Z15=1,1,"")</f>
        <v/>
      </c>
      <c r="AQ15" s="46" t="str">
        <f>IF(Rækker!Z15="X","X","")</f>
        <v/>
      </c>
      <c r="AR15" s="47">
        <f>IF(Rækker!Z15=2,2,"")</f>
        <v>2</v>
      </c>
      <c r="AS15" s="45" t="str">
        <f>IF(Rækker!AB15=1,1,"")</f>
        <v/>
      </c>
      <c r="AT15" s="46" t="str">
        <f>IF(Rækker!AB15="X","X","")</f>
        <v/>
      </c>
      <c r="AU15" s="47">
        <f>IF(Rækker!AB15=2,2,"")</f>
        <v>2</v>
      </c>
      <c r="AV15" s="45" t="str">
        <f>IF(Rækker!AD15=1,1,"")</f>
        <v/>
      </c>
      <c r="AW15" s="46" t="str">
        <f>IF(Rækker!AD15="X","X","")</f>
        <v/>
      </c>
      <c r="AX15" s="47">
        <f>IF(Rækker!AD15=2,2,"")</f>
        <v>2</v>
      </c>
      <c r="AY15" s="45" t="str">
        <f>IF(Rækker!AF15=1,1,"")</f>
        <v/>
      </c>
      <c r="AZ15" s="46" t="str">
        <f>IF(Rækker!AF15="X","X","")</f>
        <v/>
      </c>
      <c r="BA15" s="47">
        <f>IF(Rækker!AF15=2,2,"")</f>
        <v>2</v>
      </c>
    </row>
    <row r="16" spans="1:55" ht="16.350000000000001" customHeight="1">
      <c r="A16" s="34"/>
      <c r="B16" s="35" t="str">
        <f>IF(F4&lt;&gt;"","10.","")</f>
        <v>10.</v>
      </c>
      <c r="C16" s="36" t="str">
        <f>IF(F4&lt;&gt;"",CONCATENATE(Kampe!B14," - ",Kampe!D14,"........................................................................................................."),"")</f>
        <v>Sheffield U - Norwich.........................................................................................................</v>
      </c>
      <c r="D16" s="37" t="s">
        <v>26</v>
      </c>
      <c r="E16" s="26"/>
      <c r="F16" s="48" t="str">
        <f>IF(Rækker!B16=1,1,"")</f>
        <v/>
      </c>
      <c r="G16" s="38" t="str">
        <f>IF(Rækker!B16="X","X","")</f>
        <v>X</v>
      </c>
      <c r="H16" s="30" t="str">
        <f>IF(Rækker!B16=2,2,"")</f>
        <v/>
      </c>
      <c r="I16" s="29" t="str">
        <f>IF(Rækker!D16=1,1,"")</f>
        <v/>
      </c>
      <c r="J16" s="38" t="str">
        <f>IF(Rækker!D16="X","X","")</f>
        <v>X</v>
      </c>
      <c r="K16" s="30" t="str">
        <f>IF(Rækker!D16=2,2,"")</f>
        <v/>
      </c>
      <c r="L16" s="29">
        <f>IF(Rækker!F16=1,1,"")</f>
        <v>1</v>
      </c>
      <c r="M16" s="38" t="str">
        <f>IF(Rækker!F16="X","X","")</f>
        <v/>
      </c>
      <c r="N16" s="30" t="str">
        <f>IF(Rækker!F16=2,2,"")</f>
        <v/>
      </c>
      <c r="O16" s="29">
        <f>IF(Rækker!H16=1,1,"")</f>
        <v>1</v>
      </c>
      <c r="P16" s="38" t="str">
        <f>IF(Rækker!H16="X","X","")</f>
        <v/>
      </c>
      <c r="Q16" s="30" t="str">
        <f>IF(Rækker!H16=2,2,"")</f>
        <v/>
      </c>
      <c r="R16" s="29">
        <f>IF(Rækker!J16=1,1,"")</f>
        <v>1</v>
      </c>
      <c r="S16" s="38" t="str">
        <f>IF(Rækker!J16="X","X","")</f>
        <v/>
      </c>
      <c r="T16" s="30" t="str">
        <f>IF(Rækker!J16=2,2,"")</f>
        <v/>
      </c>
      <c r="U16" s="29" t="str">
        <f>IF(Rækker!L16=1,1,"")</f>
        <v/>
      </c>
      <c r="V16" s="38" t="str">
        <f>IF(Rækker!L16="X","X","")</f>
        <v>X</v>
      </c>
      <c r="W16" s="30" t="str">
        <f>IF(Rækker!L16=2,2,"")</f>
        <v/>
      </c>
      <c r="X16" s="29">
        <f>IF(Rækker!N16=1,1,"")</f>
        <v>1</v>
      </c>
      <c r="Y16" s="38" t="str">
        <f>IF(Rækker!N16="X","X","")</f>
        <v/>
      </c>
      <c r="Z16" s="30" t="str">
        <f>IF(Rækker!N16=2,2,"")</f>
        <v/>
      </c>
      <c r="AA16" s="29">
        <f>IF(Rækker!P16=1,1,"")</f>
        <v>1</v>
      </c>
      <c r="AB16" s="38" t="str">
        <f>IF(Rækker!P16="X","X","")</f>
        <v/>
      </c>
      <c r="AC16" s="30" t="str">
        <f>IF(Rækker!P16=2,2,"")</f>
        <v/>
      </c>
      <c r="AD16" s="29" t="str">
        <f>IF(Rækker!R16=1,1,"")</f>
        <v/>
      </c>
      <c r="AE16" s="38" t="str">
        <f>IF(Rækker!R16="X","X","")</f>
        <v/>
      </c>
      <c r="AF16" s="30">
        <f>IF(Rækker!R16=2,2,"")</f>
        <v>2</v>
      </c>
      <c r="AG16" s="29">
        <f>IF(Rækker!T16=1,1,"")</f>
        <v>1</v>
      </c>
      <c r="AH16" s="38" t="str">
        <f>IF(Rækker!T16="X","X","")</f>
        <v/>
      </c>
      <c r="AI16" s="30" t="str">
        <f>IF(Rækker!T16=2,2,"")</f>
        <v/>
      </c>
      <c r="AJ16" s="29">
        <f>IF(Rækker!V16=1,1,"")</f>
        <v>1</v>
      </c>
      <c r="AK16" s="38" t="str">
        <f>IF(Rækker!V16="X","X","")</f>
        <v/>
      </c>
      <c r="AL16" s="30" t="str">
        <f>IF(Rækker!V16=2,2,"")</f>
        <v/>
      </c>
      <c r="AM16" s="29">
        <f>IF(Rækker!X16=1,1,"")</f>
        <v>1</v>
      </c>
      <c r="AN16" s="38" t="str">
        <f>IF(Rækker!X16="X","X","")</f>
        <v/>
      </c>
      <c r="AO16" s="30" t="str">
        <f>IF(Rækker!X16=2,2,"")</f>
        <v/>
      </c>
      <c r="AP16" s="29">
        <f>IF(Rækker!Z16=1,1,"")</f>
        <v>1</v>
      </c>
      <c r="AQ16" s="38" t="str">
        <f>IF(Rækker!Z16="X","X","")</f>
        <v/>
      </c>
      <c r="AR16" s="30" t="str">
        <f>IF(Rækker!Z16=2,2,"")</f>
        <v/>
      </c>
      <c r="AS16" s="29">
        <f>IF(Rækker!AB16=1,1,"")</f>
        <v>1</v>
      </c>
      <c r="AT16" s="38" t="str">
        <f>IF(Rækker!AB16="X","X","")</f>
        <v/>
      </c>
      <c r="AU16" s="30" t="str">
        <f>IF(Rækker!AB16=2,2,"")</f>
        <v/>
      </c>
      <c r="AV16" s="29">
        <f>IF(Rækker!AD16=1,1,"")</f>
        <v>1</v>
      </c>
      <c r="AW16" s="38" t="str">
        <f>IF(Rækker!AD16="X","X","")</f>
        <v/>
      </c>
      <c r="AX16" s="30" t="str">
        <f>IF(Rækker!AD16=2,2,"")</f>
        <v/>
      </c>
      <c r="AY16" s="29" t="str">
        <f>IF(Rækker!AF16=1,1,"")</f>
        <v/>
      </c>
      <c r="AZ16" s="38" t="str">
        <f>IF(Rækker!AF16="X","X","")</f>
        <v>X</v>
      </c>
      <c r="BA16" s="30" t="str">
        <f>IF(Rækker!AF16=2,2,"")</f>
        <v/>
      </c>
    </row>
    <row r="17" spans="1:53" ht="16.350000000000001" customHeight="1">
      <c r="A17" s="34"/>
      <c r="B17" s="35" t="str">
        <f>IF(F4&lt;&gt;"","11.","")</f>
        <v>11.</v>
      </c>
      <c r="C17" s="36" t="str">
        <f>IF(F4&lt;&gt;"",CONCATENATE(Kampe!B15," - ",Kampe!D15,"........................................................................................................."),"")</f>
        <v>West Bromwich - Watford.........................................................................................................</v>
      </c>
      <c r="D17" s="37" t="s">
        <v>26</v>
      </c>
      <c r="E17" s="24"/>
      <c r="F17" s="40">
        <f>IF(Rækker!B17=1,1,"")</f>
        <v>1</v>
      </c>
      <c r="G17" s="41" t="str">
        <f>IF(Rækker!B17="X","X","")</f>
        <v/>
      </c>
      <c r="H17" s="42" t="str">
        <f>IF(Rækker!B17=2,2,"")</f>
        <v/>
      </c>
      <c r="I17" s="40">
        <f>IF(Rækker!D17=1,1,"")</f>
        <v>1</v>
      </c>
      <c r="J17" s="41" t="str">
        <f>IF(Rækker!D17="X","X","")</f>
        <v/>
      </c>
      <c r="K17" s="42" t="str">
        <f>IF(Rækker!D17=2,2,"")</f>
        <v/>
      </c>
      <c r="L17" s="40">
        <f>IF(Rækker!F17=1,1,"")</f>
        <v>1</v>
      </c>
      <c r="M17" s="41" t="str">
        <f>IF(Rækker!F17="X","X","")</f>
        <v/>
      </c>
      <c r="N17" s="42" t="str">
        <f>IF(Rækker!F17=2,2,"")</f>
        <v/>
      </c>
      <c r="O17" s="40">
        <f>IF(Rækker!H17=1,1,"")</f>
        <v>1</v>
      </c>
      <c r="P17" s="41" t="str">
        <f>IF(Rækker!H17="X","X","")</f>
        <v/>
      </c>
      <c r="Q17" s="42" t="str">
        <f>IF(Rækker!H17=2,2,"")</f>
        <v/>
      </c>
      <c r="R17" s="40">
        <f>IF(Rækker!J17=1,1,"")</f>
        <v>1</v>
      </c>
      <c r="S17" s="41" t="str">
        <f>IF(Rækker!J17="X","X","")</f>
        <v/>
      </c>
      <c r="T17" s="42" t="str">
        <f>IF(Rækker!J17=2,2,"")</f>
        <v/>
      </c>
      <c r="U17" s="40">
        <f>IF(Rækker!L17=1,1,"")</f>
        <v>1</v>
      </c>
      <c r="V17" s="41" t="str">
        <f>IF(Rækker!L17="X","X","")</f>
        <v/>
      </c>
      <c r="W17" s="42" t="str">
        <f>IF(Rækker!L17=2,2,"")</f>
        <v/>
      </c>
      <c r="X17" s="40">
        <f>IF(Rækker!N17=1,1,"")</f>
        <v>1</v>
      </c>
      <c r="Y17" s="41" t="str">
        <f>IF(Rækker!N17="X","X","")</f>
        <v/>
      </c>
      <c r="Z17" s="42" t="str">
        <f>IF(Rækker!N17=2,2,"")</f>
        <v/>
      </c>
      <c r="AA17" s="40">
        <f>IF(Rækker!P17=1,1,"")</f>
        <v>1</v>
      </c>
      <c r="AB17" s="41" t="str">
        <f>IF(Rækker!P17="X","X","")</f>
        <v/>
      </c>
      <c r="AC17" s="42" t="str">
        <f>IF(Rækker!P17=2,2,"")</f>
        <v/>
      </c>
      <c r="AD17" s="40" t="str">
        <f>IF(Rækker!R17=1,1,"")</f>
        <v/>
      </c>
      <c r="AE17" s="41" t="str">
        <f>IF(Rækker!R17="X","X","")</f>
        <v>X</v>
      </c>
      <c r="AF17" s="42" t="str">
        <f>IF(Rækker!R17=2,2,"")</f>
        <v/>
      </c>
      <c r="AG17" s="40">
        <f>IF(Rækker!T17=1,1,"")</f>
        <v>1</v>
      </c>
      <c r="AH17" s="41" t="str">
        <f>IF(Rækker!T17="X","X","")</f>
        <v/>
      </c>
      <c r="AI17" s="42" t="str">
        <f>IF(Rækker!T17=2,2,"")</f>
        <v/>
      </c>
      <c r="AJ17" s="40">
        <f>IF(Rækker!V17=1,1,"")</f>
        <v>1</v>
      </c>
      <c r="AK17" s="41" t="str">
        <f>IF(Rækker!V17="X","X","")</f>
        <v/>
      </c>
      <c r="AL17" s="42" t="str">
        <f>IF(Rækker!V17=2,2,"")</f>
        <v/>
      </c>
      <c r="AM17" s="40">
        <f>IF(Rækker!X17=1,1,"")</f>
        <v>1</v>
      </c>
      <c r="AN17" s="41" t="str">
        <f>IF(Rækker!X17="X","X","")</f>
        <v/>
      </c>
      <c r="AO17" s="42" t="str">
        <f>IF(Rækker!X17=2,2,"")</f>
        <v/>
      </c>
      <c r="AP17" s="40">
        <f>IF(Rækker!Z17=1,1,"")</f>
        <v>1</v>
      </c>
      <c r="AQ17" s="41" t="str">
        <f>IF(Rækker!Z17="X","X","")</f>
        <v/>
      </c>
      <c r="AR17" s="42" t="str">
        <f>IF(Rækker!Z17=2,2,"")</f>
        <v/>
      </c>
      <c r="AS17" s="40">
        <f>IF(Rækker!AB17=1,1,"")</f>
        <v>1</v>
      </c>
      <c r="AT17" s="41" t="str">
        <f>IF(Rækker!AB17="X","X","")</f>
        <v/>
      </c>
      <c r="AU17" s="42" t="str">
        <f>IF(Rækker!AB17=2,2,"")</f>
        <v/>
      </c>
      <c r="AV17" s="40">
        <f>IF(Rækker!AD17=1,1,"")</f>
        <v>1</v>
      </c>
      <c r="AW17" s="41" t="str">
        <f>IF(Rækker!AD17="X","X","")</f>
        <v/>
      </c>
      <c r="AX17" s="42" t="str">
        <f>IF(Rækker!AD17=2,2,"")</f>
        <v/>
      </c>
      <c r="AY17" s="40">
        <f>IF(Rækker!AF17=1,1,"")</f>
        <v>1</v>
      </c>
      <c r="AZ17" s="41" t="str">
        <f>IF(Rækker!AF17="X","X","")</f>
        <v/>
      </c>
      <c r="BA17" s="42" t="str">
        <f>IF(Rækker!AF17=2,2,"")</f>
        <v/>
      </c>
    </row>
    <row r="18" spans="1:53" ht="16.350000000000001" customHeight="1">
      <c r="A18" s="34"/>
      <c r="B18" s="35" t="str">
        <f>IF(F4&lt;&gt;"","12.","")</f>
        <v>12.</v>
      </c>
      <c r="C18" s="36" t="str">
        <f>IF(F4&lt;&gt;"",CONCATENATE(Kampe!B16," - ",Kampe!D16,"........................................................................................................."),"")</f>
        <v>West Ham - Derby.........................................................................................................</v>
      </c>
      <c r="D18" s="37" t="s">
        <v>26</v>
      </c>
      <c r="E18" s="24"/>
      <c r="F18" s="40">
        <f>IF(Rækker!B18=1,1,"")</f>
        <v>1</v>
      </c>
      <c r="G18" s="41" t="str">
        <f>IF(Rækker!B18="X","X","")</f>
        <v/>
      </c>
      <c r="H18" s="42" t="str">
        <f>IF(Rækker!B18=2,2,"")</f>
        <v/>
      </c>
      <c r="I18" s="40">
        <f>IF(Rækker!D18=1,1,"")</f>
        <v>1</v>
      </c>
      <c r="J18" s="41" t="str">
        <f>IF(Rækker!D18="X","X","")</f>
        <v/>
      </c>
      <c r="K18" s="42" t="str">
        <f>IF(Rækker!D18=2,2,"")</f>
        <v/>
      </c>
      <c r="L18" s="40">
        <f>IF(Rækker!F18=1,1,"")</f>
        <v>1</v>
      </c>
      <c r="M18" s="41" t="str">
        <f>IF(Rækker!F18="X","X","")</f>
        <v/>
      </c>
      <c r="N18" s="42" t="str">
        <f>IF(Rækker!F18=2,2,"")</f>
        <v/>
      </c>
      <c r="O18" s="40">
        <f>IF(Rækker!H18=1,1,"")</f>
        <v>1</v>
      </c>
      <c r="P18" s="41" t="str">
        <f>IF(Rækker!H18="X","X","")</f>
        <v/>
      </c>
      <c r="Q18" s="42" t="str">
        <f>IF(Rækker!H18=2,2,"")</f>
        <v/>
      </c>
      <c r="R18" s="40">
        <f>IF(Rækker!J18=1,1,"")</f>
        <v>1</v>
      </c>
      <c r="S18" s="41" t="str">
        <f>IF(Rækker!J18="X","X","")</f>
        <v/>
      </c>
      <c r="T18" s="42" t="str">
        <f>IF(Rækker!J18=2,2,"")</f>
        <v/>
      </c>
      <c r="U18" s="40">
        <f>IF(Rækker!L18=1,1,"")</f>
        <v>1</v>
      </c>
      <c r="V18" s="41" t="str">
        <f>IF(Rækker!L18="X","X","")</f>
        <v/>
      </c>
      <c r="W18" s="42" t="str">
        <f>IF(Rækker!L18=2,2,"")</f>
        <v/>
      </c>
      <c r="X18" s="40">
        <f>IF(Rækker!N18=1,1,"")</f>
        <v>1</v>
      </c>
      <c r="Y18" s="41" t="str">
        <f>IF(Rækker!N18="X","X","")</f>
        <v/>
      </c>
      <c r="Z18" s="42" t="str">
        <f>IF(Rækker!N18=2,2,"")</f>
        <v/>
      </c>
      <c r="AA18" s="40">
        <f>IF(Rækker!P18=1,1,"")</f>
        <v>1</v>
      </c>
      <c r="AB18" s="41" t="str">
        <f>IF(Rækker!P18="X","X","")</f>
        <v/>
      </c>
      <c r="AC18" s="42" t="str">
        <f>IF(Rækker!P18=2,2,"")</f>
        <v/>
      </c>
      <c r="AD18" s="40">
        <f>IF(Rækker!R18=1,1,"")</f>
        <v>1</v>
      </c>
      <c r="AE18" s="41" t="str">
        <f>IF(Rækker!R18="X","X","")</f>
        <v/>
      </c>
      <c r="AF18" s="42" t="str">
        <f>IF(Rækker!R18=2,2,"")</f>
        <v/>
      </c>
      <c r="AG18" s="40">
        <f>IF(Rækker!T18=1,1,"")</f>
        <v>1</v>
      </c>
      <c r="AH18" s="41" t="str">
        <f>IF(Rækker!T18="X","X","")</f>
        <v/>
      </c>
      <c r="AI18" s="42" t="str">
        <f>IF(Rækker!T18=2,2,"")</f>
        <v/>
      </c>
      <c r="AJ18" s="40">
        <f>IF(Rækker!V18=1,1,"")</f>
        <v>1</v>
      </c>
      <c r="AK18" s="41" t="str">
        <f>IF(Rækker!V18="X","X","")</f>
        <v/>
      </c>
      <c r="AL18" s="42" t="str">
        <f>IF(Rækker!V18=2,2,"")</f>
        <v/>
      </c>
      <c r="AM18" s="40">
        <f>IF(Rækker!X18=1,1,"")</f>
        <v>1</v>
      </c>
      <c r="AN18" s="41" t="str">
        <f>IF(Rækker!X18="X","X","")</f>
        <v/>
      </c>
      <c r="AO18" s="42" t="str">
        <f>IF(Rækker!X18=2,2,"")</f>
        <v/>
      </c>
      <c r="AP18" s="40">
        <f>IF(Rækker!Z18=1,1,"")</f>
        <v>1</v>
      </c>
      <c r="AQ18" s="41" t="str">
        <f>IF(Rækker!Z18="X","X","")</f>
        <v/>
      </c>
      <c r="AR18" s="42" t="str">
        <f>IF(Rækker!Z18=2,2,"")</f>
        <v/>
      </c>
      <c r="AS18" s="40">
        <f>IF(Rækker!AB18=1,1,"")</f>
        <v>1</v>
      </c>
      <c r="AT18" s="41" t="str">
        <f>IF(Rækker!AB18="X","X","")</f>
        <v/>
      </c>
      <c r="AU18" s="42" t="str">
        <f>IF(Rækker!AB18=2,2,"")</f>
        <v/>
      </c>
      <c r="AV18" s="40">
        <f>IF(Rækker!AD18=1,1,"")</f>
        <v>1</v>
      </c>
      <c r="AW18" s="41" t="str">
        <f>IF(Rækker!AD18="X","X","")</f>
        <v/>
      </c>
      <c r="AX18" s="42" t="str">
        <f>IF(Rækker!AD18=2,2,"")</f>
        <v/>
      </c>
      <c r="AY18" s="40">
        <f>IF(Rækker!AF18=1,1,"")</f>
        <v>1</v>
      </c>
      <c r="AZ18" s="41" t="str">
        <f>IF(Rækker!AF18="X","X","")</f>
        <v/>
      </c>
      <c r="BA18" s="42" t="str">
        <f>IF(Rækker!AF18=2,2,"")</f>
        <v/>
      </c>
    </row>
    <row r="19" spans="1:53" ht="16.350000000000001" customHeight="1" thickBot="1">
      <c r="A19" s="34"/>
      <c r="B19" s="35" t="str">
        <f>IF(F4&lt;&gt;"","13.","")</f>
        <v>13.</v>
      </c>
      <c r="C19" s="36" t="str">
        <f>IF(F4&lt;&gt;"",CONCATENATE(Kampe!B17," - ",Kampe!D17,"........................................................................................................."),"")</f>
        <v>Luton - Leyton Orient.........................................................................................................</v>
      </c>
      <c r="D19" s="37" t="s">
        <v>26</v>
      </c>
      <c r="E19" s="27"/>
      <c r="F19" s="48">
        <f>IF(Rækker!B19=1,1,"")</f>
        <v>1</v>
      </c>
      <c r="G19" s="38" t="str">
        <f>IF(Rækker!B19="X","X","")</f>
        <v/>
      </c>
      <c r="H19" s="30" t="str">
        <f>IF(Rækker!B19=2,2,"")</f>
        <v/>
      </c>
      <c r="I19" s="29">
        <f>IF(Rækker!D19=1,1,"")</f>
        <v>1</v>
      </c>
      <c r="J19" s="38" t="str">
        <f>IF(Rækker!D19="X","X","")</f>
        <v/>
      </c>
      <c r="K19" s="30" t="str">
        <f>IF(Rækker!D19=2,2,"")</f>
        <v/>
      </c>
      <c r="L19" s="29">
        <f>IF(Rækker!F19=1,1,"")</f>
        <v>1</v>
      </c>
      <c r="M19" s="38" t="str">
        <f>IF(Rækker!F19="X","X","")</f>
        <v/>
      </c>
      <c r="N19" s="30" t="str">
        <f>IF(Rækker!F19=2,2,"")</f>
        <v/>
      </c>
      <c r="O19" s="29">
        <f>IF(Rækker!H19=1,1,"")</f>
        <v>1</v>
      </c>
      <c r="P19" s="38" t="str">
        <f>IF(Rækker!H19="X","X","")</f>
        <v/>
      </c>
      <c r="Q19" s="30" t="str">
        <f>IF(Rækker!H19=2,2,"")</f>
        <v/>
      </c>
      <c r="R19" s="29">
        <f>IF(Rækker!J19=1,1,"")</f>
        <v>1</v>
      </c>
      <c r="S19" s="38" t="str">
        <f>IF(Rækker!J19="X","X","")</f>
        <v/>
      </c>
      <c r="T19" s="30" t="str">
        <f>IF(Rækker!J19=2,2,"")</f>
        <v/>
      </c>
      <c r="U19" s="29">
        <f>IF(Rækker!L19=1,1,"")</f>
        <v>1</v>
      </c>
      <c r="V19" s="38" t="str">
        <f>IF(Rækker!L19="X","X","")</f>
        <v/>
      </c>
      <c r="W19" s="30" t="str">
        <f>IF(Rækker!L19=2,2,"")</f>
        <v/>
      </c>
      <c r="X19" s="29">
        <f>IF(Rækker!N19=1,1,"")</f>
        <v>1</v>
      </c>
      <c r="Y19" s="38" t="str">
        <f>IF(Rækker!N19="X","X","")</f>
        <v/>
      </c>
      <c r="Z19" s="30" t="str">
        <f>IF(Rækker!N19=2,2,"")</f>
        <v/>
      </c>
      <c r="AA19" s="29">
        <f>IF(Rækker!P19=1,1,"")</f>
        <v>1</v>
      </c>
      <c r="AB19" s="38" t="str">
        <f>IF(Rækker!P19="X","X","")</f>
        <v/>
      </c>
      <c r="AC19" s="30" t="str">
        <f>IF(Rækker!P19=2,2,"")</f>
        <v/>
      </c>
      <c r="AD19" s="29">
        <f>IF(Rækker!R19=1,1,"")</f>
        <v>1</v>
      </c>
      <c r="AE19" s="38" t="str">
        <f>IF(Rækker!R19="X","X","")</f>
        <v/>
      </c>
      <c r="AF19" s="30" t="str">
        <f>IF(Rækker!R19=2,2,"")</f>
        <v/>
      </c>
      <c r="AG19" s="29">
        <f>IF(Rækker!T19=1,1,"")</f>
        <v>1</v>
      </c>
      <c r="AH19" s="38" t="str">
        <f>IF(Rækker!T19="X","X","")</f>
        <v/>
      </c>
      <c r="AI19" s="30" t="str">
        <f>IF(Rækker!T19=2,2,"")</f>
        <v/>
      </c>
      <c r="AJ19" s="29">
        <f>IF(Rækker!V19=1,1,"")</f>
        <v>1</v>
      </c>
      <c r="AK19" s="38" t="str">
        <f>IF(Rækker!V19="X","X","")</f>
        <v/>
      </c>
      <c r="AL19" s="30" t="str">
        <f>IF(Rækker!V19=2,2,"")</f>
        <v/>
      </c>
      <c r="AM19" s="29">
        <f>IF(Rækker!X19=1,1,"")</f>
        <v>1</v>
      </c>
      <c r="AN19" s="38" t="str">
        <f>IF(Rækker!X19="X","X","")</f>
        <v/>
      </c>
      <c r="AO19" s="30" t="str">
        <f>IF(Rækker!X19=2,2,"")</f>
        <v/>
      </c>
      <c r="AP19" s="29">
        <f>IF(Rækker!Z19=1,1,"")</f>
        <v>1</v>
      </c>
      <c r="AQ19" s="38" t="str">
        <f>IF(Rækker!Z19="X","X","")</f>
        <v/>
      </c>
      <c r="AR19" s="30" t="str">
        <f>IF(Rækker!Z19=2,2,"")</f>
        <v/>
      </c>
      <c r="AS19" s="29">
        <f>IF(Rækker!AB19=1,1,"")</f>
        <v>1</v>
      </c>
      <c r="AT19" s="38" t="str">
        <f>IF(Rækker!AB19="X","X","")</f>
        <v/>
      </c>
      <c r="AU19" s="30" t="str">
        <f>IF(Rækker!AB19=2,2,"")</f>
        <v/>
      </c>
      <c r="AV19" s="29">
        <f>IF(Rækker!AD19=1,1,"")</f>
        <v>1</v>
      </c>
      <c r="AW19" s="38" t="str">
        <f>IF(Rækker!AD19="X","X","")</f>
        <v/>
      </c>
      <c r="AX19" s="30" t="str">
        <f>IF(Rækker!AD19=2,2,"")</f>
        <v/>
      </c>
      <c r="AY19" s="29">
        <f>IF(Rækker!AF19=1,1,"")</f>
        <v>1</v>
      </c>
      <c r="AZ19" s="38" t="str">
        <f>IF(Rækker!AF19="X","X","")</f>
        <v/>
      </c>
      <c r="BA19" s="30" t="str">
        <f>IF(Rækker!AF19=2,2,"")</f>
        <v/>
      </c>
    </row>
    <row r="20" spans="1:53" ht="16.350000000000001" customHeight="1" thickTop="1" thickBot="1">
      <c r="A20" s="111" t="str">
        <f>IF(F4&lt;&gt;"","Resultat: ","")</f>
        <v xml:space="preserve">Resultat: </v>
      </c>
      <c r="B20" s="112"/>
      <c r="C20" s="112"/>
      <c r="D20" s="112"/>
      <c r="E20" s="49"/>
      <c r="F20" s="98" t="str">
        <f>IF(DB!B6=13,IF(F4&lt;&gt;"",IF(F5&lt;&gt;"",IF(OR(LEFT(F5,3)="Res",LEFT(F5,2)="MR"),DB!AE12,""),DB!AE12),""),"")</f>
        <v/>
      </c>
      <c r="G20" s="99"/>
      <c r="H20" s="100"/>
      <c r="I20" s="98" t="str">
        <f>IF(DB!B6=13,IF(I4&lt;&gt;"",IF(I5&lt;&gt;"",IF(OR(LEFT(I5,3)="Res",LEFT(I5,2)="MR"),DB!AE13,""),DB!AE13),""),"")</f>
        <v/>
      </c>
      <c r="J20" s="99"/>
      <c r="K20" s="100"/>
      <c r="L20" s="98" t="str">
        <f>IF(DB!B6=13,IF(L4&lt;&gt;"",IF(L5&lt;&gt;"",IF(OR(LEFT(L5,3)="Res",LEFT(L5,2)="MR"),DB!AE14,""),DB!AE14),""),"")</f>
        <v/>
      </c>
      <c r="M20" s="99"/>
      <c r="N20" s="100"/>
      <c r="O20" s="98" t="str">
        <f>IF(DB!B6=13,IF(O4&lt;&gt;"",IF(O5&lt;&gt;"",IF(OR(LEFT(O5,3)="Res",LEFT(O5,2)="MR"),DB!AE15,""),DB!AE15),""),"")</f>
        <v/>
      </c>
      <c r="P20" s="99"/>
      <c r="Q20" s="100"/>
      <c r="R20" s="98" t="str">
        <f>IF(DB!B6=13,IF(R4&lt;&gt;"",IF(R5&lt;&gt;"",IF(OR(LEFT(R5,3)="Res",LEFT(R5,2)="MR"),DB!AE16,""),DB!AE16),""),"")</f>
        <v/>
      </c>
      <c r="S20" s="99"/>
      <c r="T20" s="100"/>
      <c r="U20" s="98" t="str">
        <f>IF(DB!B6=13,IF(U4&lt;&gt;"",IF(U5&lt;&gt;"",IF(OR(LEFT(U5,3)="Res",LEFT(U5,2)="MR"),DB!AE17,""),DB!AE17),""),"")</f>
        <v/>
      </c>
      <c r="V20" s="99"/>
      <c r="W20" s="100"/>
      <c r="X20" s="98" t="str">
        <f>IF(DB!B6=13,IF(X4&lt;&gt;"",IF(X5&lt;&gt;"",IF(OR(LEFT(X5,3)="Res",LEFT(X5,2)="MR"),DB!AE18,""),DB!AE18),""),"")</f>
        <v/>
      </c>
      <c r="Y20" s="99"/>
      <c r="Z20" s="100"/>
      <c r="AA20" s="98" t="str">
        <f>IF(DB!B6=13,IF(AA4&lt;&gt;"",IF(AA5&lt;&gt;"",IF(OR(LEFT(AA5,3)="Res",LEFT(AA5,2)="MR"),DB!AE19,""),DB!AE19),""),"")</f>
        <v/>
      </c>
      <c r="AB20" s="99"/>
      <c r="AC20" s="100"/>
      <c r="AD20" s="98" t="str">
        <f>IF(DB!B6=13,IF(AD4&lt;&gt;"",IF(AD5&lt;&gt;"",IF(OR(LEFT(AD5,3)="Res",LEFT(AD5,2)="MR"),DB!AE20,""),DB!AE20),""),"")</f>
        <v/>
      </c>
      <c r="AE20" s="99"/>
      <c r="AF20" s="100"/>
      <c r="AG20" s="98" t="str">
        <f>IF(DB!B6=13,IF(AG4&lt;&gt;"",IF(AG5&lt;&gt;"",IF(OR(LEFT(AG5,3)="Res",LEFT(AG5,2)="MR"),DB!AE21,""),DB!AE21),""),"")</f>
        <v/>
      </c>
      <c r="AH20" s="99"/>
      <c r="AI20" s="100"/>
      <c r="AJ20" s="98" t="str">
        <f>IF(DB!B6=13,IF(AJ4&lt;&gt;"",IF(AJ5&lt;&gt;"",IF(OR(LEFT(AJ5,3)="Res",LEFT(AJ5,2)="MR"),DB!AE22,""),DB!AE22),""),"")</f>
        <v/>
      </c>
      <c r="AK20" s="99"/>
      <c r="AL20" s="100"/>
      <c r="AM20" s="98" t="str">
        <f>IF(DB!B6=13,IF(AM4&lt;&gt;"",IF(AM5&lt;&gt;"",IF(OR(LEFT(AM5,3)="Res",LEFT(AM5,2)="MR"),DB!AE23,""),DB!AE23),""),"")</f>
        <v/>
      </c>
      <c r="AN20" s="99"/>
      <c r="AO20" s="100"/>
      <c r="AP20" s="98" t="str">
        <f>IF(DB!B6=13,IF(AP4&lt;&gt;"",IF(AP5&lt;&gt;"",IF(OR(LEFT(AP5,3)="Res",LEFT(AP5,2)="MR"),DB!AE24,""),DB!AE24),""),"")</f>
        <v/>
      </c>
      <c r="AQ20" s="99"/>
      <c r="AR20" s="100"/>
      <c r="AS20" s="98" t="str">
        <f>IF(DB!B6=13,IF(AS4&lt;&gt;"",IF(AS5&lt;&gt;"",IF(OR(LEFT(AS5,3)="Res",LEFT(AS5,2)="MR"),DB!AE25,""),DB!AE25),""),"")</f>
        <v/>
      </c>
      <c r="AT20" s="99"/>
      <c r="AU20" s="100"/>
      <c r="AV20" s="98" t="str">
        <f>IF(DB!B6=13,IF(AV4&lt;&gt;"",IF(AV5&lt;&gt;"",IF(OR(LEFT(AV5,3)="Res",LEFT(AV5,2)="MR"),DB!AE26,""),DB!AE26),""),"")</f>
        <v/>
      </c>
      <c r="AW20" s="99"/>
      <c r="AX20" s="100"/>
      <c r="AY20" s="98" t="str">
        <f>IF(DB!B6=13,IF(AY4&lt;&gt;"",IF(AY5&lt;&gt;"",IF(OR(LEFT(AY5,3)="Res",LEFT(AY5,2)="MR"),DB!AE27,""),DB!AE27),""),"")</f>
        <v/>
      </c>
      <c r="AZ20" s="99"/>
      <c r="BA20" s="100"/>
    </row>
    <row r="21" spans="1:53" ht="16.350000000000001" customHeight="1" thickTop="1" thickBot="1">
      <c r="A21" s="28"/>
      <c r="B21" s="28"/>
      <c r="C21" s="28"/>
    </row>
    <row r="22" spans="1:53" ht="75.75" customHeight="1" thickTop="1">
      <c r="A22" s="90" t="str">
        <f>IF(F22&lt;&gt;"",DB!D5,"")</f>
        <v>3. runde, Kamp 1</v>
      </c>
      <c r="B22" s="91"/>
      <c r="C22" s="91"/>
      <c r="D22" s="92"/>
      <c r="E22" s="110" t="str">
        <f>IF(F22&lt;&gt;"","De 13 rigtige","")</f>
        <v>De 13 rigtige</v>
      </c>
      <c r="F22" s="108" t="str">
        <f>Rækker!B23</f>
        <v>United</v>
      </c>
      <c r="G22" s="109"/>
      <c r="H22" s="110"/>
      <c r="I22" s="108" t="str">
        <f>Rækker!D23</f>
        <v/>
      </c>
      <c r="J22" s="109"/>
      <c r="K22" s="110"/>
      <c r="L22" s="108" t="str">
        <f>Rækker!F23</f>
        <v/>
      </c>
      <c r="M22" s="109"/>
      <c r="N22" s="110"/>
      <c r="O22" s="108" t="str">
        <f>Rækker!H23</f>
        <v/>
      </c>
      <c r="P22" s="109"/>
      <c r="Q22" s="110"/>
      <c r="R22" s="108" t="str">
        <f>Rækker!J23</f>
        <v/>
      </c>
      <c r="S22" s="109"/>
      <c r="T22" s="110"/>
      <c r="U22" s="108" t="str">
        <f>Rækker!L23</f>
        <v/>
      </c>
      <c r="V22" s="109"/>
      <c r="W22" s="110"/>
      <c r="X22" s="108" t="str">
        <f>Rækker!N23</f>
        <v/>
      </c>
      <c r="Y22" s="109"/>
      <c r="Z22" s="110"/>
      <c r="AA22" s="108" t="str">
        <f>Rækker!P23</f>
        <v/>
      </c>
      <c r="AB22" s="109"/>
      <c r="AC22" s="110"/>
      <c r="AD22" s="108" t="str">
        <f>Rækker!R23</f>
        <v/>
      </c>
      <c r="AE22" s="109"/>
      <c r="AF22" s="110"/>
      <c r="AG22" s="108" t="str">
        <f>Rækker!T23</f>
        <v/>
      </c>
      <c r="AH22" s="109"/>
      <c r="AI22" s="110"/>
      <c r="AJ22" s="108" t="str">
        <f>Rækker!V23</f>
        <v/>
      </c>
      <c r="AK22" s="109"/>
      <c r="AL22" s="110"/>
      <c r="AM22" s="108" t="str">
        <f>Rækker!X23</f>
        <v/>
      </c>
      <c r="AN22" s="109"/>
      <c r="AO22" s="110"/>
      <c r="AP22" s="108" t="str">
        <f>Rækker!Z23</f>
        <v/>
      </c>
      <c r="AQ22" s="109"/>
      <c r="AR22" s="110"/>
      <c r="AS22" s="108" t="str">
        <f>Rækker!AB23</f>
        <v/>
      </c>
      <c r="AT22" s="109"/>
      <c r="AU22" s="110"/>
      <c r="AV22" s="108" t="str">
        <f>Rækker!AD23</f>
        <v/>
      </c>
      <c r="AW22" s="109"/>
      <c r="AX22" s="110"/>
      <c r="AY22" s="108" t="str">
        <f>Rækker!AF23</f>
        <v/>
      </c>
      <c r="AZ22" s="109"/>
      <c r="BA22" s="110"/>
    </row>
    <row r="23" spans="1:53" ht="16.350000000000001" customHeight="1" thickBot="1">
      <c r="A23" s="93"/>
      <c r="B23" s="94"/>
      <c r="C23" s="94"/>
      <c r="D23" s="95"/>
      <c r="E23" s="116"/>
      <c r="F23" s="105" t="str">
        <f>DB!Q28</f>
        <v/>
      </c>
      <c r="G23" s="106"/>
      <c r="H23" s="107"/>
      <c r="I23" s="105" t="str">
        <f>DB!Q29</f>
        <v/>
      </c>
      <c r="J23" s="106"/>
      <c r="K23" s="107"/>
      <c r="L23" s="105" t="str">
        <f>DB!Q30</f>
        <v/>
      </c>
      <c r="M23" s="106"/>
      <c r="N23" s="107"/>
      <c r="O23" s="105" t="str">
        <f>DB!Q31</f>
        <v/>
      </c>
      <c r="P23" s="106"/>
      <c r="Q23" s="107"/>
      <c r="R23" s="105" t="str">
        <f>DB!Q32</f>
        <v/>
      </c>
      <c r="S23" s="106"/>
      <c r="T23" s="107"/>
      <c r="U23" s="105" t="str">
        <f>DB!Q33</f>
        <v/>
      </c>
      <c r="V23" s="106"/>
      <c r="W23" s="107"/>
      <c r="X23" s="105" t="str">
        <f>DB!Q34</f>
        <v/>
      </c>
      <c r="Y23" s="106"/>
      <c r="Z23" s="107"/>
      <c r="AA23" s="105" t="str">
        <f>DB!Q35</f>
        <v/>
      </c>
      <c r="AB23" s="106"/>
      <c r="AC23" s="107"/>
      <c r="AD23" s="105" t="str">
        <f>DB!Q36</f>
        <v/>
      </c>
      <c r="AE23" s="106"/>
      <c r="AF23" s="107"/>
      <c r="AG23" s="105" t="str">
        <f>DB!Q37</f>
        <v/>
      </c>
      <c r="AH23" s="106"/>
      <c r="AI23" s="107"/>
      <c r="AJ23" s="105" t="str">
        <f>DB!Q38</f>
        <v/>
      </c>
      <c r="AK23" s="106"/>
      <c r="AL23" s="107"/>
      <c r="AM23" s="105" t="str">
        <f>DB!Q39</f>
        <v/>
      </c>
      <c r="AN23" s="106"/>
      <c r="AO23" s="107"/>
      <c r="AP23" s="105" t="str">
        <f>DB!Q40</f>
        <v/>
      </c>
      <c r="AQ23" s="106"/>
      <c r="AR23" s="107"/>
      <c r="AS23" s="105" t="str">
        <f>DB!Q41</f>
        <v/>
      </c>
      <c r="AT23" s="106"/>
      <c r="AU23" s="107"/>
      <c r="AV23" s="105" t="str">
        <f>DB!Q42</f>
        <v/>
      </c>
      <c r="AW23" s="106"/>
      <c r="AX23" s="107"/>
      <c r="AY23" s="105" t="str">
        <f>DB!Q43</f>
        <v/>
      </c>
      <c r="AZ23" s="106"/>
      <c r="BA23" s="107"/>
    </row>
    <row r="24" spans="1:53" ht="16.350000000000001" customHeight="1" thickTop="1" thickBot="1">
      <c r="A24" s="113"/>
      <c r="B24" s="114"/>
      <c r="C24" s="114"/>
      <c r="D24" s="115"/>
      <c r="E24" s="51" t="s">
        <v>27</v>
      </c>
      <c r="F24" s="32">
        <v>1</v>
      </c>
      <c r="G24" s="33" t="s">
        <v>1</v>
      </c>
      <c r="H24" s="31">
        <v>2</v>
      </c>
      <c r="I24" s="32">
        <v>1</v>
      </c>
      <c r="J24" s="33" t="s">
        <v>1</v>
      </c>
      <c r="K24" s="31">
        <v>2</v>
      </c>
      <c r="L24" s="32">
        <v>1</v>
      </c>
      <c r="M24" s="33" t="s">
        <v>1</v>
      </c>
      <c r="N24" s="31">
        <v>2</v>
      </c>
      <c r="O24" s="32">
        <v>1</v>
      </c>
      <c r="P24" s="33" t="s">
        <v>1</v>
      </c>
      <c r="Q24" s="31">
        <v>2</v>
      </c>
      <c r="R24" s="32">
        <v>1</v>
      </c>
      <c r="S24" s="33" t="s">
        <v>1</v>
      </c>
      <c r="T24" s="31">
        <v>2</v>
      </c>
      <c r="U24" s="32">
        <v>1</v>
      </c>
      <c r="V24" s="33" t="s">
        <v>1</v>
      </c>
      <c r="W24" s="31">
        <v>2</v>
      </c>
      <c r="X24" s="32">
        <v>1</v>
      </c>
      <c r="Y24" s="33" t="s">
        <v>1</v>
      </c>
      <c r="Z24" s="31">
        <v>2</v>
      </c>
      <c r="AA24" s="32">
        <v>1</v>
      </c>
      <c r="AB24" s="33" t="s">
        <v>1</v>
      </c>
      <c r="AC24" s="31">
        <v>2</v>
      </c>
      <c r="AD24" s="32">
        <v>1</v>
      </c>
      <c r="AE24" s="33" t="s">
        <v>1</v>
      </c>
      <c r="AF24" s="31">
        <v>2</v>
      </c>
      <c r="AG24" s="32">
        <v>1</v>
      </c>
      <c r="AH24" s="33" t="s">
        <v>1</v>
      </c>
      <c r="AI24" s="31">
        <v>2</v>
      </c>
      <c r="AJ24" s="32">
        <v>1</v>
      </c>
      <c r="AK24" s="33" t="s">
        <v>1</v>
      </c>
      <c r="AL24" s="31">
        <v>2</v>
      </c>
      <c r="AM24" s="32">
        <v>1</v>
      </c>
      <c r="AN24" s="33" t="s">
        <v>1</v>
      </c>
      <c r="AO24" s="31">
        <v>2</v>
      </c>
      <c r="AP24" s="32">
        <v>1</v>
      </c>
      <c r="AQ24" s="33" t="s">
        <v>1</v>
      </c>
      <c r="AR24" s="31">
        <v>2</v>
      </c>
      <c r="AS24" s="32">
        <v>1</v>
      </c>
      <c r="AT24" s="33" t="s">
        <v>1</v>
      </c>
      <c r="AU24" s="31">
        <v>2</v>
      </c>
      <c r="AV24" s="32">
        <v>1</v>
      </c>
      <c r="AW24" s="33" t="s">
        <v>1</v>
      </c>
      <c r="AX24" s="31">
        <v>2</v>
      </c>
      <c r="AY24" s="32">
        <v>1</v>
      </c>
      <c r="AZ24" s="33" t="s">
        <v>1</v>
      </c>
      <c r="BA24" s="31">
        <v>2</v>
      </c>
    </row>
    <row r="25" spans="1:53" ht="16.350000000000001" customHeight="1" thickTop="1">
      <c r="A25" s="52"/>
      <c r="B25" s="53" t="str">
        <f>IF(F22&lt;&gt;"","1.","")</f>
        <v>1.</v>
      </c>
      <c r="C25" s="54" t="str">
        <f>IF(F22&lt;&gt;"",CONCATENATE(Kampe!B5," - ",Kampe!D5,"........................................................................................................."),"")</f>
        <v>Manchester City - Coventry.........................................................................................................</v>
      </c>
      <c r="D25" s="37" t="s">
        <v>26</v>
      </c>
      <c r="E25" s="55" t="str">
        <f>IF(F22&lt;&gt;"",IF(E7&lt;&gt;"",E7,""),"")</f>
        <v/>
      </c>
      <c r="F25" s="29">
        <f>IF(Rækker!B27=1,1,"")</f>
        <v>1</v>
      </c>
      <c r="G25" s="38" t="str">
        <f>IF(Rækker!B27="X","X","")</f>
        <v/>
      </c>
      <c r="H25" s="30" t="str">
        <f>IF(Rækker!B27=2,2,"")</f>
        <v/>
      </c>
      <c r="I25" s="29" t="str">
        <f>IF(Rækker!D27=1,1,"")</f>
        <v/>
      </c>
      <c r="J25" s="38" t="str">
        <f>IF(Rækker!D27="X","X","")</f>
        <v/>
      </c>
      <c r="K25" s="30" t="str">
        <f>IF(Rækker!D27=2,2,"")</f>
        <v/>
      </c>
      <c r="L25" s="29" t="str">
        <f>IF(Rækker!F27=1,1,"")</f>
        <v/>
      </c>
      <c r="M25" s="38" t="str">
        <f>IF(Rækker!F27="X","X","")</f>
        <v/>
      </c>
      <c r="N25" s="30" t="str">
        <f>IF(Rækker!F27=2,2,"")</f>
        <v/>
      </c>
      <c r="O25" s="29" t="str">
        <f>IF(Rækker!H27=1,1,"")</f>
        <v/>
      </c>
      <c r="P25" s="38" t="str">
        <f>IF(Rækker!H27="X","X","")</f>
        <v/>
      </c>
      <c r="Q25" s="30" t="str">
        <f>IF(Rækker!H27=2,2,"")</f>
        <v/>
      </c>
      <c r="R25" s="29" t="str">
        <f>IF(Rækker!J27=1,1,"")</f>
        <v/>
      </c>
      <c r="S25" s="38" t="str">
        <f>IF(Rækker!J27="X","X","")</f>
        <v/>
      </c>
      <c r="T25" s="30" t="str">
        <f>IF(Rækker!J27=2,2,"")</f>
        <v/>
      </c>
      <c r="U25" s="29" t="str">
        <f>IF(Rækker!L27=1,1,"")</f>
        <v/>
      </c>
      <c r="V25" s="38" t="str">
        <f>IF(Rækker!L27="X","X","")</f>
        <v/>
      </c>
      <c r="W25" s="30" t="str">
        <f>IF(Rækker!L27=2,2,"")</f>
        <v/>
      </c>
      <c r="X25" s="29" t="str">
        <f>IF(Rækker!N27=1,1,"")</f>
        <v/>
      </c>
      <c r="Y25" s="38" t="str">
        <f>IF(Rækker!N27="X","X","")</f>
        <v/>
      </c>
      <c r="Z25" s="30" t="str">
        <f>IF(Rækker!N27=2,2,"")</f>
        <v/>
      </c>
      <c r="AA25" s="29" t="str">
        <f>IF(Rækker!P27=1,1,"")</f>
        <v/>
      </c>
      <c r="AB25" s="38" t="str">
        <f>IF(Rækker!P27="X","X","")</f>
        <v/>
      </c>
      <c r="AC25" s="30" t="str">
        <f>IF(Rækker!P27=2,2,"")</f>
        <v/>
      </c>
      <c r="AD25" s="29" t="str">
        <f>IF(Rækker!R27=1,1,"")</f>
        <v/>
      </c>
      <c r="AE25" s="38" t="str">
        <f>IF(Rækker!R27="X","X","")</f>
        <v/>
      </c>
      <c r="AF25" s="30" t="str">
        <f>IF(Rækker!R27=2,2,"")</f>
        <v/>
      </c>
      <c r="AG25" s="29" t="str">
        <f>IF(Rækker!T27=1,1,"")</f>
        <v/>
      </c>
      <c r="AH25" s="38" t="str">
        <f>IF(Rækker!T27="X","X","")</f>
        <v/>
      </c>
      <c r="AI25" s="30" t="str">
        <f>IF(Rækker!T27=2,2,"")</f>
        <v/>
      </c>
      <c r="AJ25" s="29" t="str">
        <f>IF(Rækker!V27=1,1,"")</f>
        <v/>
      </c>
      <c r="AK25" s="38" t="str">
        <f>IF(Rækker!V27="X","X","")</f>
        <v/>
      </c>
      <c r="AL25" s="30" t="str">
        <f>IF(Rækker!V27=2,2,"")</f>
        <v/>
      </c>
      <c r="AM25" s="29" t="str">
        <f>IF(Rækker!X27=1,1,"")</f>
        <v/>
      </c>
      <c r="AN25" s="38" t="str">
        <f>IF(Rækker!X27="X","X","")</f>
        <v/>
      </c>
      <c r="AO25" s="30" t="str">
        <f>IF(Rækker!X27=2,2,"")</f>
        <v/>
      </c>
      <c r="AP25" s="29" t="str">
        <f>IF(Rækker!Z27=1,1,"")</f>
        <v/>
      </c>
      <c r="AQ25" s="38" t="str">
        <f>IF(Rækker!Z27="X","X","")</f>
        <v/>
      </c>
      <c r="AR25" s="30" t="str">
        <f>IF(Rækker!Z27=2,2,"")</f>
        <v/>
      </c>
      <c r="AS25" s="29" t="str">
        <f>IF(Rækker!AB27=1,1,"")</f>
        <v/>
      </c>
      <c r="AT25" s="38" t="str">
        <f>IF(Rækker!AB27="X","X","")</f>
        <v/>
      </c>
      <c r="AU25" s="30" t="str">
        <f>IF(Rækker!AB27=2,2,"")</f>
        <v/>
      </c>
      <c r="AV25" s="29" t="str">
        <f>IF(Rækker!AD27=1,1,"")</f>
        <v/>
      </c>
      <c r="AW25" s="38" t="str">
        <f>IF(Rækker!AD27="X","X","")</f>
        <v/>
      </c>
      <c r="AX25" s="30" t="str">
        <f>IF(Rækker!AD27=2,2,"")</f>
        <v/>
      </c>
      <c r="AY25" s="29" t="str">
        <f>IF(Rækker!AF27=1,1,"")</f>
        <v/>
      </c>
      <c r="AZ25" s="38" t="str">
        <f>IF(Rækker!AF27="X","X","")</f>
        <v/>
      </c>
      <c r="BA25" s="30" t="str">
        <f>IF(Rækker!AF27=2,2,"")</f>
        <v/>
      </c>
    </row>
    <row r="26" spans="1:53" ht="16.350000000000001" customHeight="1">
      <c r="A26" s="52"/>
      <c r="B26" s="53" t="str">
        <f>IF(F22&lt;&gt;"","2.","")</f>
        <v>2.</v>
      </c>
      <c r="C26" s="54" t="str">
        <f>IF(F22&lt;&gt;"",CONCATENATE(Kampe!B6," - ",Kampe!D6,"........................................................................................................."),"")</f>
        <v>Nottingham F - Tottenham.........................................................................................................</v>
      </c>
      <c r="D26" s="37" t="s">
        <v>26</v>
      </c>
      <c r="E26" s="39" t="str">
        <f>IF(F22&lt;&gt;"",IF(E8&lt;&gt;"",E8,""),"")</f>
        <v/>
      </c>
      <c r="F26" s="40">
        <f>IF(Rækker!B28=1,1,"")</f>
        <v>1</v>
      </c>
      <c r="G26" s="41" t="str">
        <f>IF(Rækker!B28="X","X","")</f>
        <v/>
      </c>
      <c r="H26" s="42" t="str">
        <f>IF(Rækker!B28=2,2,"")</f>
        <v/>
      </c>
      <c r="I26" s="40" t="str">
        <f>IF(Rækker!D28=1,1,"")</f>
        <v/>
      </c>
      <c r="J26" s="41" t="str">
        <f>IF(Rækker!D28="X","X","")</f>
        <v/>
      </c>
      <c r="K26" s="42" t="str">
        <f>IF(Rækker!D28=2,2,"")</f>
        <v/>
      </c>
      <c r="L26" s="40" t="str">
        <f>IF(Rækker!F28=1,1,"")</f>
        <v/>
      </c>
      <c r="M26" s="41" t="str">
        <f>IF(Rækker!F28="X","X","")</f>
        <v/>
      </c>
      <c r="N26" s="42" t="str">
        <f>IF(Rækker!F28=2,2,"")</f>
        <v/>
      </c>
      <c r="O26" s="40" t="str">
        <f>IF(Rækker!H28=1,1,"")</f>
        <v/>
      </c>
      <c r="P26" s="41" t="str">
        <f>IF(Rækker!H28="X","X","")</f>
        <v/>
      </c>
      <c r="Q26" s="42" t="str">
        <f>IF(Rækker!H28=2,2,"")</f>
        <v/>
      </c>
      <c r="R26" s="40" t="str">
        <f>IF(Rækker!J28=1,1,"")</f>
        <v/>
      </c>
      <c r="S26" s="41" t="str">
        <f>IF(Rækker!J28="X","X","")</f>
        <v/>
      </c>
      <c r="T26" s="42" t="str">
        <f>IF(Rækker!J28=2,2,"")</f>
        <v/>
      </c>
      <c r="U26" s="40" t="str">
        <f>IF(Rækker!L28=1,1,"")</f>
        <v/>
      </c>
      <c r="V26" s="41" t="str">
        <f>IF(Rækker!L28="X","X","")</f>
        <v/>
      </c>
      <c r="W26" s="42" t="str">
        <f>IF(Rækker!L28=2,2,"")</f>
        <v/>
      </c>
      <c r="X26" s="40" t="str">
        <f>IF(Rækker!N28=1,1,"")</f>
        <v/>
      </c>
      <c r="Y26" s="41" t="str">
        <f>IF(Rækker!N28="X","X","")</f>
        <v/>
      </c>
      <c r="Z26" s="42" t="str">
        <f>IF(Rækker!N28=2,2,"")</f>
        <v/>
      </c>
      <c r="AA26" s="40" t="str">
        <f>IF(Rækker!P28=1,1,"")</f>
        <v/>
      </c>
      <c r="AB26" s="41" t="str">
        <f>IF(Rækker!P28="X","X","")</f>
        <v/>
      </c>
      <c r="AC26" s="42" t="str">
        <f>IF(Rækker!P28=2,2,"")</f>
        <v/>
      </c>
      <c r="AD26" s="40" t="str">
        <f>IF(Rækker!R28=1,1,"")</f>
        <v/>
      </c>
      <c r="AE26" s="41" t="str">
        <f>IF(Rækker!R28="X","X","")</f>
        <v/>
      </c>
      <c r="AF26" s="42" t="str">
        <f>IF(Rækker!R28=2,2,"")</f>
        <v/>
      </c>
      <c r="AG26" s="40" t="str">
        <f>IF(Rækker!T28=1,1,"")</f>
        <v/>
      </c>
      <c r="AH26" s="41" t="str">
        <f>IF(Rækker!T28="X","X","")</f>
        <v/>
      </c>
      <c r="AI26" s="42" t="str">
        <f>IF(Rækker!T28=2,2,"")</f>
        <v/>
      </c>
      <c r="AJ26" s="40" t="str">
        <f>IF(Rækker!V28=1,1,"")</f>
        <v/>
      </c>
      <c r="AK26" s="41" t="str">
        <f>IF(Rækker!V28="X","X","")</f>
        <v/>
      </c>
      <c r="AL26" s="42" t="str">
        <f>IF(Rækker!V28=2,2,"")</f>
        <v/>
      </c>
      <c r="AM26" s="40" t="str">
        <f>IF(Rækker!X28=1,1,"")</f>
        <v/>
      </c>
      <c r="AN26" s="41" t="str">
        <f>IF(Rækker!X28="X","X","")</f>
        <v/>
      </c>
      <c r="AO26" s="42" t="str">
        <f>IF(Rækker!X28=2,2,"")</f>
        <v/>
      </c>
      <c r="AP26" s="40" t="str">
        <f>IF(Rækker!Z28=1,1,"")</f>
        <v/>
      </c>
      <c r="AQ26" s="41" t="str">
        <f>IF(Rækker!Z28="X","X","")</f>
        <v/>
      </c>
      <c r="AR26" s="42" t="str">
        <f>IF(Rækker!Z28=2,2,"")</f>
        <v/>
      </c>
      <c r="AS26" s="40" t="str">
        <f>IF(Rækker!AB28=1,1,"")</f>
        <v/>
      </c>
      <c r="AT26" s="41" t="str">
        <f>IF(Rækker!AB28="X","X","")</f>
        <v/>
      </c>
      <c r="AU26" s="42" t="str">
        <f>IF(Rækker!AB28=2,2,"")</f>
        <v/>
      </c>
      <c r="AV26" s="40" t="str">
        <f>IF(Rækker!AD28=1,1,"")</f>
        <v/>
      </c>
      <c r="AW26" s="41" t="str">
        <f>IF(Rækker!AD28="X","X","")</f>
        <v/>
      </c>
      <c r="AX26" s="42" t="str">
        <f>IF(Rækker!AD28=2,2,"")</f>
        <v/>
      </c>
      <c r="AY26" s="40" t="str">
        <f>IF(Rækker!AF28=1,1,"")</f>
        <v/>
      </c>
      <c r="AZ26" s="41" t="str">
        <f>IF(Rækker!AF28="X","X","")</f>
        <v/>
      </c>
      <c r="BA26" s="42" t="str">
        <f>IF(Rækker!AF28=2,2,"")</f>
        <v/>
      </c>
    </row>
    <row r="27" spans="1:53" ht="16.350000000000001" customHeight="1" thickBot="1">
      <c r="A27" s="52"/>
      <c r="B27" s="56" t="str">
        <f>IF(F22&lt;&gt;"","3.","")</f>
        <v>3.</v>
      </c>
      <c r="C27" s="57" t="str">
        <f>IF(F22&lt;&gt;"",CONCATENATE(Kampe!B7," - ",Kampe!D7,"........................................................................................................."),"")</f>
        <v>Brentford - Sunderland.........................................................................................................</v>
      </c>
      <c r="D27" s="37" t="s">
        <v>26</v>
      </c>
      <c r="E27" s="58" t="str">
        <f>IF(F22&lt;&gt;"",IF(E9&lt;&gt;"",E9,""),"")</f>
        <v/>
      </c>
      <c r="F27" s="45">
        <f>IF(Rækker!B29=1,1,"")</f>
        <v>1</v>
      </c>
      <c r="G27" s="46" t="str">
        <f>IF(Rækker!B29="X","X","")</f>
        <v/>
      </c>
      <c r="H27" s="47" t="str">
        <f>IF(Rækker!B29=2,2,"")</f>
        <v/>
      </c>
      <c r="I27" s="45" t="str">
        <f>IF(Rækker!D29=1,1,"")</f>
        <v/>
      </c>
      <c r="J27" s="46" t="str">
        <f>IF(Rækker!D29="X","X","")</f>
        <v/>
      </c>
      <c r="K27" s="47" t="str">
        <f>IF(Rækker!D29=2,2,"")</f>
        <v/>
      </c>
      <c r="L27" s="45" t="str">
        <f>IF(Rækker!F29=1,1,"")</f>
        <v/>
      </c>
      <c r="M27" s="46" t="str">
        <f>IF(Rækker!F29="X","X","")</f>
        <v/>
      </c>
      <c r="N27" s="47" t="str">
        <f>IF(Rækker!F29=2,2,"")</f>
        <v/>
      </c>
      <c r="O27" s="45" t="str">
        <f>IF(Rækker!H29=1,1,"")</f>
        <v/>
      </c>
      <c r="P27" s="46" t="str">
        <f>IF(Rækker!H29="X","X","")</f>
        <v/>
      </c>
      <c r="Q27" s="47" t="str">
        <f>IF(Rækker!H29=2,2,"")</f>
        <v/>
      </c>
      <c r="R27" s="45" t="str">
        <f>IF(Rækker!J29=1,1,"")</f>
        <v/>
      </c>
      <c r="S27" s="46" t="str">
        <f>IF(Rækker!J29="X","X","")</f>
        <v/>
      </c>
      <c r="T27" s="47" t="str">
        <f>IF(Rækker!J29=2,2,"")</f>
        <v/>
      </c>
      <c r="U27" s="45" t="str">
        <f>IF(Rækker!L29=1,1,"")</f>
        <v/>
      </c>
      <c r="V27" s="46" t="str">
        <f>IF(Rækker!L29="X","X","")</f>
        <v/>
      </c>
      <c r="W27" s="47" t="str">
        <f>IF(Rækker!L29=2,2,"")</f>
        <v/>
      </c>
      <c r="X27" s="45" t="str">
        <f>IF(Rækker!N29=1,1,"")</f>
        <v/>
      </c>
      <c r="Y27" s="46" t="str">
        <f>IF(Rækker!N29="X","X","")</f>
        <v/>
      </c>
      <c r="Z27" s="47" t="str">
        <f>IF(Rækker!N29=2,2,"")</f>
        <v/>
      </c>
      <c r="AA27" s="45" t="str">
        <f>IF(Rækker!P29=1,1,"")</f>
        <v/>
      </c>
      <c r="AB27" s="46" t="str">
        <f>IF(Rækker!P29="X","X","")</f>
        <v/>
      </c>
      <c r="AC27" s="47" t="str">
        <f>IF(Rækker!P29=2,2,"")</f>
        <v/>
      </c>
      <c r="AD27" s="45" t="str">
        <f>IF(Rækker!R29=1,1,"")</f>
        <v/>
      </c>
      <c r="AE27" s="46" t="str">
        <f>IF(Rækker!R29="X","X","")</f>
        <v/>
      </c>
      <c r="AF27" s="47" t="str">
        <f>IF(Rækker!R29=2,2,"")</f>
        <v/>
      </c>
      <c r="AG27" s="45" t="str">
        <f>IF(Rækker!T29=1,1,"")</f>
        <v/>
      </c>
      <c r="AH27" s="46" t="str">
        <f>IF(Rækker!T29="X","X","")</f>
        <v/>
      </c>
      <c r="AI27" s="47" t="str">
        <f>IF(Rækker!T29=2,2,"")</f>
        <v/>
      </c>
      <c r="AJ27" s="45" t="str">
        <f>IF(Rækker!V29=1,1,"")</f>
        <v/>
      </c>
      <c r="AK27" s="46" t="str">
        <f>IF(Rækker!V29="X","X","")</f>
        <v/>
      </c>
      <c r="AL27" s="47" t="str">
        <f>IF(Rækker!V29=2,2,"")</f>
        <v/>
      </c>
      <c r="AM27" s="45" t="str">
        <f>IF(Rækker!X29=1,1,"")</f>
        <v/>
      </c>
      <c r="AN27" s="46" t="str">
        <f>IF(Rækker!X29="X","X","")</f>
        <v/>
      </c>
      <c r="AO27" s="47" t="str">
        <f>IF(Rækker!X29=2,2,"")</f>
        <v/>
      </c>
      <c r="AP27" s="45" t="str">
        <f>IF(Rækker!Z29=1,1,"")</f>
        <v/>
      </c>
      <c r="AQ27" s="46" t="str">
        <f>IF(Rækker!Z29="X","X","")</f>
        <v/>
      </c>
      <c r="AR27" s="47" t="str">
        <f>IF(Rækker!Z29=2,2,"")</f>
        <v/>
      </c>
      <c r="AS27" s="45" t="str">
        <f>IF(Rækker!AB29=1,1,"")</f>
        <v/>
      </c>
      <c r="AT27" s="46" t="str">
        <f>IF(Rækker!AB29="X","X","")</f>
        <v/>
      </c>
      <c r="AU27" s="47" t="str">
        <f>IF(Rækker!AB29=2,2,"")</f>
        <v/>
      </c>
      <c r="AV27" s="45" t="str">
        <f>IF(Rækker!AD29=1,1,"")</f>
        <v/>
      </c>
      <c r="AW27" s="46" t="str">
        <f>IF(Rækker!AD29="X","X","")</f>
        <v/>
      </c>
      <c r="AX27" s="47" t="str">
        <f>IF(Rækker!AD29=2,2,"")</f>
        <v/>
      </c>
      <c r="AY27" s="45" t="str">
        <f>IF(Rækker!AF29=1,1,"")</f>
        <v/>
      </c>
      <c r="AZ27" s="46" t="str">
        <f>IF(Rækker!AF29="X","X","")</f>
        <v/>
      </c>
      <c r="BA27" s="47" t="str">
        <f>IF(Rækker!AF29=2,2,"")</f>
        <v/>
      </c>
    </row>
    <row r="28" spans="1:53" ht="16.350000000000001" customHeight="1">
      <c r="A28" s="52"/>
      <c r="B28" s="53" t="str">
        <f>IF(F22&lt;&gt;"","4.","")</f>
        <v>4.</v>
      </c>
      <c r="C28" s="54" t="str">
        <f>IF(F22&lt;&gt;"",CONCATENATE(Kampe!B8," - ",Kampe!D8,"........................................................................................................."),"")</f>
        <v>Brighton - Leeds.........................................................................................................</v>
      </c>
      <c r="D28" s="37" t="s">
        <v>26</v>
      </c>
      <c r="E28" s="59" t="str">
        <f>IF(F22&lt;&gt;"",IF(E10&lt;&gt;"",E10,""),"")</f>
        <v/>
      </c>
      <c r="F28" s="48">
        <f>IF(Rækker!B30=1,1,"")</f>
        <v>1</v>
      </c>
      <c r="G28" s="38" t="str">
        <f>IF(Rækker!B30="X","X","")</f>
        <v/>
      </c>
      <c r="H28" s="30" t="str">
        <f>IF(Rækker!B30=2,2,"")</f>
        <v/>
      </c>
      <c r="I28" s="29" t="str">
        <f>IF(Rækker!D30=1,1,"")</f>
        <v/>
      </c>
      <c r="J28" s="38" t="str">
        <f>IF(Rækker!D30="X","X","")</f>
        <v/>
      </c>
      <c r="K28" s="30" t="str">
        <f>IF(Rækker!D30=2,2,"")</f>
        <v/>
      </c>
      <c r="L28" s="29" t="str">
        <f>IF(Rækker!F30=1,1,"")</f>
        <v/>
      </c>
      <c r="M28" s="38" t="str">
        <f>IF(Rækker!F30="X","X","")</f>
        <v/>
      </c>
      <c r="N28" s="30" t="str">
        <f>IF(Rækker!F30=2,2,"")</f>
        <v/>
      </c>
      <c r="O28" s="29" t="str">
        <f>IF(Rækker!H30=1,1,"")</f>
        <v/>
      </c>
      <c r="P28" s="38" t="str">
        <f>IF(Rækker!H30="X","X","")</f>
        <v/>
      </c>
      <c r="Q28" s="30" t="str">
        <f>IF(Rækker!H30=2,2,"")</f>
        <v/>
      </c>
      <c r="R28" s="29" t="str">
        <f>IF(Rækker!J30=1,1,"")</f>
        <v/>
      </c>
      <c r="S28" s="38" t="str">
        <f>IF(Rækker!J30="X","X","")</f>
        <v/>
      </c>
      <c r="T28" s="30" t="str">
        <f>IF(Rækker!J30=2,2,"")</f>
        <v/>
      </c>
      <c r="U28" s="29" t="str">
        <f>IF(Rækker!L30=1,1,"")</f>
        <v/>
      </c>
      <c r="V28" s="38" t="str">
        <f>IF(Rækker!L30="X","X","")</f>
        <v/>
      </c>
      <c r="W28" s="30" t="str">
        <f>IF(Rækker!L30=2,2,"")</f>
        <v/>
      </c>
      <c r="X28" s="29" t="str">
        <f>IF(Rækker!N30=1,1,"")</f>
        <v/>
      </c>
      <c r="Y28" s="38" t="str">
        <f>IF(Rækker!N30="X","X","")</f>
        <v/>
      </c>
      <c r="Z28" s="30" t="str">
        <f>IF(Rækker!N30=2,2,"")</f>
        <v/>
      </c>
      <c r="AA28" s="29" t="str">
        <f>IF(Rækker!P30=1,1,"")</f>
        <v/>
      </c>
      <c r="AB28" s="38" t="str">
        <f>IF(Rækker!P30="X","X","")</f>
        <v/>
      </c>
      <c r="AC28" s="30" t="str">
        <f>IF(Rækker!P30=2,2,"")</f>
        <v/>
      </c>
      <c r="AD28" s="29" t="str">
        <f>IF(Rækker!R30=1,1,"")</f>
        <v/>
      </c>
      <c r="AE28" s="38" t="str">
        <f>IF(Rækker!R30="X","X","")</f>
        <v/>
      </c>
      <c r="AF28" s="30" t="str">
        <f>IF(Rækker!R30=2,2,"")</f>
        <v/>
      </c>
      <c r="AG28" s="29" t="str">
        <f>IF(Rækker!T30=1,1,"")</f>
        <v/>
      </c>
      <c r="AH28" s="38" t="str">
        <f>IF(Rækker!T30="X","X","")</f>
        <v/>
      </c>
      <c r="AI28" s="30" t="str">
        <f>IF(Rækker!T30=2,2,"")</f>
        <v/>
      </c>
      <c r="AJ28" s="29" t="str">
        <f>IF(Rækker!V30=1,1,"")</f>
        <v/>
      </c>
      <c r="AK28" s="38" t="str">
        <f>IF(Rækker!V30="X","X","")</f>
        <v/>
      </c>
      <c r="AL28" s="30" t="str">
        <f>IF(Rækker!V30=2,2,"")</f>
        <v/>
      </c>
      <c r="AM28" s="29" t="str">
        <f>IF(Rækker!X30=1,1,"")</f>
        <v/>
      </c>
      <c r="AN28" s="38" t="str">
        <f>IF(Rækker!X30="X","X","")</f>
        <v/>
      </c>
      <c r="AO28" s="30" t="str">
        <f>IF(Rækker!X30=2,2,"")</f>
        <v/>
      </c>
      <c r="AP28" s="29" t="str">
        <f>IF(Rækker!Z30=1,1,"")</f>
        <v/>
      </c>
      <c r="AQ28" s="38" t="str">
        <f>IF(Rækker!Z30="X","X","")</f>
        <v/>
      </c>
      <c r="AR28" s="30" t="str">
        <f>IF(Rækker!Z30=2,2,"")</f>
        <v/>
      </c>
      <c r="AS28" s="29" t="str">
        <f>IF(Rækker!AB30=1,1,"")</f>
        <v/>
      </c>
      <c r="AT28" s="38" t="str">
        <f>IF(Rækker!AB30="X","X","")</f>
        <v/>
      </c>
      <c r="AU28" s="30" t="str">
        <f>IF(Rækker!AB30=2,2,"")</f>
        <v/>
      </c>
      <c r="AV28" s="29" t="str">
        <f>IF(Rækker!AD30=1,1,"")</f>
        <v/>
      </c>
      <c r="AW28" s="38" t="str">
        <f>IF(Rækker!AD30="X","X","")</f>
        <v/>
      </c>
      <c r="AX28" s="30" t="str">
        <f>IF(Rækker!AD30=2,2,"")</f>
        <v/>
      </c>
      <c r="AY28" s="29" t="str">
        <f>IF(Rækker!AF30=1,1,"")</f>
        <v/>
      </c>
      <c r="AZ28" s="38" t="str">
        <f>IF(Rækker!AF30="X","X","")</f>
        <v/>
      </c>
      <c r="BA28" s="30" t="str">
        <f>IF(Rækker!AF30=2,2,"")</f>
        <v/>
      </c>
    </row>
    <row r="29" spans="1:53" ht="16.350000000000001" customHeight="1">
      <c r="A29" s="52"/>
      <c r="B29" s="53" t="str">
        <f>IF(F22&lt;&gt;"","5.","")</f>
        <v>5.</v>
      </c>
      <c r="C29" s="54" t="str">
        <f>IF(F22&lt;&gt;"",CONCATENATE(Kampe!B9," - ",Kampe!D9,"........................................................................................................."),"")</f>
        <v>Fulham - Crystal Palace.........................................................................................................</v>
      </c>
      <c r="D29" s="37" t="s">
        <v>26</v>
      </c>
      <c r="E29" s="39" t="str">
        <f>IF(F22&lt;&gt;"",IF(E11&lt;&gt;"",E11,""),"")</f>
        <v/>
      </c>
      <c r="F29" s="40" t="str">
        <f>IF(Rækker!B31=1,1,"")</f>
        <v/>
      </c>
      <c r="G29" s="41" t="str">
        <f>IF(Rækker!B31="X","X","")</f>
        <v/>
      </c>
      <c r="H29" s="42">
        <f>IF(Rækker!B31=2,2,"")</f>
        <v>2</v>
      </c>
      <c r="I29" s="40" t="str">
        <f>IF(Rækker!D31=1,1,"")</f>
        <v/>
      </c>
      <c r="J29" s="41" t="str">
        <f>IF(Rækker!D31="X","X","")</f>
        <v/>
      </c>
      <c r="K29" s="42" t="str">
        <f>IF(Rækker!D31=2,2,"")</f>
        <v/>
      </c>
      <c r="L29" s="40" t="str">
        <f>IF(Rækker!F31=1,1,"")</f>
        <v/>
      </c>
      <c r="M29" s="41" t="str">
        <f>IF(Rækker!F31="X","X","")</f>
        <v/>
      </c>
      <c r="N29" s="42" t="str">
        <f>IF(Rækker!F31=2,2,"")</f>
        <v/>
      </c>
      <c r="O29" s="40" t="str">
        <f>IF(Rækker!H31=1,1,"")</f>
        <v/>
      </c>
      <c r="P29" s="41" t="str">
        <f>IF(Rækker!H31="X","X","")</f>
        <v/>
      </c>
      <c r="Q29" s="42" t="str">
        <f>IF(Rækker!H31=2,2,"")</f>
        <v/>
      </c>
      <c r="R29" s="40" t="str">
        <f>IF(Rækker!J31=1,1,"")</f>
        <v/>
      </c>
      <c r="S29" s="41" t="str">
        <f>IF(Rækker!J31="X","X","")</f>
        <v/>
      </c>
      <c r="T29" s="42" t="str">
        <f>IF(Rækker!J31=2,2,"")</f>
        <v/>
      </c>
      <c r="U29" s="40" t="str">
        <f>IF(Rækker!L31=1,1,"")</f>
        <v/>
      </c>
      <c r="V29" s="41" t="str">
        <f>IF(Rækker!L31="X","X","")</f>
        <v/>
      </c>
      <c r="W29" s="42" t="str">
        <f>IF(Rækker!L31=2,2,"")</f>
        <v/>
      </c>
      <c r="X29" s="40" t="str">
        <f>IF(Rækker!N31=1,1,"")</f>
        <v/>
      </c>
      <c r="Y29" s="41" t="str">
        <f>IF(Rækker!N31="X","X","")</f>
        <v/>
      </c>
      <c r="Z29" s="42" t="str">
        <f>IF(Rækker!N31=2,2,"")</f>
        <v/>
      </c>
      <c r="AA29" s="40" t="str">
        <f>IF(Rækker!P31=1,1,"")</f>
        <v/>
      </c>
      <c r="AB29" s="41" t="str">
        <f>IF(Rækker!P31="X","X","")</f>
        <v/>
      </c>
      <c r="AC29" s="42" t="str">
        <f>IF(Rækker!P31=2,2,"")</f>
        <v/>
      </c>
      <c r="AD29" s="40" t="str">
        <f>IF(Rækker!R31=1,1,"")</f>
        <v/>
      </c>
      <c r="AE29" s="41" t="str">
        <f>IF(Rækker!R31="X","X","")</f>
        <v/>
      </c>
      <c r="AF29" s="42" t="str">
        <f>IF(Rækker!R31=2,2,"")</f>
        <v/>
      </c>
      <c r="AG29" s="40" t="str">
        <f>IF(Rækker!T31=1,1,"")</f>
        <v/>
      </c>
      <c r="AH29" s="41" t="str">
        <f>IF(Rækker!T31="X","X","")</f>
        <v/>
      </c>
      <c r="AI29" s="42" t="str">
        <f>IF(Rækker!T31=2,2,"")</f>
        <v/>
      </c>
      <c r="AJ29" s="40" t="str">
        <f>IF(Rækker!V31=1,1,"")</f>
        <v/>
      </c>
      <c r="AK29" s="41" t="str">
        <f>IF(Rækker!V31="X","X","")</f>
        <v/>
      </c>
      <c r="AL29" s="42" t="str">
        <f>IF(Rækker!V31=2,2,"")</f>
        <v/>
      </c>
      <c r="AM29" s="40" t="str">
        <f>IF(Rækker!X31=1,1,"")</f>
        <v/>
      </c>
      <c r="AN29" s="41" t="str">
        <f>IF(Rækker!X31="X","X","")</f>
        <v/>
      </c>
      <c r="AO29" s="42" t="str">
        <f>IF(Rækker!X31=2,2,"")</f>
        <v/>
      </c>
      <c r="AP29" s="40" t="str">
        <f>IF(Rækker!Z31=1,1,"")</f>
        <v/>
      </c>
      <c r="AQ29" s="41" t="str">
        <f>IF(Rækker!Z31="X","X","")</f>
        <v/>
      </c>
      <c r="AR29" s="42" t="str">
        <f>IF(Rækker!Z31=2,2,"")</f>
        <v/>
      </c>
      <c r="AS29" s="40" t="str">
        <f>IF(Rækker!AB31=1,1,"")</f>
        <v/>
      </c>
      <c r="AT29" s="41" t="str">
        <f>IF(Rækker!AB31="X","X","")</f>
        <v/>
      </c>
      <c r="AU29" s="42" t="str">
        <f>IF(Rækker!AB31=2,2,"")</f>
        <v/>
      </c>
      <c r="AV29" s="40" t="str">
        <f>IF(Rækker!AD31=1,1,"")</f>
        <v/>
      </c>
      <c r="AW29" s="41" t="str">
        <f>IF(Rækker!AD31="X","X","")</f>
        <v/>
      </c>
      <c r="AX29" s="42" t="str">
        <f>IF(Rækker!AD31=2,2,"")</f>
        <v/>
      </c>
      <c r="AY29" s="40" t="str">
        <f>IF(Rækker!AF31=1,1,"")</f>
        <v/>
      </c>
      <c r="AZ29" s="41" t="str">
        <f>IF(Rækker!AF31="X","X","")</f>
        <v/>
      </c>
      <c r="BA29" s="42" t="str">
        <f>IF(Rækker!AF31=2,2,"")</f>
        <v/>
      </c>
    </row>
    <row r="30" spans="1:53" ht="16.350000000000001" customHeight="1" thickBot="1">
      <c r="A30" s="52"/>
      <c r="B30" s="56" t="str">
        <f>IF(F22&lt;&gt;"","6.","")</f>
        <v>6.</v>
      </c>
      <c r="C30" s="57" t="str">
        <f>IF(F22&lt;&gt;"",CONCATENATE(Kampe!B10," - ",Kampe!D10,"........................................................................................................."),"")</f>
        <v>Burnley - Bristol C.........................................................................................................</v>
      </c>
      <c r="D30" s="37" t="s">
        <v>26</v>
      </c>
      <c r="E30" s="58" t="str">
        <f>IF(F22&lt;&gt;"",IF(E12&lt;&gt;"",E12,""),"")</f>
        <v/>
      </c>
      <c r="F30" s="45">
        <f>IF(Rækker!B32=1,1,"")</f>
        <v>1</v>
      </c>
      <c r="G30" s="46" t="str">
        <f>IF(Rækker!B32="X","X","")</f>
        <v/>
      </c>
      <c r="H30" s="47" t="str">
        <f>IF(Rækker!B32=2,2,"")</f>
        <v/>
      </c>
      <c r="I30" s="45" t="str">
        <f>IF(Rækker!D32=1,1,"")</f>
        <v/>
      </c>
      <c r="J30" s="46" t="str">
        <f>IF(Rækker!D32="X","X","")</f>
        <v/>
      </c>
      <c r="K30" s="47" t="str">
        <f>IF(Rækker!D32=2,2,"")</f>
        <v/>
      </c>
      <c r="L30" s="45" t="str">
        <f>IF(Rækker!F32=1,1,"")</f>
        <v/>
      </c>
      <c r="M30" s="46" t="str">
        <f>IF(Rækker!F32="X","X","")</f>
        <v/>
      </c>
      <c r="N30" s="47" t="str">
        <f>IF(Rækker!F32=2,2,"")</f>
        <v/>
      </c>
      <c r="O30" s="45" t="str">
        <f>IF(Rækker!H32=1,1,"")</f>
        <v/>
      </c>
      <c r="P30" s="46" t="str">
        <f>IF(Rækker!H32="X","X","")</f>
        <v/>
      </c>
      <c r="Q30" s="47" t="str">
        <f>IF(Rækker!H32=2,2,"")</f>
        <v/>
      </c>
      <c r="R30" s="45" t="str">
        <f>IF(Rækker!J32=1,1,"")</f>
        <v/>
      </c>
      <c r="S30" s="46" t="str">
        <f>IF(Rækker!J32="X","X","")</f>
        <v/>
      </c>
      <c r="T30" s="47" t="str">
        <f>IF(Rækker!J32=2,2,"")</f>
        <v/>
      </c>
      <c r="U30" s="45" t="str">
        <f>IF(Rækker!L32=1,1,"")</f>
        <v/>
      </c>
      <c r="V30" s="46" t="str">
        <f>IF(Rækker!L32="X","X","")</f>
        <v/>
      </c>
      <c r="W30" s="47" t="str">
        <f>IF(Rækker!L32=2,2,"")</f>
        <v/>
      </c>
      <c r="X30" s="45" t="str">
        <f>IF(Rækker!N32=1,1,"")</f>
        <v/>
      </c>
      <c r="Y30" s="46" t="str">
        <f>IF(Rækker!N32="X","X","")</f>
        <v/>
      </c>
      <c r="Z30" s="47" t="str">
        <f>IF(Rækker!N32=2,2,"")</f>
        <v/>
      </c>
      <c r="AA30" s="45" t="str">
        <f>IF(Rækker!P32=1,1,"")</f>
        <v/>
      </c>
      <c r="AB30" s="46" t="str">
        <f>IF(Rækker!P32="X","X","")</f>
        <v/>
      </c>
      <c r="AC30" s="47" t="str">
        <f>IF(Rækker!P32=2,2,"")</f>
        <v/>
      </c>
      <c r="AD30" s="45" t="str">
        <f>IF(Rækker!R32=1,1,"")</f>
        <v/>
      </c>
      <c r="AE30" s="46" t="str">
        <f>IF(Rækker!R32="X","X","")</f>
        <v/>
      </c>
      <c r="AF30" s="47" t="str">
        <f>IF(Rækker!R32=2,2,"")</f>
        <v/>
      </c>
      <c r="AG30" s="45" t="str">
        <f>IF(Rækker!T32=1,1,"")</f>
        <v/>
      </c>
      <c r="AH30" s="46" t="str">
        <f>IF(Rækker!T32="X","X","")</f>
        <v/>
      </c>
      <c r="AI30" s="47" t="str">
        <f>IF(Rækker!T32=2,2,"")</f>
        <v/>
      </c>
      <c r="AJ30" s="45" t="str">
        <f>IF(Rækker!V32=1,1,"")</f>
        <v/>
      </c>
      <c r="AK30" s="46" t="str">
        <f>IF(Rækker!V32="X","X","")</f>
        <v/>
      </c>
      <c r="AL30" s="47" t="str">
        <f>IF(Rækker!V32=2,2,"")</f>
        <v/>
      </c>
      <c r="AM30" s="45" t="str">
        <f>IF(Rækker!X32=1,1,"")</f>
        <v/>
      </c>
      <c r="AN30" s="46" t="str">
        <f>IF(Rækker!X32="X","X","")</f>
        <v/>
      </c>
      <c r="AO30" s="47" t="str">
        <f>IF(Rækker!X32=2,2,"")</f>
        <v/>
      </c>
      <c r="AP30" s="45" t="str">
        <f>IF(Rækker!Z32=1,1,"")</f>
        <v/>
      </c>
      <c r="AQ30" s="46" t="str">
        <f>IF(Rækker!Z32="X","X","")</f>
        <v/>
      </c>
      <c r="AR30" s="47" t="str">
        <f>IF(Rækker!Z32=2,2,"")</f>
        <v/>
      </c>
      <c r="AS30" s="45" t="str">
        <f>IF(Rækker!AB32=1,1,"")</f>
        <v/>
      </c>
      <c r="AT30" s="46" t="str">
        <f>IF(Rækker!AB32="X","X","")</f>
        <v/>
      </c>
      <c r="AU30" s="47" t="str">
        <f>IF(Rækker!AB32=2,2,"")</f>
        <v/>
      </c>
      <c r="AV30" s="45" t="str">
        <f>IF(Rækker!AD32=1,1,"")</f>
        <v/>
      </c>
      <c r="AW30" s="46" t="str">
        <f>IF(Rækker!AD32="X","X","")</f>
        <v/>
      </c>
      <c r="AX30" s="47" t="str">
        <f>IF(Rækker!AD32=2,2,"")</f>
        <v/>
      </c>
      <c r="AY30" s="45" t="str">
        <f>IF(Rækker!AF32=1,1,"")</f>
        <v/>
      </c>
      <c r="AZ30" s="46" t="str">
        <f>IF(Rækker!AF32="X","X","")</f>
        <v/>
      </c>
      <c r="BA30" s="47" t="str">
        <f>IF(Rækker!AF32=2,2,"")</f>
        <v/>
      </c>
    </row>
    <row r="31" spans="1:53" ht="16.350000000000001" customHeight="1">
      <c r="A31" s="52"/>
      <c r="B31" s="53" t="str">
        <f>IF(F22&lt;&gt;"","7.","")</f>
        <v>7.</v>
      </c>
      <c r="C31" s="54" t="str">
        <f>IF(F22&lt;&gt;"",CONCATENATE(Kampe!B11," - ",Kampe!D11,"........................................................................................................."),"")</f>
        <v>Millwall - Bolton.........................................................................................................</v>
      </c>
      <c r="D31" s="37" t="s">
        <v>26</v>
      </c>
      <c r="E31" s="59" t="str">
        <f>IF(F22&lt;&gt;"",IF(E13&lt;&gt;"",E13,""),"")</f>
        <v/>
      </c>
      <c r="F31" s="48">
        <f>IF(Rækker!B33=1,1,"")</f>
        <v>1</v>
      </c>
      <c r="G31" s="38" t="str">
        <f>IF(Rækker!B33="X","X","")</f>
        <v/>
      </c>
      <c r="H31" s="30" t="str">
        <f>IF(Rækker!B33=2,2,"")</f>
        <v/>
      </c>
      <c r="I31" s="29" t="str">
        <f>IF(Rækker!D33=1,1,"")</f>
        <v/>
      </c>
      <c r="J31" s="38" t="str">
        <f>IF(Rækker!D33="X","X","")</f>
        <v/>
      </c>
      <c r="K31" s="30" t="str">
        <f>IF(Rækker!D33=2,2,"")</f>
        <v/>
      </c>
      <c r="L31" s="29" t="str">
        <f>IF(Rækker!F33=1,1,"")</f>
        <v/>
      </c>
      <c r="M31" s="38" t="str">
        <f>IF(Rækker!F33="X","X","")</f>
        <v/>
      </c>
      <c r="N31" s="30" t="str">
        <f>IF(Rækker!F33=2,2,"")</f>
        <v/>
      </c>
      <c r="O31" s="29" t="str">
        <f>IF(Rækker!H33=1,1,"")</f>
        <v/>
      </c>
      <c r="P31" s="38" t="str">
        <f>IF(Rækker!H33="X","X","")</f>
        <v/>
      </c>
      <c r="Q31" s="30" t="str">
        <f>IF(Rækker!H33=2,2,"")</f>
        <v/>
      </c>
      <c r="R31" s="29" t="str">
        <f>IF(Rækker!J33=1,1,"")</f>
        <v/>
      </c>
      <c r="S31" s="38" t="str">
        <f>IF(Rækker!J33="X","X","")</f>
        <v/>
      </c>
      <c r="T31" s="30" t="str">
        <f>IF(Rækker!J33=2,2,"")</f>
        <v/>
      </c>
      <c r="U31" s="29" t="str">
        <f>IF(Rækker!L33=1,1,"")</f>
        <v/>
      </c>
      <c r="V31" s="38" t="str">
        <f>IF(Rækker!L33="X","X","")</f>
        <v/>
      </c>
      <c r="W31" s="30" t="str">
        <f>IF(Rækker!L33=2,2,"")</f>
        <v/>
      </c>
      <c r="X31" s="29" t="str">
        <f>IF(Rækker!N33=1,1,"")</f>
        <v/>
      </c>
      <c r="Y31" s="38" t="str">
        <f>IF(Rækker!N33="X","X","")</f>
        <v/>
      </c>
      <c r="Z31" s="30" t="str">
        <f>IF(Rækker!N33=2,2,"")</f>
        <v/>
      </c>
      <c r="AA31" s="29" t="str">
        <f>IF(Rækker!P33=1,1,"")</f>
        <v/>
      </c>
      <c r="AB31" s="38" t="str">
        <f>IF(Rækker!P33="X","X","")</f>
        <v/>
      </c>
      <c r="AC31" s="30" t="str">
        <f>IF(Rækker!P33=2,2,"")</f>
        <v/>
      </c>
      <c r="AD31" s="29" t="str">
        <f>IF(Rækker!R33=1,1,"")</f>
        <v/>
      </c>
      <c r="AE31" s="38" t="str">
        <f>IF(Rækker!R33="X","X","")</f>
        <v/>
      </c>
      <c r="AF31" s="30" t="str">
        <f>IF(Rækker!R33=2,2,"")</f>
        <v/>
      </c>
      <c r="AG31" s="29" t="str">
        <f>IF(Rækker!T33=1,1,"")</f>
        <v/>
      </c>
      <c r="AH31" s="38" t="str">
        <f>IF(Rækker!T33="X","X","")</f>
        <v/>
      </c>
      <c r="AI31" s="30" t="str">
        <f>IF(Rækker!T33=2,2,"")</f>
        <v/>
      </c>
      <c r="AJ31" s="29" t="str">
        <f>IF(Rækker!V33=1,1,"")</f>
        <v/>
      </c>
      <c r="AK31" s="38" t="str">
        <f>IF(Rækker!V33="X","X","")</f>
        <v/>
      </c>
      <c r="AL31" s="30" t="str">
        <f>IF(Rækker!V33=2,2,"")</f>
        <v/>
      </c>
      <c r="AM31" s="29" t="str">
        <f>IF(Rækker!X33=1,1,"")</f>
        <v/>
      </c>
      <c r="AN31" s="38" t="str">
        <f>IF(Rækker!X33="X","X","")</f>
        <v/>
      </c>
      <c r="AO31" s="30" t="str">
        <f>IF(Rækker!X33=2,2,"")</f>
        <v/>
      </c>
      <c r="AP31" s="29" t="str">
        <f>IF(Rækker!Z33=1,1,"")</f>
        <v/>
      </c>
      <c r="AQ31" s="38" t="str">
        <f>IF(Rækker!Z33="X","X","")</f>
        <v/>
      </c>
      <c r="AR31" s="30" t="str">
        <f>IF(Rækker!Z33=2,2,"")</f>
        <v/>
      </c>
      <c r="AS31" s="29" t="str">
        <f>IF(Rækker!AB33=1,1,"")</f>
        <v/>
      </c>
      <c r="AT31" s="38" t="str">
        <f>IF(Rækker!AB33="X","X","")</f>
        <v/>
      </c>
      <c r="AU31" s="30" t="str">
        <f>IF(Rækker!AB33=2,2,"")</f>
        <v/>
      </c>
      <c r="AV31" s="29" t="str">
        <f>IF(Rækker!AD33=1,1,"")</f>
        <v/>
      </c>
      <c r="AW31" s="38" t="str">
        <f>IF(Rækker!AD33="X","X","")</f>
        <v/>
      </c>
      <c r="AX31" s="30" t="str">
        <f>IF(Rækker!AD33=2,2,"")</f>
        <v/>
      </c>
      <c r="AY31" s="29" t="str">
        <f>IF(Rækker!AF33=1,1,"")</f>
        <v/>
      </c>
      <c r="AZ31" s="38" t="str">
        <f>IF(Rækker!AF33="X","X","")</f>
        <v/>
      </c>
      <c r="BA31" s="30" t="str">
        <f>IF(Rækker!AF33=2,2,"")</f>
        <v/>
      </c>
    </row>
    <row r="32" spans="1:53" ht="16.350000000000001" customHeight="1">
      <c r="A32" s="52"/>
      <c r="B32" s="53" t="str">
        <f>IF(F22&lt;&gt;"","8.","")</f>
        <v>8.</v>
      </c>
      <c r="C32" s="54" t="str">
        <f>IF(F22&lt;&gt;"",CONCATENATE(Kampe!B12," - ",Kampe!D12,"........................................................................................................."),"")</f>
        <v>Portsmouth - Cardiff.........................................................................................................</v>
      </c>
      <c r="D32" s="37" t="s">
        <v>26</v>
      </c>
      <c r="E32" s="39" t="str">
        <f>IF(F22&lt;&gt;"",IF(E14&lt;&gt;"",E14,""),"")</f>
        <v/>
      </c>
      <c r="F32" s="40" t="str">
        <f>IF(Rækker!B34=1,1,"")</f>
        <v/>
      </c>
      <c r="G32" s="41" t="str">
        <f>IF(Rækker!B34="X","X","")</f>
        <v/>
      </c>
      <c r="H32" s="42">
        <f>IF(Rækker!B34=2,2,"")</f>
        <v>2</v>
      </c>
      <c r="I32" s="40" t="str">
        <f>IF(Rækker!D34=1,1,"")</f>
        <v/>
      </c>
      <c r="J32" s="41" t="str">
        <f>IF(Rækker!D34="X","X","")</f>
        <v/>
      </c>
      <c r="K32" s="42" t="str">
        <f>IF(Rækker!D34=2,2,"")</f>
        <v/>
      </c>
      <c r="L32" s="40" t="str">
        <f>IF(Rækker!F34=1,1,"")</f>
        <v/>
      </c>
      <c r="M32" s="41" t="str">
        <f>IF(Rækker!F34="X","X","")</f>
        <v/>
      </c>
      <c r="N32" s="42" t="str">
        <f>IF(Rækker!F34=2,2,"")</f>
        <v/>
      </c>
      <c r="O32" s="40" t="str">
        <f>IF(Rækker!H34=1,1,"")</f>
        <v/>
      </c>
      <c r="P32" s="41" t="str">
        <f>IF(Rækker!H34="X","X","")</f>
        <v/>
      </c>
      <c r="Q32" s="42" t="str">
        <f>IF(Rækker!H34=2,2,"")</f>
        <v/>
      </c>
      <c r="R32" s="40" t="str">
        <f>IF(Rækker!J34=1,1,"")</f>
        <v/>
      </c>
      <c r="S32" s="41" t="str">
        <f>IF(Rækker!J34="X","X","")</f>
        <v/>
      </c>
      <c r="T32" s="42" t="str">
        <f>IF(Rækker!J34=2,2,"")</f>
        <v/>
      </c>
      <c r="U32" s="40" t="str">
        <f>IF(Rækker!L34=1,1,"")</f>
        <v/>
      </c>
      <c r="V32" s="41" t="str">
        <f>IF(Rækker!L34="X","X","")</f>
        <v/>
      </c>
      <c r="W32" s="42" t="str">
        <f>IF(Rækker!L34=2,2,"")</f>
        <v/>
      </c>
      <c r="X32" s="40" t="str">
        <f>IF(Rækker!N34=1,1,"")</f>
        <v/>
      </c>
      <c r="Y32" s="41" t="str">
        <f>IF(Rækker!N34="X","X","")</f>
        <v/>
      </c>
      <c r="Z32" s="42" t="str">
        <f>IF(Rækker!N34=2,2,"")</f>
        <v/>
      </c>
      <c r="AA32" s="40" t="str">
        <f>IF(Rækker!P34=1,1,"")</f>
        <v/>
      </c>
      <c r="AB32" s="41" t="str">
        <f>IF(Rækker!P34="X","X","")</f>
        <v/>
      </c>
      <c r="AC32" s="42" t="str">
        <f>IF(Rækker!P34=2,2,"")</f>
        <v/>
      </c>
      <c r="AD32" s="40" t="str">
        <f>IF(Rækker!R34=1,1,"")</f>
        <v/>
      </c>
      <c r="AE32" s="41" t="str">
        <f>IF(Rækker!R34="X","X","")</f>
        <v/>
      </c>
      <c r="AF32" s="42" t="str">
        <f>IF(Rækker!R34=2,2,"")</f>
        <v/>
      </c>
      <c r="AG32" s="40" t="str">
        <f>IF(Rækker!T34=1,1,"")</f>
        <v/>
      </c>
      <c r="AH32" s="41" t="str">
        <f>IF(Rækker!T34="X","X","")</f>
        <v/>
      </c>
      <c r="AI32" s="42" t="str">
        <f>IF(Rækker!T34=2,2,"")</f>
        <v/>
      </c>
      <c r="AJ32" s="40" t="str">
        <f>IF(Rækker!V34=1,1,"")</f>
        <v/>
      </c>
      <c r="AK32" s="41" t="str">
        <f>IF(Rækker!V34="X","X","")</f>
        <v/>
      </c>
      <c r="AL32" s="42" t="str">
        <f>IF(Rækker!V34=2,2,"")</f>
        <v/>
      </c>
      <c r="AM32" s="40" t="str">
        <f>IF(Rækker!X34=1,1,"")</f>
        <v/>
      </c>
      <c r="AN32" s="41" t="str">
        <f>IF(Rækker!X34="X","X","")</f>
        <v/>
      </c>
      <c r="AO32" s="42" t="str">
        <f>IF(Rækker!X34=2,2,"")</f>
        <v/>
      </c>
      <c r="AP32" s="40" t="str">
        <f>IF(Rækker!Z34=1,1,"")</f>
        <v/>
      </c>
      <c r="AQ32" s="41" t="str">
        <f>IF(Rækker!Z34="X","X","")</f>
        <v/>
      </c>
      <c r="AR32" s="42" t="str">
        <f>IF(Rækker!Z34=2,2,"")</f>
        <v/>
      </c>
      <c r="AS32" s="40" t="str">
        <f>IF(Rækker!AB34=1,1,"")</f>
        <v/>
      </c>
      <c r="AT32" s="41" t="str">
        <f>IF(Rækker!AB34="X","X","")</f>
        <v/>
      </c>
      <c r="AU32" s="42" t="str">
        <f>IF(Rækker!AB34=2,2,"")</f>
        <v/>
      </c>
      <c r="AV32" s="40" t="str">
        <f>IF(Rækker!AD34=1,1,"")</f>
        <v/>
      </c>
      <c r="AW32" s="41" t="str">
        <f>IF(Rækker!AD34="X","X","")</f>
        <v/>
      </c>
      <c r="AX32" s="42" t="str">
        <f>IF(Rækker!AD34=2,2,"")</f>
        <v/>
      </c>
      <c r="AY32" s="40" t="str">
        <f>IF(Rækker!AF34=1,1,"")</f>
        <v/>
      </c>
      <c r="AZ32" s="41" t="str">
        <f>IF(Rækker!AF34="X","X","")</f>
        <v/>
      </c>
      <c r="BA32" s="42" t="str">
        <f>IF(Rækker!AF34=2,2,"")</f>
        <v/>
      </c>
    </row>
    <row r="33" spans="1:53" ht="16.350000000000001" customHeight="1" thickBot="1">
      <c r="A33" s="52"/>
      <c r="B33" s="56" t="str">
        <f>IF(F22&lt;&gt;"","9.","")</f>
        <v>9.</v>
      </c>
      <c r="C33" s="57" t="str">
        <f>IF(F22&lt;&gt;"",CONCATENATE(Kampe!B13," - ",Kampe!D13,"........................................................................................................."),"")</f>
        <v>Queens Park R - Middlesbrough.........................................................................................................</v>
      </c>
      <c r="D33" s="37" t="s">
        <v>26</v>
      </c>
      <c r="E33" s="58" t="str">
        <f>IF(F22&lt;&gt;"",IF(E15&lt;&gt;"",E15,""),"")</f>
        <v/>
      </c>
      <c r="F33" s="45" t="str">
        <f>IF(Rækker!B35=1,1,"")</f>
        <v/>
      </c>
      <c r="G33" s="46" t="str">
        <f>IF(Rækker!B35="X","X","")</f>
        <v>X</v>
      </c>
      <c r="H33" s="47" t="str">
        <f>IF(Rækker!B35=2,2,"")</f>
        <v/>
      </c>
      <c r="I33" s="45" t="str">
        <f>IF(Rækker!D35=1,1,"")</f>
        <v/>
      </c>
      <c r="J33" s="46" t="str">
        <f>IF(Rækker!D35="X","X","")</f>
        <v/>
      </c>
      <c r="K33" s="47" t="str">
        <f>IF(Rækker!D35=2,2,"")</f>
        <v/>
      </c>
      <c r="L33" s="45" t="str">
        <f>IF(Rækker!F35=1,1,"")</f>
        <v/>
      </c>
      <c r="M33" s="46" t="str">
        <f>IF(Rækker!F35="X","X","")</f>
        <v/>
      </c>
      <c r="N33" s="47" t="str">
        <f>IF(Rækker!F35=2,2,"")</f>
        <v/>
      </c>
      <c r="O33" s="45" t="str">
        <f>IF(Rækker!H35=1,1,"")</f>
        <v/>
      </c>
      <c r="P33" s="46" t="str">
        <f>IF(Rækker!H35="X","X","")</f>
        <v/>
      </c>
      <c r="Q33" s="47" t="str">
        <f>IF(Rækker!H35=2,2,"")</f>
        <v/>
      </c>
      <c r="R33" s="45" t="str">
        <f>IF(Rækker!J35=1,1,"")</f>
        <v/>
      </c>
      <c r="S33" s="46" t="str">
        <f>IF(Rækker!J35="X","X","")</f>
        <v/>
      </c>
      <c r="T33" s="47" t="str">
        <f>IF(Rækker!J35=2,2,"")</f>
        <v/>
      </c>
      <c r="U33" s="45" t="str">
        <f>IF(Rækker!L35=1,1,"")</f>
        <v/>
      </c>
      <c r="V33" s="46" t="str">
        <f>IF(Rækker!L35="X","X","")</f>
        <v/>
      </c>
      <c r="W33" s="47" t="str">
        <f>IF(Rækker!L35=2,2,"")</f>
        <v/>
      </c>
      <c r="X33" s="45" t="str">
        <f>IF(Rækker!N35=1,1,"")</f>
        <v/>
      </c>
      <c r="Y33" s="46" t="str">
        <f>IF(Rækker!N35="X","X","")</f>
        <v/>
      </c>
      <c r="Z33" s="47" t="str">
        <f>IF(Rækker!N35=2,2,"")</f>
        <v/>
      </c>
      <c r="AA33" s="45" t="str">
        <f>IF(Rækker!P35=1,1,"")</f>
        <v/>
      </c>
      <c r="AB33" s="46" t="str">
        <f>IF(Rækker!P35="X","X","")</f>
        <v/>
      </c>
      <c r="AC33" s="47" t="str">
        <f>IF(Rækker!P35=2,2,"")</f>
        <v/>
      </c>
      <c r="AD33" s="45" t="str">
        <f>IF(Rækker!R35=1,1,"")</f>
        <v/>
      </c>
      <c r="AE33" s="46" t="str">
        <f>IF(Rækker!R35="X","X","")</f>
        <v/>
      </c>
      <c r="AF33" s="47" t="str">
        <f>IF(Rækker!R35=2,2,"")</f>
        <v/>
      </c>
      <c r="AG33" s="45" t="str">
        <f>IF(Rækker!T35=1,1,"")</f>
        <v/>
      </c>
      <c r="AH33" s="46" t="str">
        <f>IF(Rækker!T35="X","X","")</f>
        <v/>
      </c>
      <c r="AI33" s="47" t="str">
        <f>IF(Rækker!T35=2,2,"")</f>
        <v/>
      </c>
      <c r="AJ33" s="45" t="str">
        <f>IF(Rækker!V35=1,1,"")</f>
        <v/>
      </c>
      <c r="AK33" s="46" t="str">
        <f>IF(Rækker!V35="X","X","")</f>
        <v/>
      </c>
      <c r="AL33" s="47" t="str">
        <f>IF(Rækker!V35=2,2,"")</f>
        <v/>
      </c>
      <c r="AM33" s="45" t="str">
        <f>IF(Rækker!X35=1,1,"")</f>
        <v/>
      </c>
      <c r="AN33" s="46" t="str">
        <f>IF(Rækker!X35="X","X","")</f>
        <v/>
      </c>
      <c r="AO33" s="47" t="str">
        <f>IF(Rækker!X35=2,2,"")</f>
        <v/>
      </c>
      <c r="AP33" s="45" t="str">
        <f>IF(Rækker!Z35=1,1,"")</f>
        <v/>
      </c>
      <c r="AQ33" s="46" t="str">
        <f>IF(Rækker!Z35="X","X","")</f>
        <v/>
      </c>
      <c r="AR33" s="47" t="str">
        <f>IF(Rækker!Z35=2,2,"")</f>
        <v/>
      </c>
      <c r="AS33" s="45" t="str">
        <f>IF(Rækker!AB35=1,1,"")</f>
        <v/>
      </c>
      <c r="AT33" s="46" t="str">
        <f>IF(Rækker!AB35="X","X","")</f>
        <v/>
      </c>
      <c r="AU33" s="47" t="str">
        <f>IF(Rækker!AB35=2,2,"")</f>
        <v/>
      </c>
      <c r="AV33" s="45" t="str">
        <f>IF(Rækker!AD35=1,1,"")</f>
        <v/>
      </c>
      <c r="AW33" s="46" t="str">
        <f>IF(Rækker!AD35="X","X","")</f>
        <v/>
      </c>
      <c r="AX33" s="47" t="str">
        <f>IF(Rækker!AD35=2,2,"")</f>
        <v/>
      </c>
      <c r="AY33" s="45" t="str">
        <f>IF(Rækker!AF35=1,1,"")</f>
        <v/>
      </c>
      <c r="AZ33" s="46" t="str">
        <f>IF(Rækker!AF35="X","X","")</f>
        <v/>
      </c>
      <c r="BA33" s="47" t="str">
        <f>IF(Rækker!AF35=2,2,"")</f>
        <v/>
      </c>
    </row>
    <row r="34" spans="1:53" ht="16.350000000000001" customHeight="1">
      <c r="A34" s="52"/>
      <c r="B34" s="53" t="str">
        <f>IF(F22&lt;&gt;"","10.","")</f>
        <v>10.</v>
      </c>
      <c r="C34" s="54" t="str">
        <f>IF(F22&lt;&gt;"",CONCATENATE(Kampe!B14," - ",Kampe!D14,"........................................................................................................."),"")</f>
        <v>Sheffield U - Norwich.........................................................................................................</v>
      </c>
      <c r="D34" s="37" t="s">
        <v>26</v>
      </c>
      <c r="E34" s="59" t="str">
        <f>IF(F22&lt;&gt;"",IF(E16&lt;&gt;"",E16,""),"")</f>
        <v/>
      </c>
      <c r="F34" s="48">
        <f>IF(Rækker!B36=1,1,"")</f>
        <v>1</v>
      </c>
      <c r="G34" s="38" t="str">
        <f>IF(Rækker!B36="X","X","")</f>
        <v/>
      </c>
      <c r="H34" s="30" t="str">
        <f>IF(Rækker!B36=2,2,"")</f>
        <v/>
      </c>
      <c r="I34" s="29" t="str">
        <f>IF(Rækker!D36=1,1,"")</f>
        <v/>
      </c>
      <c r="J34" s="38" t="str">
        <f>IF(Rækker!D36="X","X","")</f>
        <v/>
      </c>
      <c r="K34" s="30" t="str">
        <f>IF(Rækker!D36=2,2,"")</f>
        <v/>
      </c>
      <c r="L34" s="29" t="str">
        <f>IF(Rækker!F36=1,1,"")</f>
        <v/>
      </c>
      <c r="M34" s="38" t="str">
        <f>IF(Rækker!F36="X","X","")</f>
        <v/>
      </c>
      <c r="N34" s="30" t="str">
        <f>IF(Rækker!F36=2,2,"")</f>
        <v/>
      </c>
      <c r="O34" s="29" t="str">
        <f>IF(Rækker!H36=1,1,"")</f>
        <v/>
      </c>
      <c r="P34" s="38" t="str">
        <f>IF(Rækker!H36="X","X","")</f>
        <v/>
      </c>
      <c r="Q34" s="30" t="str">
        <f>IF(Rækker!H36=2,2,"")</f>
        <v/>
      </c>
      <c r="R34" s="29" t="str">
        <f>IF(Rækker!J36=1,1,"")</f>
        <v/>
      </c>
      <c r="S34" s="38" t="str">
        <f>IF(Rækker!J36="X","X","")</f>
        <v/>
      </c>
      <c r="T34" s="30" t="str">
        <f>IF(Rækker!J36=2,2,"")</f>
        <v/>
      </c>
      <c r="U34" s="29" t="str">
        <f>IF(Rækker!L36=1,1,"")</f>
        <v/>
      </c>
      <c r="V34" s="38" t="str">
        <f>IF(Rækker!L36="X","X","")</f>
        <v/>
      </c>
      <c r="W34" s="30" t="str">
        <f>IF(Rækker!L36=2,2,"")</f>
        <v/>
      </c>
      <c r="X34" s="29" t="str">
        <f>IF(Rækker!N36=1,1,"")</f>
        <v/>
      </c>
      <c r="Y34" s="38" t="str">
        <f>IF(Rækker!N36="X","X","")</f>
        <v/>
      </c>
      <c r="Z34" s="30" t="str">
        <f>IF(Rækker!N36=2,2,"")</f>
        <v/>
      </c>
      <c r="AA34" s="29" t="str">
        <f>IF(Rækker!P36=1,1,"")</f>
        <v/>
      </c>
      <c r="AB34" s="38" t="str">
        <f>IF(Rækker!P36="X","X","")</f>
        <v/>
      </c>
      <c r="AC34" s="30" t="str">
        <f>IF(Rækker!P36=2,2,"")</f>
        <v/>
      </c>
      <c r="AD34" s="29" t="str">
        <f>IF(Rækker!R36=1,1,"")</f>
        <v/>
      </c>
      <c r="AE34" s="38" t="str">
        <f>IF(Rækker!R36="X","X","")</f>
        <v/>
      </c>
      <c r="AF34" s="30" t="str">
        <f>IF(Rækker!R36=2,2,"")</f>
        <v/>
      </c>
      <c r="AG34" s="29" t="str">
        <f>IF(Rækker!T36=1,1,"")</f>
        <v/>
      </c>
      <c r="AH34" s="38" t="str">
        <f>IF(Rækker!T36="X","X","")</f>
        <v/>
      </c>
      <c r="AI34" s="30" t="str">
        <f>IF(Rækker!T36=2,2,"")</f>
        <v/>
      </c>
      <c r="AJ34" s="29" t="str">
        <f>IF(Rækker!V36=1,1,"")</f>
        <v/>
      </c>
      <c r="AK34" s="38" t="str">
        <f>IF(Rækker!V36="X","X","")</f>
        <v/>
      </c>
      <c r="AL34" s="30" t="str">
        <f>IF(Rækker!V36=2,2,"")</f>
        <v/>
      </c>
      <c r="AM34" s="29" t="str">
        <f>IF(Rækker!X36=1,1,"")</f>
        <v/>
      </c>
      <c r="AN34" s="38" t="str">
        <f>IF(Rækker!X36="X","X","")</f>
        <v/>
      </c>
      <c r="AO34" s="30" t="str">
        <f>IF(Rækker!X36=2,2,"")</f>
        <v/>
      </c>
      <c r="AP34" s="29" t="str">
        <f>IF(Rækker!Z36=1,1,"")</f>
        <v/>
      </c>
      <c r="AQ34" s="38" t="str">
        <f>IF(Rækker!Z36="X","X","")</f>
        <v/>
      </c>
      <c r="AR34" s="30" t="str">
        <f>IF(Rækker!Z36=2,2,"")</f>
        <v/>
      </c>
      <c r="AS34" s="29" t="str">
        <f>IF(Rækker!AB36=1,1,"")</f>
        <v/>
      </c>
      <c r="AT34" s="38" t="str">
        <f>IF(Rækker!AB36="X","X","")</f>
        <v/>
      </c>
      <c r="AU34" s="30" t="str">
        <f>IF(Rækker!AB36=2,2,"")</f>
        <v/>
      </c>
      <c r="AV34" s="29" t="str">
        <f>IF(Rækker!AD36=1,1,"")</f>
        <v/>
      </c>
      <c r="AW34" s="38" t="str">
        <f>IF(Rækker!AD36="X","X","")</f>
        <v/>
      </c>
      <c r="AX34" s="30" t="str">
        <f>IF(Rækker!AD36=2,2,"")</f>
        <v/>
      </c>
      <c r="AY34" s="29" t="str">
        <f>IF(Rækker!AF36=1,1,"")</f>
        <v/>
      </c>
      <c r="AZ34" s="38" t="str">
        <f>IF(Rækker!AF36="X","X","")</f>
        <v/>
      </c>
      <c r="BA34" s="30" t="str">
        <f>IF(Rækker!AF36=2,2,"")</f>
        <v/>
      </c>
    </row>
    <row r="35" spans="1:53" ht="16.350000000000001" customHeight="1">
      <c r="A35" s="52"/>
      <c r="B35" s="53" t="str">
        <f>IF(F22&lt;&gt;"","11.","")</f>
        <v>11.</v>
      </c>
      <c r="C35" s="54" t="str">
        <f>IF(F22&lt;&gt;"",CONCATENATE(Kampe!B15," - ",Kampe!D15,"........................................................................................................."),"")</f>
        <v>West Bromwich - Watford.........................................................................................................</v>
      </c>
      <c r="D35" s="37" t="s">
        <v>26</v>
      </c>
      <c r="E35" s="39" t="str">
        <f>IF(F22&lt;&gt;"",IF(E17&lt;&gt;"",E17,""),"")</f>
        <v/>
      </c>
      <c r="F35" s="40">
        <f>IF(Rækker!B37=1,1,"")</f>
        <v>1</v>
      </c>
      <c r="G35" s="41" t="str">
        <f>IF(Rækker!B37="X","X","")</f>
        <v/>
      </c>
      <c r="H35" s="42" t="str">
        <f>IF(Rækker!B37=2,2,"")</f>
        <v/>
      </c>
      <c r="I35" s="40" t="str">
        <f>IF(Rækker!D37=1,1,"")</f>
        <v/>
      </c>
      <c r="J35" s="41" t="str">
        <f>IF(Rækker!D37="X","X","")</f>
        <v/>
      </c>
      <c r="K35" s="42" t="str">
        <f>IF(Rækker!D37=2,2,"")</f>
        <v/>
      </c>
      <c r="L35" s="40" t="str">
        <f>IF(Rækker!F37=1,1,"")</f>
        <v/>
      </c>
      <c r="M35" s="41" t="str">
        <f>IF(Rækker!F37="X","X","")</f>
        <v/>
      </c>
      <c r="N35" s="42" t="str">
        <f>IF(Rækker!F37=2,2,"")</f>
        <v/>
      </c>
      <c r="O35" s="40" t="str">
        <f>IF(Rækker!H37=1,1,"")</f>
        <v/>
      </c>
      <c r="P35" s="41" t="str">
        <f>IF(Rækker!H37="X","X","")</f>
        <v/>
      </c>
      <c r="Q35" s="42" t="str">
        <f>IF(Rækker!H37=2,2,"")</f>
        <v/>
      </c>
      <c r="R35" s="40" t="str">
        <f>IF(Rækker!J37=1,1,"")</f>
        <v/>
      </c>
      <c r="S35" s="41" t="str">
        <f>IF(Rækker!J37="X","X","")</f>
        <v/>
      </c>
      <c r="T35" s="42" t="str">
        <f>IF(Rækker!J37=2,2,"")</f>
        <v/>
      </c>
      <c r="U35" s="40" t="str">
        <f>IF(Rækker!L37=1,1,"")</f>
        <v/>
      </c>
      <c r="V35" s="41" t="str">
        <f>IF(Rækker!L37="X","X","")</f>
        <v/>
      </c>
      <c r="W35" s="42" t="str">
        <f>IF(Rækker!L37=2,2,"")</f>
        <v/>
      </c>
      <c r="X35" s="40" t="str">
        <f>IF(Rækker!N37=1,1,"")</f>
        <v/>
      </c>
      <c r="Y35" s="41" t="str">
        <f>IF(Rækker!N37="X","X","")</f>
        <v/>
      </c>
      <c r="Z35" s="42" t="str">
        <f>IF(Rækker!N37=2,2,"")</f>
        <v/>
      </c>
      <c r="AA35" s="40" t="str">
        <f>IF(Rækker!P37=1,1,"")</f>
        <v/>
      </c>
      <c r="AB35" s="41" t="str">
        <f>IF(Rækker!P37="X","X","")</f>
        <v/>
      </c>
      <c r="AC35" s="42" t="str">
        <f>IF(Rækker!P37=2,2,"")</f>
        <v/>
      </c>
      <c r="AD35" s="40" t="str">
        <f>IF(Rækker!R37=1,1,"")</f>
        <v/>
      </c>
      <c r="AE35" s="41" t="str">
        <f>IF(Rækker!R37="X","X","")</f>
        <v/>
      </c>
      <c r="AF35" s="42" t="str">
        <f>IF(Rækker!R37=2,2,"")</f>
        <v/>
      </c>
      <c r="AG35" s="40" t="str">
        <f>IF(Rækker!T37=1,1,"")</f>
        <v/>
      </c>
      <c r="AH35" s="41" t="str">
        <f>IF(Rækker!T37="X","X","")</f>
        <v/>
      </c>
      <c r="AI35" s="42" t="str">
        <f>IF(Rækker!T37=2,2,"")</f>
        <v/>
      </c>
      <c r="AJ35" s="40" t="str">
        <f>IF(Rækker!V37=1,1,"")</f>
        <v/>
      </c>
      <c r="AK35" s="41" t="str">
        <f>IF(Rækker!V37="X","X","")</f>
        <v/>
      </c>
      <c r="AL35" s="42" t="str">
        <f>IF(Rækker!V37=2,2,"")</f>
        <v/>
      </c>
      <c r="AM35" s="40" t="str">
        <f>IF(Rækker!X37=1,1,"")</f>
        <v/>
      </c>
      <c r="AN35" s="41" t="str">
        <f>IF(Rækker!X37="X","X","")</f>
        <v/>
      </c>
      <c r="AO35" s="42" t="str">
        <f>IF(Rækker!X37=2,2,"")</f>
        <v/>
      </c>
      <c r="AP35" s="40" t="str">
        <f>IF(Rækker!Z37=1,1,"")</f>
        <v/>
      </c>
      <c r="AQ35" s="41" t="str">
        <f>IF(Rækker!Z37="X","X","")</f>
        <v/>
      </c>
      <c r="AR35" s="42" t="str">
        <f>IF(Rækker!Z37=2,2,"")</f>
        <v/>
      </c>
      <c r="AS35" s="40" t="str">
        <f>IF(Rækker!AB37=1,1,"")</f>
        <v/>
      </c>
      <c r="AT35" s="41" t="str">
        <f>IF(Rækker!AB37="X","X","")</f>
        <v/>
      </c>
      <c r="AU35" s="42" t="str">
        <f>IF(Rækker!AB37=2,2,"")</f>
        <v/>
      </c>
      <c r="AV35" s="40" t="str">
        <f>IF(Rækker!AD37=1,1,"")</f>
        <v/>
      </c>
      <c r="AW35" s="41" t="str">
        <f>IF(Rækker!AD37="X","X","")</f>
        <v/>
      </c>
      <c r="AX35" s="42" t="str">
        <f>IF(Rækker!AD37=2,2,"")</f>
        <v/>
      </c>
      <c r="AY35" s="40" t="str">
        <f>IF(Rækker!AF37=1,1,"")</f>
        <v/>
      </c>
      <c r="AZ35" s="41" t="str">
        <f>IF(Rækker!AF37="X","X","")</f>
        <v/>
      </c>
      <c r="BA35" s="42" t="str">
        <f>IF(Rækker!AF37=2,2,"")</f>
        <v/>
      </c>
    </row>
    <row r="36" spans="1:53" ht="16.350000000000001" customHeight="1">
      <c r="A36" s="52"/>
      <c r="B36" s="53" t="str">
        <f>IF(F22&lt;&gt;"","12.","")</f>
        <v>12.</v>
      </c>
      <c r="C36" s="54" t="str">
        <f>IF(F22&lt;&gt;"",CONCATENATE(Kampe!B16," - ",Kampe!D16,"........................................................................................................."),"")</f>
        <v>West Ham - Derby.........................................................................................................</v>
      </c>
      <c r="D36" s="37" t="s">
        <v>26</v>
      </c>
      <c r="E36" s="39" t="str">
        <f>IF(F22&lt;&gt;"",IF(E18&lt;&gt;"",E18,""),"")</f>
        <v/>
      </c>
      <c r="F36" s="40">
        <f>IF(Rækker!B38=1,1,"")</f>
        <v>1</v>
      </c>
      <c r="G36" s="41" t="str">
        <f>IF(Rækker!B38="X","X","")</f>
        <v/>
      </c>
      <c r="H36" s="42" t="str">
        <f>IF(Rækker!B38=2,2,"")</f>
        <v/>
      </c>
      <c r="I36" s="40" t="str">
        <f>IF(Rækker!D38=1,1,"")</f>
        <v/>
      </c>
      <c r="J36" s="41" t="str">
        <f>IF(Rækker!D38="X","X","")</f>
        <v/>
      </c>
      <c r="K36" s="42" t="str">
        <f>IF(Rækker!D38=2,2,"")</f>
        <v/>
      </c>
      <c r="L36" s="40" t="str">
        <f>IF(Rækker!F38=1,1,"")</f>
        <v/>
      </c>
      <c r="M36" s="41" t="str">
        <f>IF(Rækker!F38="X","X","")</f>
        <v/>
      </c>
      <c r="N36" s="42" t="str">
        <f>IF(Rækker!F38=2,2,"")</f>
        <v/>
      </c>
      <c r="O36" s="40" t="str">
        <f>IF(Rækker!H38=1,1,"")</f>
        <v/>
      </c>
      <c r="P36" s="41" t="str">
        <f>IF(Rækker!H38="X","X","")</f>
        <v/>
      </c>
      <c r="Q36" s="42" t="str">
        <f>IF(Rækker!H38=2,2,"")</f>
        <v/>
      </c>
      <c r="R36" s="40" t="str">
        <f>IF(Rækker!J38=1,1,"")</f>
        <v/>
      </c>
      <c r="S36" s="41" t="str">
        <f>IF(Rækker!J38="X","X","")</f>
        <v/>
      </c>
      <c r="T36" s="42" t="str">
        <f>IF(Rækker!J38=2,2,"")</f>
        <v/>
      </c>
      <c r="U36" s="40" t="str">
        <f>IF(Rækker!L38=1,1,"")</f>
        <v/>
      </c>
      <c r="V36" s="41" t="str">
        <f>IF(Rækker!L38="X","X","")</f>
        <v/>
      </c>
      <c r="W36" s="42" t="str">
        <f>IF(Rækker!L38=2,2,"")</f>
        <v/>
      </c>
      <c r="X36" s="40" t="str">
        <f>IF(Rækker!N38=1,1,"")</f>
        <v/>
      </c>
      <c r="Y36" s="41" t="str">
        <f>IF(Rækker!N38="X","X","")</f>
        <v/>
      </c>
      <c r="Z36" s="42" t="str">
        <f>IF(Rækker!N38=2,2,"")</f>
        <v/>
      </c>
      <c r="AA36" s="40" t="str">
        <f>IF(Rækker!P38=1,1,"")</f>
        <v/>
      </c>
      <c r="AB36" s="41" t="str">
        <f>IF(Rækker!P38="X","X","")</f>
        <v/>
      </c>
      <c r="AC36" s="42" t="str">
        <f>IF(Rækker!P38=2,2,"")</f>
        <v/>
      </c>
      <c r="AD36" s="40" t="str">
        <f>IF(Rækker!R38=1,1,"")</f>
        <v/>
      </c>
      <c r="AE36" s="41" t="str">
        <f>IF(Rækker!R38="X","X","")</f>
        <v/>
      </c>
      <c r="AF36" s="42" t="str">
        <f>IF(Rækker!R38=2,2,"")</f>
        <v/>
      </c>
      <c r="AG36" s="40" t="str">
        <f>IF(Rækker!T38=1,1,"")</f>
        <v/>
      </c>
      <c r="AH36" s="41" t="str">
        <f>IF(Rækker!T38="X","X","")</f>
        <v/>
      </c>
      <c r="AI36" s="42" t="str">
        <f>IF(Rækker!T38=2,2,"")</f>
        <v/>
      </c>
      <c r="AJ36" s="40" t="str">
        <f>IF(Rækker!V38=1,1,"")</f>
        <v/>
      </c>
      <c r="AK36" s="41" t="str">
        <f>IF(Rækker!V38="X","X","")</f>
        <v/>
      </c>
      <c r="AL36" s="42" t="str">
        <f>IF(Rækker!V38=2,2,"")</f>
        <v/>
      </c>
      <c r="AM36" s="40" t="str">
        <f>IF(Rækker!X38=1,1,"")</f>
        <v/>
      </c>
      <c r="AN36" s="41" t="str">
        <f>IF(Rækker!X38="X","X","")</f>
        <v/>
      </c>
      <c r="AO36" s="42" t="str">
        <f>IF(Rækker!X38=2,2,"")</f>
        <v/>
      </c>
      <c r="AP36" s="40" t="str">
        <f>IF(Rækker!Z38=1,1,"")</f>
        <v/>
      </c>
      <c r="AQ36" s="41" t="str">
        <f>IF(Rækker!Z38="X","X","")</f>
        <v/>
      </c>
      <c r="AR36" s="42" t="str">
        <f>IF(Rækker!Z38=2,2,"")</f>
        <v/>
      </c>
      <c r="AS36" s="40" t="str">
        <f>IF(Rækker!AB38=1,1,"")</f>
        <v/>
      </c>
      <c r="AT36" s="41" t="str">
        <f>IF(Rækker!AB38="X","X","")</f>
        <v/>
      </c>
      <c r="AU36" s="42" t="str">
        <f>IF(Rækker!AB38=2,2,"")</f>
        <v/>
      </c>
      <c r="AV36" s="40" t="str">
        <f>IF(Rækker!AD38=1,1,"")</f>
        <v/>
      </c>
      <c r="AW36" s="41" t="str">
        <f>IF(Rækker!AD38="X","X","")</f>
        <v/>
      </c>
      <c r="AX36" s="42" t="str">
        <f>IF(Rækker!AD38=2,2,"")</f>
        <v/>
      </c>
      <c r="AY36" s="40" t="str">
        <f>IF(Rækker!AF38=1,1,"")</f>
        <v/>
      </c>
      <c r="AZ36" s="41" t="str">
        <f>IF(Rækker!AF38="X","X","")</f>
        <v/>
      </c>
      <c r="BA36" s="42" t="str">
        <f>IF(Rækker!AF38=2,2,"")</f>
        <v/>
      </c>
    </row>
    <row r="37" spans="1:53" ht="16.350000000000001" customHeight="1" thickBot="1">
      <c r="A37" s="52"/>
      <c r="B37" s="53" t="str">
        <f>IF(F22&lt;&gt;"","13.","")</f>
        <v>13.</v>
      </c>
      <c r="C37" s="54" t="str">
        <f>IF(F22&lt;&gt;"",CONCATENATE(Kampe!B17," - ",Kampe!D17,"........................................................................................................."),"")</f>
        <v>Luton - Leyton Orient.........................................................................................................</v>
      </c>
      <c r="D37" s="37" t="s">
        <v>26</v>
      </c>
      <c r="E37" s="60" t="str">
        <f>IF(F22&lt;&gt;"",IF(E19&lt;&gt;"",E19,""),"")</f>
        <v/>
      </c>
      <c r="F37" s="48">
        <f>IF(Rækker!B39=1,1,"")</f>
        <v>1</v>
      </c>
      <c r="G37" s="38" t="str">
        <f>IF(Rækker!B39="X","X","")</f>
        <v/>
      </c>
      <c r="H37" s="30" t="str">
        <f>IF(Rækker!B39=2,2,"")</f>
        <v/>
      </c>
      <c r="I37" s="29" t="str">
        <f>IF(Rækker!D39=1,1,"")</f>
        <v/>
      </c>
      <c r="J37" s="38" t="str">
        <f>IF(Rækker!D39="X","X","")</f>
        <v/>
      </c>
      <c r="K37" s="30" t="str">
        <f>IF(Rækker!D39=2,2,"")</f>
        <v/>
      </c>
      <c r="L37" s="29" t="str">
        <f>IF(Rækker!F39=1,1,"")</f>
        <v/>
      </c>
      <c r="M37" s="38" t="str">
        <f>IF(Rækker!F39="X","X","")</f>
        <v/>
      </c>
      <c r="N37" s="30" t="str">
        <f>IF(Rækker!F39=2,2,"")</f>
        <v/>
      </c>
      <c r="O37" s="29" t="str">
        <f>IF(Rækker!H39=1,1,"")</f>
        <v/>
      </c>
      <c r="P37" s="38" t="str">
        <f>IF(Rækker!H39="X","X","")</f>
        <v/>
      </c>
      <c r="Q37" s="30" t="str">
        <f>IF(Rækker!H39=2,2,"")</f>
        <v/>
      </c>
      <c r="R37" s="29" t="str">
        <f>IF(Rækker!J39=1,1,"")</f>
        <v/>
      </c>
      <c r="S37" s="38" t="str">
        <f>IF(Rækker!J39="X","X","")</f>
        <v/>
      </c>
      <c r="T37" s="30" t="str">
        <f>IF(Rækker!J39=2,2,"")</f>
        <v/>
      </c>
      <c r="U37" s="29" t="str">
        <f>IF(Rækker!L39=1,1,"")</f>
        <v/>
      </c>
      <c r="V37" s="38" t="str">
        <f>IF(Rækker!L39="X","X","")</f>
        <v/>
      </c>
      <c r="W37" s="30" t="str">
        <f>IF(Rækker!L39=2,2,"")</f>
        <v/>
      </c>
      <c r="X37" s="29" t="str">
        <f>IF(Rækker!N39=1,1,"")</f>
        <v/>
      </c>
      <c r="Y37" s="38" t="str">
        <f>IF(Rækker!N39="X","X","")</f>
        <v/>
      </c>
      <c r="Z37" s="30" t="str">
        <f>IF(Rækker!N39=2,2,"")</f>
        <v/>
      </c>
      <c r="AA37" s="29" t="str">
        <f>IF(Rækker!P39=1,1,"")</f>
        <v/>
      </c>
      <c r="AB37" s="38" t="str">
        <f>IF(Rækker!P39="X","X","")</f>
        <v/>
      </c>
      <c r="AC37" s="30" t="str">
        <f>IF(Rækker!P39=2,2,"")</f>
        <v/>
      </c>
      <c r="AD37" s="29" t="str">
        <f>IF(Rækker!R39=1,1,"")</f>
        <v/>
      </c>
      <c r="AE37" s="38" t="str">
        <f>IF(Rækker!R39="X","X","")</f>
        <v/>
      </c>
      <c r="AF37" s="30" t="str">
        <f>IF(Rækker!R39=2,2,"")</f>
        <v/>
      </c>
      <c r="AG37" s="29" t="str">
        <f>IF(Rækker!T39=1,1,"")</f>
        <v/>
      </c>
      <c r="AH37" s="38" t="str">
        <f>IF(Rækker!T39="X","X","")</f>
        <v/>
      </c>
      <c r="AI37" s="30" t="str">
        <f>IF(Rækker!T39=2,2,"")</f>
        <v/>
      </c>
      <c r="AJ37" s="29" t="str">
        <f>IF(Rækker!V39=1,1,"")</f>
        <v/>
      </c>
      <c r="AK37" s="38" t="str">
        <f>IF(Rækker!V39="X","X","")</f>
        <v/>
      </c>
      <c r="AL37" s="30" t="str">
        <f>IF(Rækker!V39=2,2,"")</f>
        <v/>
      </c>
      <c r="AM37" s="29" t="str">
        <f>IF(Rækker!X39=1,1,"")</f>
        <v/>
      </c>
      <c r="AN37" s="38" t="str">
        <f>IF(Rækker!X39="X","X","")</f>
        <v/>
      </c>
      <c r="AO37" s="30" t="str">
        <f>IF(Rækker!X39=2,2,"")</f>
        <v/>
      </c>
      <c r="AP37" s="29" t="str">
        <f>IF(Rækker!Z39=1,1,"")</f>
        <v/>
      </c>
      <c r="AQ37" s="38" t="str">
        <f>IF(Rækker!Z39="X","X","")</f>
        <v/>
      </c>
      <c r="AR37" s="30" t="str">
        <f>IF(Rækker!Z39=2,2,"")</f>
        <v/>
      </c>
      <c r="AS37" s="29" t="str">
        <f>IF(Rækker!AB39=1,1,"")</f>
        <v/>
      </c>
      <c r="AT37" s="38" t="str">
        <f>IF(Rækker!AB39="X","X","")</f>
        <v/>
      </c>
      <c r="AU37" s="30" t="str">
        <f>IF(Rækker!AB39=2,2,"")</f>
        <v/>
      </c>
      <c r="AV37" s="29" t="str">
        <f>IF(Rækker!AD39=1,1,"")</f>
        <v/>
      </c>
      <c r="AW37" s="38" t="str">
        <f>IF(Rækker!AD39="X","X","")</f>
        <v/>
      </c>
      <c r="AX37" s="30" t="str">
        <f>IF(Rækker!AD39=2,2,"")</f>
        <v/>
      </c>
      <c r="AY37" s="29" t="str">
        <f>IF(Rækker!AF39=1,1,"")</f>
        <v/>
      </c>
      <c r="AZ37" s="38" t="str">
        <f>IF(Rækker!AF39="X","X","")</f>
        <v/>
      </c>
      <c r="BA37" s="30" t="str">
        <f>IF(Rækker!AF39=2,2,"")</f>
        <v/>
      </c>
    </row>
    <row r="38" spans="1:53" ht="16.350000000000001" customHeight="1" thickTop="1" thickBot="1">
      <c r="A38" s="111" t="str">
        <f>IF(F22&lt;&gt;"","Resultat: ","")</f>
        <v xml:space="preserve">Resultat: </v>
      </c>
      <c r="B38" s="112"/>
      <c r="C38" s="112"/>
      <c r="D38" s="112"/>
      <c r="E38" s="61"/>
      <c r="F38" s="98" t="str">
        <f>IF(DB!B6=13,IF(F22&lt;&gt;"",IF(F23&lt;&gt;"",IF(OR(LEFT(F23,3)="Res",LEFT(F23,2)="MR"),DB!AE28,""),DB!AE28),""),"")</f>
        <v/>
      </c>
      <c r="G38" s="99"/>
      <c r="H38" s="100"/>
      <c r="I38" s="98" t="str">
        <f>IF(DB!B6=13,IF(I22&lt;&gt;"",IF(I23&lt;&gt;"",IF(OR(LEFT(I23,3)="Res",LEFT(I23,2)="MR"),DB!AE29,""),DB!AE29),""),"")</f>
        <v/>
      </c>
      <c r="J38" s="99"/>
      <c r="K38" s="100"/>
      <c r="L38" s="98" t="str">
        <f>IF(DB!B6=13,IF(L22&lt;&gt;"",IF(L23&lt;&gt;"",IF(OR(LEFT(L23,3)="Res",LEFT(L23,2)="MR"),DB!AE30,""),DB!AE30),""),"")</f>
        <v/>
      </c>
      <c r="M38" s="99"/>
      <c r="N38" s="100"/>
      <c r="O38" s="98" t="str">
        <f>IF(DB!B6=13,IF(O22&lt;&gt;"",IF(O23&lt;&gt;"",IF(OR(LEFT(O23,3)="Res",LEFT(O23,2)="MR"),DB!AE31,""),DB!AE31),""),"")</f>
        <v/>
      </c>
      <c r="P38" s="99"/>
      <c r="Q38" s="100"/>
      <c r="R38" s="98" t="str">
        <f>IF(DB!B6=13,IF(R22&lt;&gt;"",IF(R23&lt;&gt;"",IF(OR(LEFT(R23,3)="Res",LEFT(R23,2)="MR"),DB!AE32,""),DB!AE32),""),"")</f>
        <v/>
      </c>
      <c r="S38" s="99"/>
      <c r="T38" s="100"/>
      <c r="U38" s="98" t="str">
        <f>IF(DB!B6=13,IF(U22&lt;&gt;"",IF(U23&lt;&gt;"",IF(OR(LEFT(U23,3)="Res",LEFT(U23,2)="MR"),DB!AE33,""),DB!AE33),""),"")</f>
        <v/>
      </c>
      <c r="V38" s="99"/>
      <c r="W38" s="100"/>
      <c r="X38" s="98" t="str">
        <f>IF(DB!B6=13,IF(X22&lt;&gt;"",IF(X23&lt;&gt;"",IF(OR(LEFT(X23,3)="Res",LEFT(X23,2)="MR"),DB!AE34,""),DB!AE34),""),"")</f>
        <v/>
      </c>
      <c r="Y38" s="99"/>
      <c r="Z38" s="100"/>
      <c r="AA38" s="98" t="str">
        <f>IF(DB!B6=13,IF(AA22&lt;&gt;"",IF(AA23&lt;&gt;"",IF(OR(LEFT(AA23,3)="Res",LEFT(AA23,2)="MR"),DB!AE35,""),DB!AE35),""),"")</f>
        <v/>
      </c>
      <c r="AB38" s="99"/>
      <c r="AC38" s="100"/>
      <c r="AD38" s="98" t="str">
        <f>IF(DB!B6=13,IF(AD22&lt;&gt;"",IF(AD23&lt;&gt;"",IF(OR(LEFT(AD23,3)="Res",LEFT(AD23,2)="MR"),DB!AE36,""),DB!AE36),""),"")</f>
        <v/>
      </c>
      <c r="AE38" s="99"/>
      <c r="AF38" s="100"/>
      <c r="AG38" s="98" t="str">
        <f>IF(DB!B6=13,IF(AG22&lt;&gt;"",IF(AG23&lt;&gt;"",IF(OR(LEFT(AG23,3)="Res",LEFT(AG23,2)="MR"),DB!AE37,""),DB!AE37),""),"")</f>
        <v/>
      </c>
      <c r="AH38" s="99"/>
      <c r="AI38" s="100"/>
      <c r="AJ38" s="98" t="str">
        <f>IF(DB!B6=13,IF(AJ22&lt;&gt;"",IF(AJ23&lt;&gt;"",IF(OR(LEFT(AJ23,3)="Res",LEFT(AJ23,2)="MR"),DB!AE38,""),DB!AE38),""),"")</f>
        <v/>
      </c>
      <c r="AK38" s="99"/>
      <c r="AL38" s="100"/>
      <c r="AM38" s="98" t="str">
        <f>IF(DB!B6=13,IF(AM22&lt;&gt;"",IF(AM23&lt;&gt;"",IF(OR(LEFT(AM23,3)="Res",LEFT(AM23,2)="MR"),DB!AE39,""),DB!AE39),""),"")</f>
        <v/>
      </c>
      <c r="AN38" s="99"/>
      <c r="AO38" s="100"/>
      <c r="AP38" s="98" t="str">
        <f>IF(DB!B6=13,IF(AP22&lt;&gt;"",IF(AP23&lt;&gt;"",IF(OR(LEFT(AP23,3)="Res",LEFT(AP23,2)="MR"),DB!AE40,""),DB!AE40),""),"")</f>
        <v/>
      </c>
      <c r="AQ38" s="99"/>
      <c r="AR38" s="100"/>
      <c r="AS38" s="98" t="str">
        <f>IF(DB!B6=13,IF(AS22&lt;&gt;"",IF(AS23&lt;&gt;"",IF(OR(LEFT(AS23,3)="Res",LEFT(AS23,2)="MR"),DB!AE41,""),DB!AE41),""),"")</f>
        <v/>
      </c>
      <c r="AT38" s="99"/>
      <c r="AU38" s="100"/>
      <c r="AV38" s="98" t="str">
        <f>IF(DB!B6=13,IF(AV22&lt;&gt;"",IF(AV23&lt;&gt;"",IF(OR(LEFT(AV23,3)="Res",LEFT(AV23,2)="MR"),DB!AE42,""),DB!AE42),""),"")</f>
        <v/>
      </c>
      <c r="AW38" s="99"/>
      <c r="AX38" s="100"/>
      <c r="AY38" s="98" t="str">
        <f>IF(DB!B6=13,IF(AY22&lt;&gt;"",IF(AY23&lt;&gt;"",IF(OR(LEFT(AY23,3)="Res",LEFT(AY23,2)="MR"),DB!AE43,""),DB!AE43),""),"")</f>
        <v/>
      </c>
      <c r="AZ38" s="99"/>
      <c r="BA38" s="100"/>
    </row>
    <row r="39" spans="1:53" ht="16.350000000000001" customHeight="1" thickTop="1">
      <c r="A39" s="96" t="s">
        <v>6</v>
      </c>
      <c r="B39" s="97"/>
      <c r="C39" s="97"/>
      <c r="D39" s="97"/>
      <c r="E39" s="97"/>
      <c r="F39" s="102" t="str">
        <f>DB!H1</f>
        <v>Grand Prix-række afgives til Bjarne Villadsen</v>
      </c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3"/>
    </row>
    <row r="40" spans="1:53" ht="16.350000000000001" customHeight="1">
      <c r="A40" s="101" t="s">
        <v>28</v>
      </c>
      <c r="B40" s="101"/>
      <c r="C40" s="101"/>
      <c r="D40" s="101"/>
      <c r="E40" s="101"/>
      <c r="F40" s="104" t="str">
        <f>DB!H2</f>
        <v>Senest Onsdag kl. 23.00 i næste kampuge</v>
      </c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</row>
    <row r="41" spans="1:53" ht="16.350000000000001" customHeight="1">
      <c r="A41" s="101" t="s">
        <v>5</v>
      </c>
      <c r="B41" s="101"/>
      <c r="C41" s="101"/>
      <c r="D41" s="101"/>
      <c r="E41" s="101"/>
      <c r="F41" s="104" t="str">
        <f>DB!H3</f>
        <v>på tlf.: 20 46 98 75 eller på email: lundstipsforening@gmail</v>
      </c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</row>
    <row r="42" spans="1:53" ht="16.350000000000001" customHeight="1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</row>
    <row r="43" spans="1:53" ht="16.350000000000001" customHeight="1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</row>
    <row r="44" spans="1:53" ht="16.350000000000001" customHeight="1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</row>
    <row r="45" spans="1:53" ht="16.350000000000001" customHeight="1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</row>
    <row r="46" spans="1:53" ht="16.350000000000001" customHeight="1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</row>
    <row r="47" spans="1:53" ht="16.350000000000001" customHeight="1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</row>
    <row r="48" spans="1:53" ht="16.350000000000001" customHeight="1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</row>
    <row r="49" spans="1:53" ht="16.350000000000001" customHeight="1">
      <c r="A49" s="84"/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</row>
    <row r="50" spans="1:53" ht="16.350000000000001" customHeight="1">
      <c r="A50" s="84"/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</row>
    <row r="51" spans="1:53" ht="16.350000000000001" customHeight="1">
      <c r="A51" s="84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</row>
    <row r="52" spans="1:53" ht="16.350000000000001" customHeight="1">
      <c r="A52" s="84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</row>
    <row r="53" spans="1:53" ht="16.350000000000001" customHeight="1">
      <c r="A53" s="84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</row>
    <row r="54" spans="1:53" ht="16.350000000000001" customHeight="1">
      <c r="A54" s="84"/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</row>
    <row r="55" spans="1:53" ht="16.350000000000001" customHeight="1">
      <c r="A55" s="84"/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</row>
    <row r="56" spans="1:53" ht="16.350000000000001" customHeight="1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</row>
    <row r="57" spans="1:53" ht="16.350000000000001" customHeight="1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</row>
    <row r="58" spans="1:53" ht="75.75" customHeight="1">
      <c r="A58" s="84"/>
      <c r="B58" s="84"/>
      <c r="C58" s="84"/>
      <c r="D58" s="84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</row>
    <row r="59" spans="1:53" ht="16.350000000000001" customHeight="1">
      <c r="A59" s="84"/>
      <c r="B59" s="84"/>
      <c r="C59" s="84"/>
      <c r="D59" s="84"/>
      <c r="E59" s="85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</row>
    <row r="60" spans="1:53" ht="16.350000000000001" customHeight="1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</row>
    <row r="61" spans="1:53" ht="16.350000000000001" customHeight="1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</row>
    <row r="62" spans="1:53" ht="16.350000000000001" customHeight="1">
      <c r="A62" s="84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</row>
    <row r="63" spans="1:53" ht="16.350000000000001" customHeight="1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</row>
    <row r="64" spans="1:53" ht="16.350000000000001" customHeight="1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</row>
    <row r="65" spans="1:53" ht="16.350000000000001" customHeight="1">
      <c r="A65" s="84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</row>
    <row r="66" spans="1:53" ht="16.350000000000001" customHeight="1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</row>
    <row r="67" spans="1:53" ht="16.350000000000001" customHeight="1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</row>
    <row r="68" spans="1:53" ht="16.350000000000001" customHeight="1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</row>
    <row r="69" spans="1:53" ht="16.350000000000001" customHeight="1">
      <c r="A69" s="84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</row>
    <row r="70" spans="1:53" ht="16.350000000000001" customHeight="1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</row>
    <row r="71" spans="1:53" ht="16.350000000000001" customHeight="1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</row>
    <row r="72" spans="1:53" ht="16.350000000000001" customHeight="1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</row>
    <row r="73" spans="1:53" ht="16.350000000000001" customHeight="1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</row>
    <row r="74" spans="1:53" ht="16.350000000000001" customHeight="1">
      <c r="A74" s="86" t="str">
        <f>IF(F58&lt;&gt;"","Resultat: ","")</f>
        <v/>
      </c>
      <c r="B74" s="86"/>
      <c r="C74" s="86"/>
      <c r="D74" s="86"/>
      <c r="E74" s="86"/>
      <c r="F74" s="86" t="str">
        <f>IF(DB!B6=13,IF(F58&lt;&gt;"",IF(F59&lt;&gt;"",IF(OR(LEFT(F59,3)="Res",LEFT(F59,2)="MR"),DB!#REF!,""),DB!#REF!),""),"")</f>
        <v/>
      </c>
      <c r="G74" s="86"/>
      <c r="H74" s="86"/>
      <c r="I74" s="86" t="str">
        <f>IF(DB!B6=13,IF(I58&lt;&gt;"",IF(I59&lt;&gt;"",IF(OR(LEFT(I59,3)="Res",LEFT(I59,2)="MR"),DB!#REF!,""),DB!#REF!),""),"")</f>
        <v/>
      </c>
      <c r="J74" s="86"/>
      <c r="K74" s="86"/>
      <c r="L74" s="86" t="str">
        <f>IF(DB!B6=13,IF(L58&lt;&gt;"",IF(L59&lt;&gt;"",IF(OR(LEFT(L59,3)="Res",LEFT(L59,2)="MR"),DB!#REF!,""),DB!#REF!),""),"")</f>
        <v/>
      </c>
      <c r="M74" s="86"/>
      <c r="N74" s="86"/>
      <c r="O74" s="86" t="str">
        <f>IF(DB!B6=13,IF(O58&lt;&gt;"",IF(O59&lt;&gt;"",IF(OR(LEFT(O59,3)="Res",LEFT(O59,2)="MR"),DB!#REF!,""),DB!#REF!),""),"")</f>
        <v/>
      </c>
      <c r="P74" s="86"/>
      <c r="Q74" s="86"/>
      <c r="R74" s="86" t="str">
        <f>IF(DB!B6=13,IF(R58&lt;&gt;"",IF(R59&lt;&gt;"",IF(OR(LEFT(R59,3)="Res",LEFT(R59,2)="MR"),DB!#REF!,""),DB!#REF!),""),"")</f>
        <v/>
      </c>
      <c r="S74" s="86"/>
      <c r="T74" s="86"/>
      <c r="U74" s="86" t="str">
        <f>IF(DB!B6=13,IF(U58&lt;&gt;"",IF(U59&lt;&gt;"",IF(OR(LEFT(U59,3)="Res",LEFT(U59,2)="MR"),DB!#REF!,""),DB!#REF!),""),"")</f>
        <v/>
      </c>
      <c r="V74" s="86"/>
      <c r="W74" s="86"/>
      <c r="X74" s="86" t="str">
        <f>IF(DB!B6=13,IF(X58&lt;&gt;"",IF(X59&lt;&gt;"",IF(OR(LEFT(X59,3)="Res",LEFT(X59,2)="MR"),DB!#REF!,""),DB!#REF!),""),"")</f>
        <v/>
      </c>
      <c r="Y74" s="86"/>
      <c r="Z74" s="86"/>
      <c r="AA74" s="86" t="str">
        <f>IF(DB!B6=13,IF(AA58&lt;&gt;"",IF(AA59&lt;&gt;"",IF(OR(LEFT(AA59,3)="Res",LEFT(AA59,2)="MR"),DB!#REF!,""),DB!#REF!),""),"")</f>
        <v/>
      </c>
      <c r="AB74" s="86"/>
      <c r="AC74" s="86"/>
      <c r="AD74" s="86" t="str">
        <f>IF(DB!B6=13,IF(AD58&lt;&gt;"",IF(AD59&lt;&gt;"",IF(OR(LEFT(AD59,3)="Res",LEFT(AD59,2)="MR"),DB!#REF!,""),DB!#REF!),""),"")</f>
        <v/>
      </c>
      <c r="AE74" s="86"/>
      <c r="AF74" s="86"/>
      <c r="AG74" s="86" t="str">
        <f>IF(DB!B6=13,IF(AG58&lt;&gt;"",IF(AG59&lt;&gt;"",IF(OR(LEFT(AG59,3)="Res",LEFT(AG59,2)="MR"),DB!#REF!,""),DB!#REF!),""),"")</f>
        <v/>
      </c>
      <c r="AH74" s="86"/>
      <c r="AI74" s="86"/>
      <c r="AJ74" s="86" t="str">
        <f>IF(DB!B6=13,IF(AJ58&lt;&gt;"",IF(AJ59&lt;&gt;"",IF(OR(LEFT(AJ59,3)="Res",LEFT(AJ59,2)="MR"),DB!#REF!,""),DB!#REF!),""),"")</f>
        <v/>
      </c>
      <c r="AK74" s="86"/>
      <c r="AL74" s="86"/>
      <c r="AM74" s="86" t="str">
        <f>IF(DB!B6=13,IF(AM58&lt;&gt;"",IF(AM59&lt;&gt;"",IF(OR(LEFT(AM59,3)="Res",LEFT(AM59,2)="MR"),DB!#REF!,""),DB!#REF!),""),"")</f>
        <v/>
      </c>
      <c r="AN74" s="86"/>
      <c r="AO74" s="86"/>
      <c r="AP74" s="86" t="str">
        <f>IF(DB!B6=13,IF(AP58&lt;&gt;"",IF(AP59&lt;&gt;"",IF(OR(LEFT(AP59,3)="Res",LEFT(AP59,2)="MR"),DB!#REF!,""),DB!#REF!),""),"")</f>
        <v/>
      </c>
      <c r="AQ74" s="86"/>
      <c r="AR74" s="86"/>
      <c r="AS74" s="86" t="str">
        <f>IF(DB!B6=13,IF(AS58&lt;&gt;"",IF(AS59&lt;&gt;"",IF(OR(LEFT(AS59,3)="Res",LEFT(AS59,2)="MR"),DB!#REF!,""),DB!#REF!),""),"")</f>
        <v/>
      </c>
      <c r="AT74" s="86"/>
      <c r="AU74" s="86"/>
      <c r="AV74" s="86" t="str">
        <f>IF(DB!B6=13,IF(AV58&lt;&gt;"",IF(AV59&lt;&gt;"",IF(OR(LEFT(AV59,3)="Res",LEFT(AV59,2)="MR"),DB!#REF!,""),DB!#REF!),""),"")</f>
        <v/>
      </c>
      <c r="AW74" s="86"/>
      <c r="AX74" s="86"/>
      <c r="AY74" s="86" t="str">
        <f>IF(DB!B6=13,IF(AY58&lt;&gt;"",IF(AY59&lt;&gt;"",IF(OR(LEFT(AY59,3)="Res",LEFT(AY59,2)="MR"),DB!#REF!,""),DB!#REF!),""),"")</f>
        <v/>
      </c>
      <c r="AZ74" s="86"/>
      <c r="BA74" s="86"/>
    </row>
    <row r="75" spans="1:53" ht="16.350000000000001" customHeight="1"/>
    <row r="76" spans="1:53" ht="75.75" customHeight="1"/>
    <row r="77" spans="1:53" ht="16.350000000000001" customHeight="1"/>
  </sheetData>
  <sheetProtection sheet="1" objects="1" scenarios="1"/>
  <mergeCells count="114">
    <mergeCell ref="L4:N4"/>
    <mergeCell ref="L5:N5"/>
    <mergeCell ref="L20:N20"/>
    <mergeCell ref="F40:AK40"/>
    <mergeCell ref="F23:H23"/>
    <mergeCell ref="I4:K4"/>
    <mergeCell ref="I5:K5"/>
    <mergeCell ref="I20:K20"/>
    <mergeCell ref="O4:Q4"/>
    <mergeCell ref="O5:Q5"/>
    <mergeCell ref="A20:D20"/>
    <mergeCell ref="A38:D38"/>
    <mergeCell ref="F5:H5"/>
    <mergeCell ref="F20:H20"/>
    <mergeCell ref="F22:H22"/>
    <mergeCell ref="A24:D24"/>
    <mergeCell ref="A6:D6"/>
    <mergeCell ref="E4:E5"/>
    <mergeCell ref="E22:E23"/>
    <mergeCell ref="F4:H4"/>
    <mergeCell ref="X20:Z20"/>
    <mergeCell ref="AA4:AC4"/>
    <mergeCell ref="AA5:AC5"/>
    <mergeCell ref="AA20:AC20"/>
    <mergeCell ref="O20:Q20"/>
    <mergeCell ref="R4:T4"/>
    <mergeCell ref="R5:T5"/>
    <mergeCell ref="R20:T20"/>
    <mergeCell ref="U4:W4"/>
    <mergeCell ref="U5:W5"/>
    <mergeCell ref="U20:W20"/>
    <mergeCell ref="AY4:BA4"/>
    <mergeCell ref="AY5:BA5"/>
    <mergeCell ref="AY20:BA20"/>
    <mergeCell ref="AP4:AR4"/>
    <mergeCell ref="AP5:AR5"/>
    <mergeCell ref="AP20:AR20"/>
    <mergeCell ref="AS4:AU4"/>
    <mergeCell ref="AS5:AU5"/>
    <mergeCell ref="AS20:AU20"/>
    <mergeCell ref="AP22:AR22"/>
    <mergeCell ref="I22:K22"/>
    <mergeCell ref="L22:N22"/>
    <mergeCell ref="O22:Q22"/>
    <mergeCell ref="R22:T22"/>
    <mergeCell ref="U22:W22"/>
    <mergeCell ref="X22:Z22"/>
    <mergeCell ref="AV4:AX4"/>
    <mergeCell ref="AV5:AX5"/>
    <mergeCell ref="AV20:AX20"/>
    <mergeCell ref="AJ4:AL4"/>
    <mergeCell ref="AJ5:AL5"/>
    <mergeCell ref="AJ20:AL20"/>
    <mergeCell ref="AM4:AO4"/>
    <mergeCell ref="AM5:AO5"/>
    <mergeCell ref="AM20:AO20"/>
    <mergeCell ref="AD4:AF4"/>
    <mergeCell ref="AD5:AF5"/>
    <mergeCell ref="AD20:AF20"/>
    <mergeCell ref="AG4:AI4"/>
    <mergeCell ref="AG5:AI5"/>
    <mergeCell ref="AG20:AI20"/>
    <mergeCell ref="X4:Z4"/>
    <mergeCell ref="X5:Z5"/>
    <mergeCell ref="R23:T23"/>
    <mergeCell ref="U23:W23"/>
    <mergeCell ref="X23:Z23"/>
    <mergeCell ref="AA23:AC23"/>
    <mergeCell ref="AA22:AC22"/>
    <mergeCell ref="AD22:AF22"/>
    <mergeCell ref="AG22:AI22"/>
    <mergeCell ref="AJ22:AL22"/>
    <mergeCell ref="AM22:AO22"/>
    <mergeCell ref="A40:E40"/>
    <mergeCell ref="A41:E41"/>
    <mergeCell ref="F39:AK39"/>
    <mergeCell ref="AL39:BA39"/>
    <mergeCell ref="F41:AK41"/>
    <mergeCell ref="AL41:BA41"/>
    <mergeCell ref="AL40:BA40"/>
    <mergeCell ref="AD38:AF38"/>
    <mergeCell ref="AG38:AI38"/>
    <mergeCell ref="AJ38:AL38"/>
    <mergeCell ref="F38:H38"/>
    <mergeCell ref="I38:K38"/>
    <mergeCell ref="L38:N38"/>
    <mergeCell ref="O38:Q38"/>
    <mergeCell ref="R38:T38"/>
    <mergeCell ref="U38:W38"/>
    <mergeCell ref="X38:Z38"/>
    <mergeCell ref="A1:BA3"/>
    <mergeCell ref="A4:D5"/>
    <mergeCell ref="A22:D23"/>
    <mergeCell ref="A39:E39"/>
    <mergeCell ref="AY38:BA38"/>
    <mergeCell ref="AM38:AO38"/>
    <mergeCell ref="AP38:AR38"/>
    <mergeCell ref="AS38:AU38"/>
    <mergeCell ref="AV38:AX38"/>
    <mergeCell ref="AA38:AC38"/>
    <mergeCell ref="AS23:AU23"/>
    <mergeCell ref="AJ23:AL23"/>
    <mergeCell ref="AM23:AO23"/>
    <mergeCell ref="AP23:AR23"/>
    <mergeCell ref="AD23:AF23"/>
    <mergeCell ref="AV23:AX23"/>
    <mergeCell ref="AY23:BA23"/>
    <mergeCell ref="AG23:AI23"/>
    <mergeCell ref="AS22:AU22"/>
    <mergeCell ref="AV22:AX22"/>
    <mergeCell ref="AY22:BA22"/>
    <mergeCell ref="I23:K23"/>
    <mergeCell ref="L23:N23"/>
    <mergeCell ref="O23:Q23"/>
  </mergeCells>
  <phoneticPr fontId="0" type="noConversion"/>
  <printOptions horizontalCentered="1" verticalCentered="1"/>
  <pageMargins left="0" right="0" top="0" bottom="0" header="0" footer="0"/>
  <pageSetup paperSize="9" scale="54" orientation="portrait" horizontalDpi="4294967293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F72FA-A503-48C9-A114-B4466072A7A3}">
  <sheetPr>
    <pageSetUpPr fitToPage="1"/>
  </sheetPr>
  <dimension ref="A1:H23"/>
  <sheetViews>
    <sheetView showGridLines="0" zoomScale="91" workbookViewId="0">
      <selection sqref="A1:G2"/>
    </sheetView>
  </sheetViews>
  <sheetFormatPr defaultColWidth="9.16796875" defaultRowHeight="12.75"/>
  <cols>
    <col min="1" max="1" width="3.7734375" style="66" bestFit="1" customWidth="1"/>
    <col min="2" max="2" width="18.33984375" style="66" bestFit="1" customWidth="1"/>
    <col min="3" max="3" width="1.6171875" style="66" customWidth="1"/>
    <col min="4" max="4" width="18.33984375" style="66" customWidth="1"/>
    <col min="5" max="5" width="3.234375" style="66" bestFit="1" customWidth="1"/>
    <col min="6" max="6" width="1.75" style="66" bestFit="1" customWidth="1"/>
    <col min="7" max="7" width="3.234375" style="66" bestFit="1" customWidth="1"/>
    <col min="8" max="8" width="18.33984375" style="66" customWidth="1"/>
    <col min="9" max="16384" width="9.16796875" style="66"/>
  </cols>
  <sheetData>
    <row r="1" spans="1:8" ht="13.5" customHeight="1">
      <c r="A1" s="123" t="str">
        <f>CONCATENATE("Grand Prix ",DB!B1)</f>
        <v>Grand Prix 2026</v>
      </c>
      <c r="B1" s="123"/>
      <c r="C1" s="123"/>
      <c r="D1" s="123"/>
      <c r="E1" s="156"/>
      <c r="F1" s="156"/>
      <c r="G1" s="156"/>
      <c r="H1" s="123"/>
    </row>
    <row r="2" spans="1:8" ht="13.5" customHeight="1" thickBot="1">
      <c r="A2" s="123"/>
      <c r="B2" s="123"/>
      <c r="C2" s="123"/>
      <c r="D2" s="123"/>
      <c r="E2" s="156"/>
      <c r="F2" s="156"/>
      <c r="G2" s="156"/>
      <c r="H2" s="151"/>
    </row>
    <row r="3" spans="1:8" ht="13.5" customHeight="1" thickTop="1">
      <c r="A3" s="117" t="str">
        <f>CONCATENATE(DB!D3," - Resultater, Kamp ",DB!C5)</f>
        <v>3. runde - Resultater, Kamp 1</v>
      </c>
      <c r="B3" s="118"/>
      <c r="C3" s="118"/>
      <c r="D3" s="118"/>
      <c r="E3" s="152"/>
      <c r="F3" s="152"/>
      <c r="G3" s="153"/>
      <c r="H3" s="149" t="s">
        <v>84</v>
      </c>
    </row>
    <row r="4" spans="1:8" ht="13.5" customHeight="1" thickBot="1">
      <c r="A4" s="120"/>
      <c r="B4" s="121"/>
      <c r="C4" s="121"/>
      <c r="D4" s="121"/>
      <c r="E4" s="154"/>
      <c r="F4" s="154"/>
      <c r="G4" s="155"/>
      <c r="H4" s="150"/>
    </row>
    <row r="5" spans="1:8" ht="13.5" customHeight="1" thickTop="1">
      <c r="A5" s="75" t="s">
        <v>9</v>
      </c>
      <c r="B5" s="76" t="str">
        <f>DB!B46</f>
        <v>Idskov (1)</v>
      </c>
      <c r="C5" s="77" t="str">
        <f>IF(B5&lt;&gt;"","-","")</f>
        <v>-</v>
      </c>
      <c r="D5" s="78" t="str">
        <f>DB!E46</f>
        <v>Forest (2)</v>
      </c>
      <c r="E5" s="76" t="str">
        <f>DB!L46</f>
        <v/>
      </c>
      <c r="F5" s="77" t="str">
        <f>IF(E5&lt;&gt;"","-","")</f>
        <v/>
      </c>
      <c r="G5" s="70" t="str">
        <f>DB!S46</f>
        <v/>
      </c>
      <c r="H5" s="81" t="str">
        <f>DB!V46</f>
        <v/>
      </c>
    </row>
    <row r="6" spans="1:8" ht="13.5" customHeight="1">
      <c r="A6" s="67" t="s">
        <v>10</v>
      </c>
      <c r="B6" s="68" t="str">
        <f>DB!B47</f>
        <v>Chelsea (14)</v>
      </c>
      <c r="C6" s="69" t="str">
        <f t="shared" ref="C6:C20" si="0">IF(B6&lt;&gt;"","-","")</f>
        <v>-</v>
      </c>
      <c r="D6" s="79" t="str">
        <f>DB!E47</f>
        <v>LPHJ (13)</v>
      </c>
      <c r="E6" s="68" t="str">
        <f>DB!L47</f>
        <v/>
      </c>
      <c r="F6" s="69" t="str">
        <f t="shared" ref="F6:F20" si="1">IF(E6&lt;&gt;"","-","")</f>
        <v/>
      </c>
      <c r="G6" s="71" t="str">
        <f>DB!S47</f>
        <v/>
      </c>
      <c r="H6" s="82" t="str">
        <f>DB!V47</f>
        <v/>
      </c>
    </row>
    <row r="7" spans="1:8" ht="13.5" customHeight="1">
      <c r="A7" s="67" t="s">
        <v>11</v>
      </c>
      <c r="B7" s="68" t="str">
        <f>DB!B48</f>
        <v>SPVK (12)</v>
      </c>
      <c r="C7" s="69" t="str">
        <f t="shared" si="0"/>
        <v>-</v>
      </c>
      <c r="D7" s="79" t="str">
        <f>DB!E48</f>
        <v>Idskov (6)</v>
      </c>
      <c r="E7" s="68" t="str">
        <f>DB!L48</f>
        <v/>
      </c>
      <c r="F7" s="69" t="str">
        <f t="shared" si="1"/>
        <v/>
      </c>
      <c r="G7" s="71" t="str">
        <f>DB!S48</f>
        <v/>
      </c>
      <c r="H7" s="82" t="str">
        <f>DB!V48</f>
        <v/>
      </c>
    </row>
    <row r="8" spans="1:8" ht="13.5" customHeight="1">
      <c r="A8" s="67" t="s">
        <v>12</v>
      </c>
      <c r="B8" s="68" t="str">
        <f>DB!B49</f>
        <v>Benbo (10)</v>
      </c>
      <c r="C8" s="69" t="str">
        <f t="shared" si="0"/>
        <v>-</v>
      </c>
      <c r="D8" s="79" t="str">
        <f>DB!E49</f>
        <v>Benbo (8)</v>
      </c>
      <c r="E8" s="68" t="str">
        <f>DB!L49</f>
        <v/>
      </c>
      <c r="F8" s="69" t="str">
        <f t="shared" si="1"/>
        <v/>
      </c>
      <c r="G8" s="71" t="str">
        <f>DB!S49</f>
        <v/>
      </c>
      <c r="H8" s="82" t="str">
        <f>DB!V49</f>
        <v/>
      </c>
    </row>
    <row r="9" spans="1:8" ht="13.5" customHeight="1">
      <c r="A9" s="67" t="s">
        <v>13</v>
      </c>
      <c r="B9" s="68" t="str">
        <f>DB!B50</f>
        <v>Robbo (9)</v>
      </c>
      <c r="C9" s="69" t="str">
        <f t="shared" si="0"/>
        <v>-</v>
      </c>
      <c r="D9" s="79" t="str">
        <f>DB!E50</f>
        <v>Forest (10)</v>
      </c>
      <c r="E9" s="68" t="str">
        <f>DB!L50</f>
        <v/>
      </c>
      <c r="F9" s="69" t="str">
        <f t="shared" si="1"/>
        <v/>
      </c>
      <c r="G9" s="71" t="str">
        <f>DB!S50</f>
        <v/>
      </c>
      <c r="H9" s="82" t="str">
        <f>DB!V50</f>
        <v/>
      </c>
    </row>
    <row r="10" spans="1:8" ht="13.5" customHeight="1">
      <c r="A10" s="67" t="s">
        <v>14</v>
      </c>
      <c r="B10" s="68" t="str">
        <f>DB!B51</f>
        <v>Frydkær (11)</v>
      </c>
      <c r="C10" s="69" t="str">
        <f t="shared" si="0"/>
        <v>-</v>
      </c>
      <c r="D10" s="79" t="str">
        <f>DB!E51</f>
        <v>brula (12)</v>
      </c>
      <c r="E10" s="68" t="str">
        <f>DB!L51</f>
        <v/>
      </c>
      <c r="F10" s="69" t="str">
        <f t="shared" si="1"/>
        <v/>
      </c>
      <c r="G10" s="71" t="str">
        <f>DB!S51</f>
        <v/>
      </c>
      <c r="H10" s="82" t="str">
        <f>DB!V51</f>
        <v/>
      </c>
    </row>
    <row r="11" spans="1:8" ht="13.5" customHeight="1">
      <c r="A11" s="67" t="s">
        <v>15</v>
      </c>
      <c r="B11" s="68" t="str">
        <f>DB!B52</f>
        <v>United (13)</v>
      </c>
      <c r="C11" s="69" t="str">
        <f t="shared" si="0"/>
        <v>-</v>
      </c>
      <c r="D11" s="79" t="str">
        <f>DB!E52</f>
        <v>Idskov (14)</v>
      </c>
      <c r="E11" s="68" t="str">
        <f>DB!L52</f>
        <v/>
      </c>
      <c r="F11" s="69" t="str">
        <f t="shared" si="1"/>
        <v/>
      </c>
      <c r="G11" s="71" t="str">
        <f>DB!S52</f>
        <v/>
      </c>
      <c r="H11" s="82" t="str">
        <f>DB!V52</f>
        <v/>
      </c>
    </row>
    <row r="12" spans="1:8" ht="13.5" customHeight="1">
      <c r="A12" s="67" t="s">
        <v>16</v>
      </c>
      <c r="B12" s="68" t="str">
        <f>DB!B53</f>
        <v>Far (15)</v>
      </c>
      <c r="C12" s="69" t="str">
        <f t="shared" si="0"/>
        <v>-</v>
      </c>
      <c r="D12" s="79" t="str">
        <f>DB!E53</f>
        <v>Benbo (16)</v>
      </c>
      <c r="E12" s="68" t="str">
        <f>DB!L53</f>
        <v/>
      </c>
      <c r="F12" s="69" t="str">
        <f t="shared" si="1"/>
        <v/>
      </c>
      <c r="G12" s="71" t="str">
        <f>DB!S53</f>
        <v/>
      </c>
      <c r="H12" s="82" t="str">
        <f>DB!V53</f>
        <v/>
      </c>
    </row>
    <row r="13" spans="1:8" ht="13.5" customHeight="1">
      <c r="A13" s="67" t="s">
        <v>17</v>
      </c>
      <c r="B13" s="68" t="str">
        <f>DB!B54</f>
        <v>Frydkær (1)</v>
      </c>
      <c r="C13" s="69" t="str">
        <f t="shared" si="0"/>
        <v>-</v>
      </c>
      <c r="D13" s="79" t="str">
        <f>DB!E54</f>
        <v>Himbo (2)</v>
      </c>
      <c r="E13" s="68" t="str">
        <f>DB!L54</f>
        <v/>
      </c>
      <c r="F13" s="69" t="str">
        <f t="shared" si="1"/>
        <v/>
      </c>
      <c r="G13" s="71" t="str">
        <f>DB!S54</f>
        <v/>
      </c>
      <c r="H13" s="82" t="str">
        <f>DB!V54</f>
        <v/>
      </c>
    </row>
    <row r="14" spans="1:8" ht="13.5" customHeight="1">
      <c r="A14" s="67" t="s">
        <v>18</v>
      </c>
      <c r="B14" s="68" t="str">
        <f>DB!B55</f>
        <v>Lund (3)</v>
      </c>
      <c r="C14" s="69" t="str">
        <f t="shared" si="0"/>
        <v>-</v>
      </c>
      <c r="D14" s="79" t="str">
        <f>DB!E55</f>
        <v>LPHJ (4)</v>
      </c>
      <c r="E14" s="68" t="str">
        <f>DB!L55</f>
        <v/>
      </c>
      <c r="F14" s="69" t="str">
        <f t="shared" si="1"/>
        <v/>
      </c>
      <c r="G14" s="71" t="str">
        <f>DB!S55</f>
        <v/>
      </c>
      <c r="H14" s="82" t="str">
        <f>DB!V55</f>
        <v/>
      </c>
    </row>
    <row r="15" spans="1:8" ht="13.5" customHeight="1">
      <c r="A15" s="67" t="s">
        <v>19</v>
      </c>
      <c r="B15" s="68" t="str">
        <f>DB!B56</f>
        <v>Gunners (5)</v>
      </c>
      <c r="C15" s="69" t="str">
        <f t="shared" si="0"/>
        <v>-</v>
      </c>
      <c r="D15" s="79" t="str">
        <f>DB!E56</f>
        <v>LPHJ (6)</v>
      </c>
      <c r="E15" s="68" t="str">
        <f>DB!L56</f>
        <v/>
      </c>
      <c r="F15" s="69" t="str">
        <f t="shared" si="1"/>
        <v/>
      </c>
      <c r="G15" s="71" t="str">
        <f>DB!S56</f>
        <v/>
      </c>
      <c r="H15" s="82" t="str">
        <f>DB!V56</f>
        <v/>
      </c>
    </row>
    <row r="16" spans="1:8" ht="13.5" customHeight="1">
      <c r="A16" s="67" t="s">
        <v>20</v>
      </c>
      <c r="B16" s="68" t="str">
        <f>DB!B57</f>
        <v>Select (7)</v>
      </c>
      <c r="C16" s="69" t="str">
        <f t="shared" si="0"/>
        <v>-</v>
      </c>
      <c r="D16" s="79" t="str">
        <f>DB!E57</f>
        <v>Percy (8)</v>
      </c>
      <c r="E16" s="68" t="str">
        <f>DB!L57</f>
        <v/>
      </c>
      <c r="F16" s="69" t="str">
        <f t="shared" si="1"/>
        <v/>
      </c>
      <c r="G16" s="71" t="str">
        <f>DB!S57</f>
        <v/>
      </c>
      <c r="H16" s="82" t="str">
        <f>DB!V57</f>
        <v/>
      </c>
    </row>
    <row r="17" spans="1:8" ht="13.5" customHeight="1">
      <c r="A17" s="67" t="s">
        <v>21</v>
      </c>
      <c r="B17" s="68" t="str">
        <f>DB!B58</f>
        <v>Far (9)</v>
      </c>
      <c r="C17" s="69" t="str">
        <f t="shared" si="0"/>
        <v>-</v>
      </c>
      <c r="D17" s="79" t="str">
        <f>DB!E58</f>
        <v>LPHJ (10)</v>
      </c>
      <c r="E17" s="68" t="str">
        <f>DB!L58</f>
        <v/>
      </c>
      <c r="F17" s="69" t="str">
        <f t="shared" si="1"/>
        <v/>
      </c>
      <c r="G17" s="71" t="str">
        <f>DB!S58</f>
        <v/>
      </c>
      <c r="H17" s="82" t="str">
        <f>DB!V58</f>
        <v/>
      </c>
    </row>
    <row r="18" spans="1:8" ht="13.5" customHeight="1">
      <c r="A18" s="67" t="s">
        <v>71</v>
      </c>
      <c r="B18" s="68" t="str">
        <f>DB!B59</f>
        <v>Chelsea (11)</v>
      </c>
      <c r="C18" s="69" t="str">
        <f t="shared" si="0"/>
        <v>-</v>
      </c>
      <c r="D18" s="79" t="str">
        <f>DB!E59</f>
        <v>Far (5)</v>
      </c>
      <c r="E18" s="68" t="str">
        <f>DB!L59</f>
        <v/>
      </c>
      <c r="F18" s="69" t="str">
        <f t="shared" si="1"/>
        <v/>
      </c>
      <c r="G18" s="71" t="str">
        <f>DB!S59</f>
        <v/>
      </c>
      <c r="H18" s="82" t="str">
        <f>DB!V59</f>
        <v/>
      </c>
    </row>
    <row r="19" spans="1:8" ht="13.5" customHeight="1">
      <c r="A19" s="67" t="s">
        <v>72</v>
      </c>
      <c r="B19" s="68" t="str">
        <f>DB!B60</f>
        <v>Idskov (4)</v>
      </c>
      <c r="C19" s="69" t="str">
        <f t="shared" si="0"/>
        <v>-</v>
      </c>
      <c r="D19" s="79" t="str">
        <f>DB!E60</f>
        <v>Futte (14)</v>
      </c>
      <c r="E19" s="68" t="str">
        <f>DB!L60</f>
        <v/>
      </c>
      <c r="F19" s="69" t="str">
        <f t="shared" si="1"/>
        <v/>
      </c>
      <c r="G19" s="71" t="str">
        <f>DB!S60</f>
        <v/>
      </c>
      <c r="H19" s="82" t="str">
        <f>DB!V60</f>
        <v/>
      </c>
    </row>
    <row r="20" spans="1:8" ht="13.5" customHeight="1" thickBot="1">
      <c r="A20" s="72" t="s">
        <v>73</v>
      </c>
      <c r="B20" s="73" t="str">
        <f>DB!B61</f>
        <v>Robbo (2)</v>
      </c>
      <c r="C20" s="65" t="str">
        <f t="shared" si="0"/>
        <v>-</v>
      </c>
      <c r="D20" s="80" t="str">
        <f>DB!E61</f>
        <v>United (1)</v>
      </c>
      <c r="E20" s="73" t="str">
        <f>DB!L61</f>
        <v/>
      </c>
      <c r="F20" s="65" t="str">
        <f t="shared" si="1"/>
        <v/>
      </c>
      <c r="G20" s="74" t="str">
        <f>DB!S61</f>
        <v/>
      </c>
      <c r="H20" s="83" t="str">
        <f>DB!V61</f>
        <v/>
      </c>
    </row>
    <row r="21" spans="1:8" ht="13.5" customHeight="1" thickTop="1" thickBot="1">
      <c r="A21" s="145" t="s">
        <v>4</v>
      </c>
      <c r="B21" s="146"/>
      <c r="C21" s="146"/>
      <c r="D21" s="146"/>
      <c r="E21" s="144" t="str">
        <f>DB!F1</f>
        <v/>
      </c>
      <c r="F21" s="144"/>
      <c r="G21" s="147"/>
      <c r="H21" s="5"/>
    </row>
    <row r="22" spans="1:8" ht="13.5" customHeight="1" thickTop="1">
      <c r="A22" s="124" t="str">
        <f>DB!H4</f>
        <v>Tallet i parentes angiver puljen, signaturen er gået videre fra.</v>
      </c>
      <c r="B22" s="148"/>
      <c r="C22" s="148"/>
      <c r="D22" s="148"/>
      <c r="E22" s="148"/>
      <c r="F22" s="148"/>
      <c r="G22" s="148"/>
      <c r="H22" s="104"/>
    </row>
    <row r="23" spans="1:8" ht="13.5" customHeight="1">
      <c r="A23" s="125"/>
      <c r="B23" s="125"/>
      <c r="C23" s="125"/>
      <c r="D23" s="125"/>
      <c r="E23" s="125"/>
      <c r="F23" s="125"/>
      <c r="G23" s="125"/>
      <c r="H23" s="104"/>
    </row>
  </sheetData>
  <sheetProtection sheet="1" objects="1" scenarios="1"/>
  <mergeCells count="8">
    <mergeCell ref="H1:H2"/>
    <mergeCell ref="A3:G4"/>
    <mergeCell ref="A1:G2"/>
    <mergeCell ref="A21:D21"/>
    <mergeCell ref="E21:G21"/>
    <mergeCell ref="A22:G23"/>
    <mergeCell ref="H22:H23"/>
    <mergeCell ref="H3:H4"/>
  </mergeCells>
  <phoneticPr fontId="0" type="noConversion"/>
  <pageMargins left="0.78740157480314965" right="0" top="0" bottom="0" header="0" footer="0"/>
  <pageSetup paperSize="9" orientation="landscape" horizontalDpi="4294967293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0E2DF-9A31-463B-AAAD-FDFAA24B890B}">
  <dimension ref="A1:AZ68"/>
  <sheetViews>
    <sheetView workbookViewId="0"/>
  </sheetViews>
  <sheetFormatPr defaultColWidth="9.16796875" defaultRowHeight="12.75"/>
  <cols>
    <col min="1" max="16384" width="9.16796875" style="22"/>
  </cols>
  <sheetData>
    <row r="1" spans="1:52">
      <c r="A1" s="22" t="s">
        <v>23</v>
      </c>
      <c r="B1" s="22">
        <f>[1]DB!B1</f>
        <v>2026</v>
      </c>
      <c r="E1" s="22" t="s">
        <v>31</v>
      </c>
      <c r="F1" s="22" t="str">
        <f>IF(B6=13,IF(B4=B2,IF(SUM(H12:H43)=32,"",IF(SUM(AM12:AM43)=0,0,ROUND(SUM(AL12:AL43)/SUM(AM12:AM43),0))),""),"")</f>
        <v/>
      </c>
      <c r="H1" s="64" t="str">
        <f>[2]DB!H1</f>
        <v>Grand Prix-række afgives til Bjarne Villadsen</v>
      </c>
    </row>
    <row r="2" spans="1:52">
      <c r="A2" s="22" t="s">
        <v>29</v>
      </c>
      <c r="B2" s="22">
        <f>[1]DB!B3</f>
        <v>17</v>
      </c>
      <c r="C2" s="22" t="s">
        <v>29</v>
      </c>
      <c r="D2" s="64" t="str">
        <f>[1]DB!D3</f>
        <v>2. runde</v>
      </c>
      <c r="H2" s="64" t="str">
        <f>[2]DB!H2</f>
        <v>Senest Onsdag kl. 23.00 i næste kampuge</v>
      </c>
    </row>
    <row r="3" spans="1:52">
      <c r="A3" s="22" t="s">
        <v>30</v>
      </c>
      <c r="B3" s="22">
        <f>B2+1</f>
        <v>18</v>
      </c>
      <c r="C3" s="22" t="s">
        <v>30</v>
      </c>
      <c r="D3" s="64" t="str">
        <f>[1]DB!D4</f>
        <v>3. runde</v>
      </c>
      <c r="H3" s="64" t="str">
        <f>[2]DB!H3</f>
        <v>på tlf.: 20 46 98 75 eller på email: lundstipsforening@gmail</v>
      </c>
    </row>
    <row r="4" spans="1:52">
      <c r="A4" s="22" t="s">
        <v>32</v>
      </c>
      <c r="B4" s="22">
        <f>[1]DB!B5</f>
        <v>17</v>
      </c>
      <c r="C4" s="22" t="s">
        <v>103</v>
      </c>
      <c r="D4" s="64" t="str">
        <f>D3</f>
        <v>3. runde</v>
      </c>
      <c r="H4" s="64" t="str">
        <f>IF(DB!B2&lt;&gt;B4,CONCATENATE("Ingen kampresultater: ",D2," ikke færdigspillet."),"Tallet i parentes angiver puljen, signaturen er gået videre fra.")</f>
        <v>Tallet i parentes angiver puljen, signaturen er gået videre fra.</v>
      </c>
    </row>
    <row r="5" spans="1:52">
      <c r="A5" s="22" t="s">
        <v>33</v>
      </c>
      <c r="B5" s="22">
        <f>IF(B2=B4,IF(B6=13,B4+1,B4),B4)</f>
        <v>17</v>
      </c>
      <c r="C5" s="22">
        <v>1</v>
      </c>
      <c r="D5" s="64" t="str">
        <f>CONCATENATE(D3,", Kamp ",C5)</f>
        <v>3. runde, Kamp 1</v>
      </c>
      <c r="H5" s="64"/>
    </row>
    <row r="6" spans="1:52">
      <c r="A6" s="22" t="s">
        <v>34</v>
      </c>
      <c r="B6" s="22">
        <f>COUNTIF(R10:AD10,1)+COUNTIF(R10:AD10,"X")+COUNTIF(R10:AD10,2)</f>
        <v>0</v>
      </c>
      <c r="D6" s="64" t="str">
        <f>CONCATENATE(D3," - K",C5)</f>
        <v>3. runde - K1</v>
      </c>
    </row>
    <row r="8" spans="1:52">
      <c r="A8" s="22" t="str">
        <f>IF(Rækker!B3="",IF(COUNTIF(Rækker!B5:B19,"")&lt;14,"FEJL",""),IF(IF(OR(Rækker!B4="Disket",Rækker!B4="Udmeldt",Rækker!B4="Walkover"),1,0)=0,IF(IF(Rækker!B5&lt;&gt;"",IF(OR(Rækker!B5="Disket",Rækker!B5="Udmeldt",Rækker!B5="MR",Rækker!B5="Res"),1,2),0)=0,IF(COUNTIF(Rækker!B7:B19,"&lt;&gt;")&lt;13,"",IF(COUNTIF(Rækker!B7:B19,1)+COUNTIF(Rækker!B7:B19,"X")+COUNTIF(Rækker!B7:B19,2)=13,"OK","FEJL")),IF(IF(Rækker!B5&lt;&gt;"",IF(OR(Rækker!B5="Disket",Rækker!B5="Udmeldt",Rækker!B5="MR",Rækker!B5="Res"),1,2),0)=1,IF(COUNTIF(Rækker!B7:B19,"&lt;&gt;")=0,"OK","FEJL"),"FEJL")),IF(AND(IF(Rækker!B5&lt;&gt;"",IF(OR(Rækker!B5="Disket",Rækker!B5="Udmeldt",Rækker!B5="MR",Rækker!B5="Res"),1,2),0)=0,COUNTIF(Rækker!B7:B19,"&lt;&gt;")=0),"OK","FEJL")))</f>
        <v>OK</v>
      </c>
      <c r="B8" s="22" t="str">
        <f>IF(Rækker!D3="",IF(COUNTIF(Rækker!D5:D19,"")&lt;14,"FEJL",""),IF(IF(OR(Rækker!D4="Disket",Rækker!D4="Udmeldt",Rækker!D4="Walkover"),1,0)=0,IF(IF(Rækker!D5&lt;&gt;"",IF(OR(Rækker!D5="Disket",Rækker!D5="Udmeldt",Rækker!D5="MR",Rækker!D5="Res"),1,2),0)=0,IF(COUNTIF(Rækker!D7:D19,"&lt;&gt;")&lt;13,"",IF(COUNTIF(Rækker!D7:D19,1)+COUNTIF(Rækker!D7:D19,"X")+COUNTIF(Rækker!D7:D19,2)=13,"OK","FEJL")),IF(IF(Rækker!D5&lt;&gt;"",IF(OR(Rækker!D5="Disket",Rækker!D5="Udmeldt",Rækker!D5="MR",Rækker!D5="Res"),1,2),0)=1,IF(COUNTIF(Rækker!D7:D19,"&lt;&gt;")=0,"OK","FEJL"),"FEJL")),IF(AND(IF(Rækker!D5&lt;&gt;"",IF(OR(Rækker!D5="Disket",Rækker!D5="Udmeldt",Rækker!D5="MR",Rækker!D5="Res"),1,2),0)=0,COUNTIF(Rækker!D7:D19,"&lt;&gt;")=0),"OK","FEJL")))</f>
        <v>OK</v>
      </c>
      <c r="C8" s="22" t="str">
        <f>IF(Rækker!F3="",IF(COUNTIF(Rækker!F5:F19,"")&lt;14,"FEJL",""),IF(IF(OR(Rækker!F4="Disket",Rækker!F4="Udmeldt",Rækker!F4="Walkover"),1,0)=0,IF(IF(Rækker!F5&lt;&gt;"",IF(OR(Rækker!F5="Disket",Rækker!F5="Udmeldt",Rækker!F5="MR",Rækker!F5="Res"),1,2),0)=0,IF(COUNTIF(Rækker!F7:F19,"&lt;&gt;")&lt;13,"",IF(COUNTIF(Rækker!F7:F19,1)+COUNTIF(Rækker!F7:F19,"X")+COUNTIF(Rækker!F7:F19,2)=13,"OK","FEJL")),IF(IF(Rækker!F5&lt;&gt;"",IF(OR(Rækker!F5="Disket",Rækker!F5="Udmeldt",Rækker!F5="MR",Rækker!F5="Res"),1,2),0)=1,IF(COUNTIF(Rækker!F7:F19,"&lt;&gt;")=0,"OK","FEJL"),"FEJL")),IF(AND(IF(Rækker!F5&lt;&gt;"",IF(OR(Rækker!F5="Disket",Rækker!F5="Udmeldt",Rækker!F5="MR",Rækker!F5="Res"),1,2),0)=0,COUNTIF(Rækker!F7:F19,"&lt;&gt;")=0),"OK","FEJL")))</f>
        <v>OK</v>
      </c>
      <c r="D8" s="22" t="str">
        <f>IF(Rækker!H3="",IF(COUNTIF(Rækker!H5:H19,"")&lt;14,"FEJL",""),IF(IF(OR(Rækker!H4="Disket",Rækker!H4="Udmeldt",Rækker!H4="Walkover"),1,0)=0,IF(IF(Rækker!H5&lt;&gt;"",IF(OR(Rækker!H5="Disket",Rækker!H5="Udmeldt",Rækker!H5="MR",Rækker!H5="Res"),1,2),0)=0,IF(COUNTIF(Rækker!H7:H19,"&lt;&gt;")&lt;13,"",IF(COUNTIF(Rækker!H7:H19,1)+COUNTIF(Rækker!H7:H19,"X")+COUNTIF(Rækker!H7:H19,2)=13,"OK","FEJL")),IF(IF(Rækker!H5&lt;&gt;"",IF(OR(Rækker!H5="Disket",Rækker!H5="Udmeldt",Rækker!H5="MR",Rækker!H5="Res"),1,2),0)=1,IF(COUNTIF(Rækker!H7:H19,"&lt;&gt;")=0,"OK","FEJL"),"FEJL")),IF(AND(IF(Rækker!H5&lt;&gt;"",IF(OR(Rækker!H5="Disket",Rækker!H5="Udmeldt",Rækker!H5="MR",Rækker!H5="Res"),1,2),0)=0,COUNTIF(Rækker!H7:H19,"&lt;&gt;")=0),"OK","FEJL")))</f>
        <v>OK</v>
      </c>
      <c r="E8" s="22" t="str">
        <f>IF(Rækker!J3="",IF(COUNTIF(Rækker!J5:J19,"")&lt;14,"FEJL",""),IF(IF(OR(Rækker!J4="Disket",Rækker!J4="Udmeldt",Rækker!J4="Walkover"),1,0)=0,IF(IF(Rækker!J5&lt;&gt;"",IF(OR(Rækker!J5="Disket",Rækker!J5="Udmeldt",Rækker!J5="MR",Rækker!J5="Res"),1,2),0)=0,IF(COUNTIF(Rækker!J7:J19,"&lt;&gt;")&lt;13,"",IF(COUNTIF(Rækker!J7:J19,1)+COUNTIF(Rækker!J7:J19,"X")+COUNTIF(Rækker!J7:J19,2)=13,"OK","FEJL")),IF(IF(Rækker!J5&lt;&gt;"",IF(OR(Rækker!J5="Disket",Rækker!J5="Udmeldt",Rækker!J5="MR",Rækker!J5="Res"),1,2),0)=1,IF(COUNTIF(Rækker!J7:J19,"&lt;&gt;")=0,"OK","FEJL"),"FEJL")),IF(AND(IF(Rækker!J5&lt;&gt;"",IF(OR(Rækker!J5="Disket",Rækker!J5="Udmeldt",Rækker!J5="MR",Rækker!J5="Res"),1,2),0)=0,COUNTIF(Rækker!J7:J19,"&lt;&gt;")=0),"OK","FEJL")))</f>
        <v>OK</v>
      </c>
      <c r="F8" s="22" t="str">
        <f>IF(Rækker!L3="",IF(COUNTIF(Rækker!L5:L19,"")&lt;14,"FEJL",""),IF(IF(OR(Rækker!L4="Disket",Rækker!L4="Udmeldt",Rækker!L4="Walkover"),1,0)=0,IF(IF(Rækker!L5&lt;&gt;"",IF(OR(Rækker!L5="Disket",Rækker!L5="Udmeldt",Rækker!L5="MR",Rækker!L5="Res"),1,2),0)=0,IF(COUNTIF(Rækker!L7:L19,"&lt;&gt;")&lt;13,"",IF(COUNTIF(Rækker!L7:L19,1)+COUNTIF(Rækker!L7:L19,"X")+COUNTIF(Rækker!L7:L19,2)=13,"OK","FEJL")),IF(IF(Rækker!L5&lt;&gt;"",IF(OR(Rækker!L5="Disket",Rækker!L5="Udmeldt",Rækker!L5="MR",Rækker!L5="Res"),1,2),0)=1,IF(COUNTIF(Rækker!L7:L19,"&lt;&gt;")=0,"OK","FEJL"),"FEJL")),IF(AND(IF(Rækker!L5&lt;&gt;"",IF(OR(Rækker!L5="Disket",Rækker!L5="Udmeldt",Rækker!L5="MR",Rækker!L5="Res"),1,2),0)=0,COUNTIF(Rækker!L7:L19,"&lt;&gt;")=0),"OK","FEJL")))</f>
        <v>OK</v>
      </c>
      <c r="G8" s="22" t="str">
        <f>IF(Rækker!N3="",IF(COUNTIF(Rækker!N5:N19,"")&lt;14,"FEJL",""),IF(IF(OR(Rækker!N4="Disket",Rækker!N4="Udmeldt",Rækker!N4="Walkover"),1,0)=0,IF(IF(Rækker!N5&lt;&gt;"",IF(OR(Rækker!N5="Disket",Rækker!N5="Udmeldt",Rækker!N5="MR",Rækker!N5="Res"),1,2),0)=0,IF(COUNTIF(Rækker!N7:N19,"&lt;&gt;")&lt;13,"",IF(COUNTIF(Rækker!N7:N19,1)+COUNTIF(Rækker!N7:N19,"X")+COUNTIF(Rækker!N7:N19,2)=13,"OK","FEJL")),IF(IF(Rækker!N5&lt;&gt;"",IF(OR(Rækker!N5="Disket",Rækker!N5="Udmeldt",Rækker!N5="MR",Rækker!N5="Res"),1,2),0)=1,IF(COUNTIF(Rækker!N7:N19,"&lt;&gt;")=0,"OK","FEJL"),"FEJL")),IF(AND(IF(Rækker!N5&lt;&gt;"",IF(OR(Rækker!N5="Disket",Rækker!N5="Udmeldt",Rækker!N5="MR",Rækker!N5="Res"),1,2),0)=0,COUNTIF(Rækker!N7:N19,"&lt;&gt;")=0),"OK","FEJL")))</f>
        <v>OK</v>
      </c>
      <c r="H8" s="22" t="str">
        <f>IF(Rækker!P3="",IF(COUNTIF(Rækker!P5:P19,"")&lt;14,"FEJL",""),IF(IF(OR(Rækker!P4="Disket",Rækker!P4="Udmeldt",Rækker!P4="Walkover"),1,0)=0,IF(IF(Rækker!P5&lt;&gt;"",IF(OR(Rækker!P5="Disket",Rækker!P5="Udmeldt",Rækker!P5="MR",Rækker!P5="Res"),1,2),0)=0,IF(COUNTIF(Rækker!P7:P19,"&lt;&gt;")&lt;13,"",IF(COUNTIF(Rækker!P7:P19,1)+COUNTIF(Rækker!P7:P19,"X")+COUNTIF(Rækker!P7:P19,2)=13,"OK","FEJL")),IF(IF(Rækker!P5&lt;&gt;"",IF(OR(Rækker!P5="Disket",Rækker!P5="Udmeldt",Rækker!P5="MR",Rækker!P5="Res"),1,2),0)=1,IF(COUNTIF(Rækker!P7:P19,"&lt;&gt;")=0,"OK","FEJL"),"FEJL")),IF(AND(IF(Rækker!P5&lt;&gt;"",IF(OR(Rækker!P5="Disket",Rækker!P5="Udmeldt",Rækker!P5="MR",Rækker!P5="Res"),1,2),0)=0,COUNTIF(Rækker!P7:P19,"&lt;&gt;")=0),"OK","FEJL")))</f>
        <v>OK</v>
      </c>
      <c r="I8" s="22" t="str">
        <f>IF(Rækker!R3="",IF(COUNTIF(Rækker!R5:R19,"")&lt;14,"FEJL",""),IF(IF(OR(Rækker!R4="Disket",Rækker!R4="Udmeldt",Rækker!R4="Walkover"),1,0)=0,IF(IF(Rækker!R5&lt;&gt;"",IF(OR(Rækker!R5="Disket",Rækker!R5="Udmeldt",Rækker!R5="MR",Rækker!R5="Res"),1,2),0)=0,IF(COUNTIF(Rækker!R7:R19,"&lt;&gt;")&lt;13,"",IF(COUNTIF(Rækker!R7:R19,1)+COUNTIF(Rækker!R7:R19,"X")+COUNTIF(Rækker!R7:R19,2)=13,"OK","FEJL")),IF(IF(Rækker!R5&lt;&gt;"",IF(OR(Rækker!R5="Disket",Rækker!R5="Udmeldt",Rækker!R5="MR",Rækker!R5="Res"),1,2),0)=1,IF(COUNTIF(Rækker!R7:R19,"&lt;&gt;")=0,"OK","FEJL"),"FEJL")),IF(AND(IF(Rækker!R5&lt;&gt;"",IF(OR(Rækker!R5="Disket",Rækker!R5="Udmeldt",Rækker!R5="MR",Rækker!R5="Res"),1,2),0)=0,COUNTIF(Rækker!R7:R19,"&lt;&gt;")=0),"OK","FEJL")))</f>
        <v>OK</v>
      </c>
      <c r="J8" s="22" t="str">
        <f>IF(Rækker!T3="",IF(COUNTIF(Rækker!T5:T19,"")&lt;14,"FEJL",""),IF(IF(OR(Rækker!T4="Disket",Rækker!T4="Udmeldt",Rækker!T4="Walkover"),1,0)=0,IF(IF(Rækker!T5&lt;&gt;"",IF(OR(Rækker!T5="Disket",Rækker!T5="Udmeldt",Rækker!T5="MR",Rækker!T5="Res"),1,2),0)=0,IF(COUNTIF(Rækker!T7:T19,"&lt;&gt;")&lt;13,"",IF(COUNTIF(Rækker!T7:T19,1)+COUNTIF(Rækker!T7:T19,"X")+COUNTIF(Rækker!T7:T19,2)=13,"OK","FEJL")),IF(IF(Rækker!T5&lt;&gt;"",IF(OR(Rækker!T5="Disket",Rækker!T5="Udmeldt",Rækker!T5="MR",Rækker!T5="Res"),1,2),0)=1,IF(COUNTIF(Rækker!T7:T19,"&lt;&gt;")=0,"OK","FEJL"),"FEJL")),IF(AND(IF(Rækker!T5&lt;&gt;"",IF(OR(Rækker!T5="Disket",Rækker!T5="Udmeldt",Rækker!T5="MR",Rækker!T5="Res"),1,2),0)=0,COUNTIF(Rækker!T7:T19,"&lt;&gt;")=0),"OK","FEJL")))</f>
        <v>OK</v>
      </c>
      <c r="K8" s="22" t="str">
        <f>IF(Rækker!V3="",IF(COUNTIF(Rækker!V5:V19,"")&lt;14,"FEJL",""),IF(IF(OR(Rækker!V4="Disket",Rækker!V4="Udmeldt",Rækker!V4="Walkover"),1,0)=0,IF(IF(Rækker!V5&lt;&gt;"",IF(OR(Rækker!V5="Disket",Rækker!V5="Udmeldt",Rækker!V5="MR",Rækker!V5="Res"),1,2),0)=0,IF(COUNTIF(Rækker!V7:V19,"&lt;&gt;")&lt;13,"",IF(COUNTIF(Rækker!V7:V19,1)+COUNTIF(Rækker!V7:V19,"X")+COUNTIF(Rækker!V7:V19,2)=13,"OK","FEJL")),IF(IF(Rækker!V5&lt;&gt;"",IF(OR(Rækker!V5="Disket",Rækker!V5="Udmeldt",Rækker!V5="MR",Rækker!V5="Res"),1,2),0)=1,IF(COUNTIF(Rækker!V7:V19,"&lt;&gt;")=0,"OK","FEJL"),"FEJL")),IF(AND(IF(Rækker!V5&lt;&gt;"",IF(OR(Rækker!V5="Disket",Rækker!V5="Udmeldt",Rækker!V5="MR",Rækker!V5="Res"),1,2),0)=0,COUNTIF(Rækker!V7:V19,"&lt;&gt;")=0),"OK","FEJL")))</f>
        <v>OK</v>
      </c>
      <c r="L8" s="22" t="str">
        <f>IF(Rækker!X3="",IF(COUNTIF(Rækker!X5:X19,"")&lt;14,"FEJL",""),IF(IF(OR(Rækker!X4="Disket",Rækker!X4="Udmeldt",Rækker!X4="Walkover"),1,0)=0,IF(IF(Rækker!X5&lt;&gt;"",IF(OR(Rækker!X5="Disket",Rækker!X5="Udmeldt",Rækker!X5="MR",Rækker!X5="Res"),1,2),0)=0,IF(COUNTIF(Rækker!X7:X19,"&lt;&gt;")&lt;13,"",IF(COUNTIF(Rækker!X7:X19,1)+COUNTIF(Rækker!X7:X19,"X")+COUNTIF(Rækker!X7:X19,2)=13,"OK","FEJL")),IF(IF(Rækker!X5&lt;&gt;"",IF(OR(Rækker!X5="Disket",Rækker!X5="Udmeldt",Rækker!X5="MR",Rækker!X5="Res"),1,2),0)=1,IF(COUNTIF(Rækker!X7:X19,"&lt;&gt;")=0,"OK","FEJL"),"FEJL")),IF(AND(IF(Rækker!X5&lt;&gt;"",IF(OR(Rækker!X5="Disket",Rækker!X5="Udmeldt",Rækker!X5="MR",Rækker!X5="Res"),1,2),0)=0,COUNTIF(Rækker!X7:X19,"&lt;&gt;")=0),"OK","FEJL")))</f>
        <v>OK</v>
      </c>
      <c r="M8" s="22" t="str">
        <f>IF(Rækker!Z3="",IF(COUNTIF(Rækker!Z5:Z19,"")&lt;14,"FEJL",""),IF(IF(OR(Rækker!Z4="Disket",Rækker!Z4="Udmeldt",Rækker!Z4="Walkover"),1,0)=0,IF(IF(Rækker!Z5&lt;&gt;"",IF(OR(Rækker!Z5="Disket",Rækker!Z5="Udmeldt",Rækker!Z5="MR",Rækker!Z5="Res"),1,2),0)=0,IF(COUNTIF(Rækker!Z7:Z19,"&lt;&gt;")&lt;13,"",IF(COUNTIF(Rækker!Z7:Z19,1)+COUNTIF(Rækker!Z7:Z19,"X")+COUNTIF(Rækker!Z7:Z19,2)=13,"OK","FEJL")),IF(IF(Rækker!Z5&lt;&gt;"",IF(OR(Rækker!Z5="Disket",Rækker!Z5="Udmeldt",Rækker!Z5="MR",Rækker!Z5="Res"),1,2),0)=1,IF(COUNTIF(Rækker!Z7:Z19,"&lt;&gt;")=0,"OK","FEJL"),"FEJL")),IF(AND(IF(Rækker!Z5&lt;&gt;"",IF(OR(Rækker!Z5="Disket",Rækker!Z5="Udmeldt",Rækker!Z5="MR",Rækker!Z5="Res"),1,2),0)=0,COUNTIF(Rækker!Z7:Z19,"&lt;&gt;")=0),"OK","FEJL")))</f>
        <v>OK</v>
      </c>
      <c r="N8" s="22" t="str">
        <f>IF(Rækker!AB3="",IF(COUNTIF(Rækker!AB5:AB19,"")&lt;14,"FEJL",""),IF(IF(OR(Rækker!AB4="Disket",Rækker!AB4="Udmeldt",Rækker!AB4="Walkover"),1,0)=0,IF(IF(Rækker!AB5&lt;&gt;"",IF(OR(Rækker!AB5="Disket",Rækker!AB5="Udmeldt",Rækker!AB5="MR",Rækker!AB5="Res"),1,2),0)=0,IF(COUNTIF(Rækker!AB7:AB19,"&lt;&gt;")&lt;13,"",IF(COUNTIF(Rækker!AB7:AB19,1)+COUNTIF(Rækker!AB7:AB19,"X")+COUNTIF(Rækker!AB7:AB19,2)=13,"OK","FEJL")),IF(IF(Rækker!AB5&lt;&gt;"",IF(OR(Rækker!AB5="Disket",Rækker!AB5="Udmeldt",Rækker!AB5="MR",Rækker!AB5="Res"),1,2),0)=1,IF(COUNTIF(Rækker!AB7:AB19,"&lt;&gt;")=0,"OK","FEJL"),"FEJL")),IF(AND(IF(Rækker!AB5&lt;&gt;"",IF(OR(Rækker!AB5="Disket",Rækker!AB5="Udmeldt",Rækker!AB5="MR",Rækker!AB5="Res"),1,2),0)=0,COUNTIF(Rækker!AB7:AB19,"&lt;&gt;")=0),"OK","FEJL")))</f>
        <v>OK</v>
      </c>
      <c r="O8" s="22" t="str">
        <f>IF(Rækker!AD3="",IF(COUNTIF(Rækker!AD5:AD19,"")&lt;14,"FEJL",""),IF(IF(OR(Rækker!AD4="Disket",Rækker!AD4="Udmeldt",Rækker!AD4="Walkover"),1,0)=0,IF(IF(Rækker!AD5&lt;&gt;"",IF(OR(Rækker!AD5="Disket",Rækker!AD5="Udmeldt",Rækker!AD5="MR",Rækker!AD5="Res"),1,2),0)=0,IF(COUNTIF(Rækker!AD7:AD19,"&lt;&gt;")&lt;13,"",IF(COUNTIF(Rækker!AD7:AD19,1)+COUNTIF(Rækker!AD7:AD19,"X")+COUNTIF(Rækker!AD7:AD19,2)=13,"OK","FEJL")),IF(IF(Rækker!AD5&lt;&gt;"",IF(OR(Rækker!AD5="Disket",Rækker!AD5="Udmeldt",Rækker!AD5="MR",Rækker!AD5="Res"),1,2),0)=1,IF(COUNTIF(Rækker!AD7:AD19,"&lt;&gt;")=0,"OK","FEJL"),"FEJL")),IF(AND(IF(Rækker!AD5&lt;&gt;"",IF(OR(Rækker!AD5="Disket",Rækker!AD5="Udmeldt",Rækker!AD5="MR",Rækker!AD5="Res"),1,2),0)=0,COUNTIF(Rækker!AD7:AD19,"&lt;&gt;")=0),"OK","FEJL")))</f>
        <v>OK</v>
      </c>
      <c r="P8" s="22" t="str">
        <f>IF(Rækker!AF3="",IF(COUNTIF(Rækker!AF5:AF19,"")&lt;14,"FEJL",""),IF(IF(OR(Rækker!AF4="Disket",Rækker!AF4="Udmeldt",Rækker!AF4="Walkover"),1,0)=0,IF(IF(Rækker!AF5&lt;&gt;"",IF(OR(Rækker!AF5="Disket",Rækker!AF5="Udmeldt",Rækker!AF5="MR",Rækker!AF5="Res"),1,2),0)=0,IF(COUNTIF(Rækker!AF7:AF19,"&lt;&gt;")&lt;13,"",IF(COUNTIF(Rækker!AF7:AF19,1)+COUNTIF(Rækker!AF7:AF19,"X")+COUNTIF(Rækker!AF7:AF19,2)=13,"OK","FEJL")),IF(IF(Rækker!AF5&lt;&gt;"",IF(OR(Rækker!AF5="Disket",Rækker!AF5="Udmeldt",Rækker!AF5="MR",Rækker!AF5="Res"),1,2),0)=1,IF(COUNTIF(Rækker!AF7:AF19,"&lt;&gt;")=0,"OK","FEJL"),"FEJL")),IF(AND(IF(Rækker!AF5&lt;&gt;"",IF(OR(Rækker!AF5="Disket",Rækker!AF5="Udmeldt",Rækker!AF5="MR",Rækker!AF5="Res"),1,2),0)=0,COUNTIF(Rækker!AF7:AF19,"&lt;&gt;")=0),"OK","FEJL")))</f>
        <v>OK</v>
      </c>
      <c r="Q8" s="22" t="str">
        <f>IF(Rækker!B23="",IF(COUNTIF(Rækker!B25:B39,"")&lt;14,"FEJL",""),IF(IF(OR(Rækker!B24="Disket",Rækker!B24="Udmeldt",Rækker!B24="Walkover"),1,0)=0,IF(IF(Rækker!B25&lt;&gt;"",IF(OR(Rækker!B25="Disket",Rækker!B25="Udmeldt",Rækker!B25="MR",Rækker!B25="Res"),1,2),0)=0,IF(COUNTIF(Rækker!B27:B39,"&lt;&gt;")&lt;13,"",IF(COUNTIF(Rækker!B27:B39,1)+COUNTIF(Rækker!B27:B39,"X")+COUNTIF(Rækker!B27:B39,2)=13,"OK","FEJL")),IF(IF(Rækker!B25&lt;&gt;"",IF(OR(Rækker!B25="Disket",Rækker!B25="Udmeldt",Rækker!B25="MR",Rækker!B25="Res"),1,2),0)=1,IF(COUNTIF(Rækker!B27:B39,"&lt;&gt;")=0,"OK","FEJL"),"FEJL")),IF(AND(IF(Rækker!B25&lt;&gt;"",IF(OR(Rækker!B25="Disket",Rækker!B25="Udmeldt",Rækker!B25="MR",Rækker!B25="Res"),1,2),0)=0,COUNTIF(Rækker!B27:B39,"&lt;&gt;")=0),"OK","FEJL")))</f>
        <v>OK</v>
      </c>
      <c r="R8" s="22" t="str">
        <f>IF(Rækker!D23="",IF(COUNTIF(Rækker!D25:D39,"")&lt;14,"FEJL",""),IF(IF(OR(Rækker!D24="Disket",Rækker!D24="Udmeldt",Rækker!D24="Walkover"),1,0)=0,IF(IF(Rækker!D25&lt;&gt;"",IF(OR(Rækker!D25="Disket",Rækker!D25="Udmeldt",Rækker!D25="MR",Rækker!D25="Res"),1,2),0)=0,IF(COUNTIF(Rækker!D27:D39,"&lt;&gt;")&lt;13,"",IF(COUNTIF(Rækker!D27:D39,1)+COUNTIF(Rækker!D27:D39,"X")+COUNTIF(Rækker!D27:D39,2)=13,"OK","FEJL")),IF(IF(Rækker!D25&lt;&gt;"",IF(OR(Rækker!D25="Disket",Rækker!D25="Udmeldt",Rækker!D25="MR",Rækker!D25="Res"),1,2),0)=1,IF(COUNTIF(Rækker!D27:D39,"&lt;&gt;")=0,"OK","FEJL"),"FEJL")),IF(AND(IF(Rækker!D25&lt;&gt;"",IF(OR(Rækker!D25="Disket",Rækker!D25="Udmeldt",Rækker!D25="MR",Rækker!D25="Res"),1,2),0)=0,COUNTIF(Rækker!D27:D39,"&lt;&gt;")=0),"OK","FEJL")))</f>
        <v/>
      </c>
      <c r="S8" s="22" t="str">
        <f>IF(Rækker!F23="",IF(COUNTIF(Rækker!F25:F39,"")&lt;14,"FEJL",""),IF(IF(OR(Rækker!F24="Disket",Rækker!F24="Udmeldt",Rækker!F24="Walkover"),1,0)=0,IF(IF(Rækker!F25&lt;&gt;"",IF(OR(Rækker!F25="Disket",Rækker!F25="Udmeldt",Rækker!F25="MR",Rækker!F25="Res"),1,2),0)=0,IF(COUNTIF(Rækker!F27:F39,"&lt;&gt;")&lt;13,"",IF(COUNTIF(Rækker!F27:F39,1)+COUNTIF(Rækker!F27:F39,"X")+COUNTIF(Rækker!F27:F39,2)=13,"OK","FEJL")),IF(IF(Rækker!F25&lt;&gt;"",IF(OR(Rækker!F25="Disket",Rækker!F25="Udmeldt",Rækker!F25="MR",Rækker!F25="Res"),1,2),0)=1,IF(COUNTIF(Rækker!F27:F39,"&lt;&gt;")=0,"OK","FEJL"),"FEJL")),IF(AND(IF(Rækker!F25&lt;&gt;"",IF(OR(Rækker!F25="Disket",Rækker!F25="Udmeldt",Rækker!F25="MR",Rækker!F25="Res"),1,2),0)=0,COUNTIF(Rækker!F27:F39,"&lt;&gt;")=0),"OK","FEJL")))</f>
        <v/>
      </c>
      <c r="T8" s="22" t="str">
        <f>IF(Rækker!H23="",IF(COUNTIF(Rækker!H25:H39,"")&lt;14,"FEJL",""),IF(IF(OR(Rækker!H24="Disket",Rækker!H24="Udmeldt",Rækker!H24="Walkover"),1,0)=0,IF(IF(Rækker!H25&lt;&gt;"",IF(OR(Rækker!H25="Disket",Rækker!H25="Udmeldt",Rækker!H25="MR",Rækker!H25="Res"),1,2),0)=0,IF(COUNTIF(Rækker!H27:H39,"&lt;&gt;")&lt;13,"",IF(COUNTIF(Rækker!H27:H39,1)+COUNTIF(Rækker!H27:H39,"X")+COUNTIF(Rækker!H27:H39,2)=13,"OK","FEJL")),IF(IF(Rækker!H25&lt;&gt;"",IF(OR(Rækker!H25="Disket",Rækker!H25="Udmeldt",Rækker!H25="MR",Rækker!H25="Res"),1,2),0)=1,IF(COUNTIF(Rækker!H27:H39,"&lt;&gt;")=0,"OK","FEJL"),"FEJL")),IF(AND(IF(Rækker!H25&lt;&gt;"",IF(OR(Rækker!H25="Disket",Rækker!H25="Udmeldt",Rækker!H25="MR",Rækker!H25="Res"),1,2),0)=0,COUNTIF(Rækker!H27:H39,"&lt;&gt;")=0),"OK","FEJL")))</f>
        <v/>
      </c>
      <c r="U8" s="22" t="str">
        <f>IF(Rækker!J23="",IF(COUNTIF(Rækker!J25:J39,"")&lt;14,"FEJL",""),IF(IF(OR(Rækker!J24="Disket",Rækker!J24="Udmeldt",Rækker!J24="Walkover"),1,0)=0,IF(IF(Rækker!J25&lt;&gt;"",IF(OR(Rækker!J25="Disket",Rækker!J25="Udmeldt",Rækker!J25="MR",Rækker!J25="Res"),1,2),0)=0,IF(COUNTIF(Rækker!J27:J39,"&lt;&gt;")&lt;13,"",IF(COUNTIF(Rækker!J27:J39,1)+COUNTIF(Rækker!J27:J39,"X")+COUNTIF(Rækker!J27:J39,2)=13,"OK","FEJL")),IF(IF(Rækker!J25&lt;&gt;"",IF(OR(Rækker!J25="Disket",Rækker!J25="Udmeldt",Rækker!J25="MR",Rækker!J25="Res"),1,2),0)=1,IF(COUNTIF(Rækker!J27:J39,"&lt;&gt;")=0,"OK","FEJL"),"FEJL")),IF(AND(IF(Rækker!J25&lt;&gt;"",IF(OR(Rækker!J25="Disket",Rækker!J25="Udmeldt",Rækker!J25="MR",Rækker!J25="Res"),1,2),0)=0,COUNTIF(Rækker!J27:J39,"&lt;&gt;")=0),"OK","FEJL")))</f>
        <v/>
      </c>
      <c r="V8" s="22" t="str">
        <f>IF(Rækker!L23="",IF(COUNTIF(Rækker!L25:L39,"")&lt;14,"FEJL",""),IF(IF(OR(Rækker!L24="Disket",Rækker!L24="Udmeldt",Rækker!L24="Walkover"),1,0)=0,IF(IF(Rækker!L25&lt;&gt;"",IF(OR(Rækker!L25="Disket",Rækker!L25="Udmeldt",Rækker!L25="MR",Rækker!L25="Res"),1,2),0)=0,IF(COUNTIF(Rækker!L27:L39,"&lt;&gt;")&lt;13,"",IF(COUNTIF(Rækker!L27:L39,1)+COUNTIF(Rækker!L27:L39,"X")+COUNTIF(Rækker!L27:L39,2)=13,"OK","FEJL")),IF(IF(Rækker!L25&lt;&gt;"",IF(OR(Rækker!L25="Disket",Rækker!L25="Udmeldt",Rækker!L25="MR",Rækker!L25="Res"),1,2),0)=1,IF(COUNTIF(Rækker!L27:L39,"&lt;&gt;")=0,"OK","FEJL"),"FEJL")),IF(AND(IF(Rækker!L25&lt;&gt;"",IF(OR(Rækker!L25="Disket",Rækker!L25="Udmeldt",Rækker!L25="MR",Rækker!L25="Res"),1,2),0)=0,COUNTIF(Rækker!L27:L39,"&lt;&gt;")=0),"OK","FEJL")))</f>
        <v/>
      </c>
      <c r="W8" s="22" t="str">
        <f>IF(Rækker!N23="",IF(COUNTIF(Rækker!N25:N39,"")&lt;14,"FEJL",""),IF(IF(OR(Rækker!N24="Disket",Rækker!N24="Udmeldt",Rækker!N24="Walkover"),1,0)=0,IF(IF(Rækker!N25&lt;&gt;"",IF(OR(Rækker!N25="Disket",Rækker!N25="Udmeldt",Rækker!N25="MR",Rækker!N25="Res"),1,2),0)=0,IF(COUNTIF(Rækker!N27:N39,"&lt;&gt;")&lt;13,"",IF(COUNTIF(Rækker!N27:N39,1)+COUNTIF(Rækker!N27:N39,"X")+COUNTIF(Rækker!N27:N39,2)=13,"OK","FEJL")),IF(IF(Rækker!N25&lt;&gt;"",IF(OR(Rækker!N25="Disket",Rækker!N25="Udmeldt",Rækker!N25="MR",Rækker!N25="Res"),1,2),0)=1,IF(COUNTIF(Rækker!N27:N39,"&lt;&gt;")=0,"OK","FEJL"),"FEJL")),IF(AND(IF(Rækker!N25&lt;&gt;"",IF(OR(Rækker!N25="Disket",Rækker!N25="Udmeldt",Rækker!N25="MR",Rækker!N25="Res"),1,2),0)=0,COUNTIF(Rækker!N27:N39,"&lt;&gt;")=0),"OK","FEJL")))</f>
        <v/>
      </c>
      <c r="X8" s="22" t="str">
        <f>IF(Rækker!P23="",IF(COUNTIF(Rækker!P25:P39,"")&lt;14,"FEJL",""),IF(IF(OR(Rækker!P24="Disket",Rækker!P24="Udmeldt",Rækker!P24="Walkover"),1,0)=0,IF(IF(Rækker!P25&lt;&gt;"",IF(OR(Rækker!P25="Disket",Rækker!P25="Udmeldt",Rækker!P25="MR",Rækker!P25="Res"),1,2),0)=0,IF(COUNTIF(Rækker!P27:P39,"&lt;&gt;")&lt;13,"",IF(COUNTIF(Rækker!P27:P39,1)+COUNTIF(Rækker!P27:P39,"X")+COUNTIF(Rækker!P27:P39,2)=13,"OK","FEJL")),IF(IF(Rækker!P25&lt;&gt;"",IF(OR(Rækker!P25="Disket",Rækker!P25="Udmeldt",Rækker!P25="MR",Rækker!P25="Res"),1,2),0)=1,IF(COUNTIF(Rækker!P27:P39,"&lt;&gt;")=0,"OK","FEJL"),"FEJL")),IF(AND(IF(Rækker!P25&lt;&gt;"",IF(OR(Rækker!P25="Disket",Rækker!P25="Udmeldt",Rækker!P25="MR",Rækker!P25="Res"),1,2),0)=0,COUNTIF(Rækker!P27:P39,"&lt;&gt;")=0),"OK","FEJL")))</f>
        <v/>
      </c>
      <c r="Y8" s="22" t="str">
        <f>IF(Rækker!R23="",IF(COUNTIF(Rækker!R25:R39,"")&lt;14,"FEJL",""),IF(IF(OR(Rækker!R24="Disket",Rækker!R24="Udmeldt",Rækker!R24="Walkover"),1,0)=0,IF(IF(Rækker!R25&lt;&gt;"",IF(OR(Rækker!R25="Disket",Rækker!R25="Udmeldt",Rækker!R25="MR",Rækker!R25="Res"),1,2),0)=0,IF(COUNTIF(Rækker!R27:R39,"&lt;&gt;")&lt;13,"",IF(COUNTIF(Rækker!R27:R39,1)+COUNTIF(Rækker!R27:R39,"X")+COUNTIF(Rækker!R27:R39,2)=13,"OK","FEJL")),IF(IF(Rækker!R25&lt;&gt;"",IF(OR(Rækker!R25="Disket",Rækker!R25="Udmeldt",Rækker!R25="MR",Rækker!R25="Res"),1,2),0)=1,IF(COUNTIF(Rækker!R27:R39,"&lt;&gt;")=0,"OK","FEJL"),"FEJL")),IF(AND(IF(Rækker!R25&lt;&gt;"",IF(OR(Rækker!R25="Disket",Rækker!R25="Udmeldt",Rækker!R25="MR",Rækker!R25="Res"),1,2),0)=0,COUNTIF(Rækker!R27:R39,"&lt;&gt;")=0),"OK","FEJL")))</f>
        <v/>
      </c>
      <c r="Z8" s="22" t="str">
        <f>IF(Rækker!T23="",IF(COUNTIF(Rækker!T25:T39,"")&lt;14,"FEJL",""),IF(IF(OR(Rækker!T24="Disket",Rækker!T24="Udmeldt",Rækker!T24="Walkover"),1,0)=0,IF(IF(Rækker!T25&lt;&gt;"",IF(OR(Rækker!T25="Disket",Rækker!T25="Udmeldt",Rækker!T25="MR",Rækker!T25="Res"),1,2),0)=0,IF(COUNTIF(Rækker!T27:T39,"&lt;&gt;")&lt;13,"",IF(COUNTIF(Rækker!T27:T39,1)+COUNTIF(Rækker!T27:T39,"X")+COUNTIF(Rækker!T27:T39,2)=13,"OK","FEJL")),IF(IF(Rækker!T25&lt;&gt;"",IF(OR(Rækker!T25="Disket",Rækker!T25="Udmeldt",Rækker!T25="MR",Rækker!T25="Res"),1,2),0)=1,IF(COUNTIF(Rækker!T27:T39,"&lt;&gt;")=0,"OK","FEJL"),"FEJL")),IF(AND(IF(Rækker!T25&lt;&gt;"",IF(OR(Rækker!T25="Disket",Rækker!T25="Udmeldt",Rækker!T25="MR",Rækker!T25="Res"),1,2),0)=0,COUNTIF(Rækker!T27:T39,"&lt;&gt;")=0),"OK","FEJL")))</f>
        <v/>
      </c>
      <c r="AA8" s="22" t="str">
        <f>IF(Rækker!V23="",IF(COUNTIF(Rækker!V25:V39,"")&lt;14,"FEJL",""),IF(IF(OR(Rækker!V24="Disket",Rækker!V24="Udmeldt",Rækker!V24="Walkover"),1,0)=0,IF(IF(Rækker!V25&lt;&gt;"",IF(OR(Rækker!V25="Disket",Rækker!V25="Udmeldt",Rækker!V25="MR",Rækker!V25="Res"),1,2),0)=0,IF(COUNTIF(Rækker!V27:V39,"&lt;&gt;")&lt;13,"",IF(COUNTIF(Rækker!V27:V39,1)+COUNTIF(Rækker!V27:V39,"X")+COUNTIF(Rækker!V27:V39,2)=13,"OK","FEJL")),IF(IF(Rækker!V25&lt;&gt;"",IF(OR(Rækker!V25="Disket",Rækker!V25="Udmeldt",Rækker!V25="MR",Rækker!V25="Res"),1,2),0)=1,IF(COUNTIF(Rækker!V27:V39,"&lt;&gt;")=0,"OK","FEJL"),"FEJL")),IF(AND(IF(Rækker!V25&lt;&gt;"",IF(OR(Rækker!V25="Disket",Rækker!V25="Udmeldt",Rækker!V25="MR",Rækker!V25="Res"),1,2),0)=0,COUNTIF(Rækker!V27:V39,"&lt;&gt;")=0),"OK","FEJL")))</f>
        <v/>
      </c>
      <c r="AB8" s="22" t="str">
        <f>IF(Rækker!X23="",IF(COUNTIF(Rækker!X25:X39,"")&lt;14,"FEJL",""),IF(IF(OR(Rækker!X24="Disket",Rækker!X24="Udmeldt",Rækker!X24="Walkover"),1,0)=0,IF(IF(Rækker!X25&lt;&gt;"",IF(OR(Rækker!X25="Disket",Rækker!X25="Udmeldt",Rækker!X25="MR",Rækker!X25="Res"),1,2),0)=0,IF(COUNTIF(Rækker!X27:X39,"&lt;&gt;")&lt;13,"",IF(COUNTIF(Rækker!X27:X39,1)+COUNTIF(Rækker!X27:X39,"X")+COUNTIF(Rækker!X27:X39,2)=13,"OK","FEJL")),IF(IF(Rækker!X25&lt;&gt;"",IF(OR(Rækker!X25="Disket",Rækker!X25="Udmeldt",Rækker!X25="MR",Rækker!X25="Res"),1,2),0)=1,IF(COUNTIF(Rækker!X27:X39,"&lt;&gt;")=0,"OK","FEJL"),"FEJL")),IF(AND(IF(Rækker!X25&lt;&gt;"",IF(OR(Rækker!X25="Disket",Rækker!X25="Udmeldt",Rækker!X25="MR",Rækker!X25="Res"),1,2),0)=0,COUNTIF(Rækker!X27:X39,"&lt;&gt;")=0),"OK","FEJL")))</f>
        <v/>
      </c>
      <c r="AC8" s="22" t="str">
        <f>IF(Rækker!Z23="",IF(COUNTIF(Rækker!Z25:Z39,"")&lt;14,"FEJL",""),IF(IF(OR(Rækker!Z24="Disket",Rækker!Z24="Udmeldt",Rækker!Z24="Walkover"),1,0)=0,IF(IF(Rækker!Z25&lt;&gt;"",IF(OR(Rækker!Z25="Disket",Rækker!Z25="Udmeldt",Rækker!Z25="MR",Rækker!Z25="Res"),1,2),0)=0,IF(COUNTIF(Rækker!Z27:Z39,"&lt;&gt;")&lt;13,"",IF(COUNTIF(Rækker!Z27:Z39,1)+COUNTIF(Rækker!Z27:Z39,"X")+COUNTIF(Rækker!Z27:Z39,2)=13,"OK","FEJL")),IF(IF(Rækker!Z25&lt;&gt;"",IF(OR(Rækker!Z25="Disket",Rækker!Z25="Udmeldt",Rækker!Z25="MR",Rækker!Z25="Res"),1,2),0)=1,IF(COUNTIF(Rækker!Z27:Z39,"&lt;&gt;")=0,"OK","FEJL"),"FEJL")),IF(AND(IF(Rækker!Z25&lt;&gt;"",IF(OR(Rækker!Z25="Disket",Rækker!Z25="Udmeldt",Rækker!Z25="MR",Rækker!Z25="Res"),1,2),0)=0,COUNTIF(Rækker!Z27:Z39,"&lt;&gt;")=0),"OK","FEJL")))</f>
        <v/>
      </c>
      <c r="AD8" s="22" t="str">
        <f>IF(Rækker!AB23="",IF(COUNTIF(Rækker!AB25:AB39,"")&lt;14,"FEJL",""),IF(IF(OR(Rækker!AB24="Disket",Rækker!AB24="Udmeldt",Rækker!AB24="Walkover"),1,0)=0,IF(IF(Rækker!AB25&lt;&gt;"",IF(OR(Rækker!AB25="Disket",Rækker!AB25="Udmeldt",Rækker!AB25="MR",Rækker!AB25="Res"),1,2),0)=0,IF(COUNTIF(Rækker!AB27:AB39,"&lt;&gt;")&lt;13,"",IF(COUNTIF(Rækker!AB27:AB39,1)+COUNTIF(Rækker!AB27:AB39,"X")+COUNTIF(Rækker!AB27:AB39,2)=13,"OK","FEJL")),IF(IF(Rækker!AB25&lt;&gt;"",IF(OR(Rækker!AB25="Disket",Rækker!AB25="Udmeldt",Rækker!AB25="MR",Rækker!AB25="Res"),1,2),0)=1,IF(COUNTIF(Rækker!AB27:AB39,"&lt;&gt;")=0,"OK","FEJL"),"FEJL")),IF(AND(IF(Rækker!AB25&lt;&gt;"",IF(OR(Rækker!AB25="Disket",Rækker!AB25="Udmeldt",Rækker!AB25="MR",Rækker!AB25="Res"),1,2),0)=0,COUNTIF(Rækker!AB27:AB39,"&lt;&gt;")=0),"OK","FEJL")))</f>
        <v/>
      </c>
      <c r="AE8" s="22" t="str">
        <f>IF(Rækker!AD23="",IF(COUNTIF(Rækker!AD25:AD39,"")&lt;14,"FEJL",""),IF(IF(OR(Rækker!AD24="Disket",Rækker!AD24="Udmeldt",Rækker!AD24="Walkover"),1,0)=0,IF(IF(Rækker!AD25&lt;&gt;"",IF(OR(Rækker!AD25="Disket",Rækker!AD25="Udmeldt",Rækker!AD25="MR",Rækker!AD25="Res"),1,2),0)=0,IF(COUNTIF(Rækker!AD27:AD39,"&lt;&gt;")&lt;13,"",IF(COUNTIF(Rækker!AD27:AD39,1)+COUNTIF(Rækker!AD27:AD39,"X")+COUNTIF(Rækker!AD27:AD39,2)=13,"OK","FEJL")),IF(IF(Rækker!AD25&lt;&gt;"",IF(OR(Rækker!AD25="Disket",Rækker!AD25="Udmeldt",Rækker!AD25="MR",Rækker!AD25="Res"),1,2),0)=1,IF(COUNTIF(Rækker!AD27:AD39,"&lt;&gt;")=0,"OK","FEJL"),"FEJL")),IF(AND(IF(Rækker!AD25&lt;&gt;"",IF(OR(Rækker!AD25="Disket",Rækker!AD25="Udmeldt",Rækker!AD25="MR",Rækker!AD25="Res"),1,2),0)=0,COUNTIF(Rækker!AD27:AD39,"&lt;&gt;")=0),"OK","FEJL")))</f>
        <v/>
      </c>
      <c r="AF8" s="22" t="str">
        <f>IF(Rækker!AF23="",IF(COUNTIF(Rækker!AF25:AF39,"")&lt;14,"FEJL",""),IF(IF(OR(Rækker!AF24="Disket",Rækker!AF24="Udmeldt",Rækker!AF24="Walkover"),1,0)=0,IF(IF(Rækker!AF25&lt;&gt;"",IF(OR(Rækker!AF25="Disket",Rækker!AF25="Udmeldt",Rækker!AF25="MR",Rækker!AF25="Res"),1,2),0)=0,IF(COUNTIF(Rækker!AF27:AF39,"&lt;&gt;")&lt;13,"",IF(COUNTIF(Rækker!AF27:AF39,1)+COUNTIF(Rækker!AF27:AF39,"X")+COUNTIF(Rækker!AF27:AF39,2)=13,"OK","FEJL")),IF(IF(Rækker!AF25&lt;&gt;"",IF(OR(Rækker!AF25="Disket",Rækker!AF25="Udmeldt",Rækker!AF25="MR",Rækker!AF25="Res"),1,2),0)=1,IF(COUNTIF(Rækker!AF27:AF39,"&lt;&gt;")=0,"OK","FEJL"),"FEJL")),IF(AND(IF(Rækker!AF25&lt;&gt;"",IF(OR(Rækker!AF25="Disket",Rækker!AF25="Udmeldt",Rækker!AF25="MR",Rækker!AF25="Res"),1,2),0)=0,COUNTIF(Rækker!AF27:AF39,"&lt;&gt;")=0),"OK","FEJL")))</f>
        <v/>
      </c>
    </row>
    <row r="10" spans="1:52">
      <c r="R10" s="22">
        <f>'Rækker - Udskrift'!E7</f>
        <v>0</v>
      </c>
      <c r="S10" s="22">
        <f>'Rækker - Udskrift'!E8</f>
        <v>0</v>
      </c>
      <c r="T10" s="22">
        <f>'Rækker - Udskrift'!E9</f>
        <v>0</v>
      </c>
      <c r="U10" s="22">
        <f>'Rækker - Udskrift'!E10</f>
        <v>0</v>
      </c>
      <c r="V10" s="22">
        <f>'Rækker - Udskrift'!E11</f>
        <v>0</v>
      </c>
      <c r="W10" s="22">
        <f>'Rækker - Udskrift'!E12</f>
        <v>0</v>
      </c>
      <c r="X10" s="22">
        <f>'Rækker - Udskrift'!E13</f>
        <v>0</v>
      </c>
      <c r="Y10" s="22">
        <f>'Rækker - Udskrift'!E14</f>
        <v>0</v>
      </c>
      <c r="Z10" s="22">
        <f>'Rækker - Udskrift'!E15</f>
        <v>0</v>
      </c>
      <c r="AA10" s="22">
        <f>'Rækker - Udskrift'!E16</f>
        <v>0</v>
      </c>
      <c r="AB10" s="22">
        <f>'Rækker - Udskrift'!E17</f>
        <v>0</v>
      </c>
      <c r="AC10" s="22">
        <f>'Rækker - Udskrift'!E18</f>
        <v>0</v>
      </c>
      <c r="AD10" s="22">
        <f>'Rækker - Udskrift'!E19</f>
        <v>0</v>
      </c>
    </row>
    <row r="11" spans="1:52">
      <c r="A11" s="22" t="s">
        <v>2</v>
      </c>
      <c r="B11" s="22" t="s">
        <v>25</v>
      </c>
      <c r="C11" s="22" t="s">
        <v>35</v>
      </c>
      <c r="D11" s="22" t="s">
        <v>74</v>
      </c>
      <c r="E11" s="22" t="s">
        <v>75</v>
      </c>
      <c r="F11" s="22" t="s">
        <v>76</v>
      </c>
      <c r="G11" s="22" t="s">
        <v>77</v>
      </c>
      <c r="H11" s="22" t="s">
        <v>104</v>
      </c>
      <c r="I11" s="22" t="s">
        <v>56</v>
      </c>
      <c r="J11" s="22" t="s">
        <v>57</v>
      </c>
      <c r="K11" s="22" t="s">
        <v>58</v>
      </c>
      <c r="L11" s="22" t="s">
        <v>59</v>
      </c>
      <c r="M11" s="22" t="s">
        <v>60</v>
      </c>
      <c r="N11" s="22" t="s">
        <v>61</v>
      </c>
      <c r="O11" s="22" t="s">
        <v>62</v>
      </c>
      <c r="P11" s="22" t="s">
        <v>63</v>
      </c>
      <c r="Q11" s="22" t="s">
        <v>36</v>
      </c>
      <c r="R11" s="22" t="s">
        <v>37</v>
      </c>
      <c r="S11" s="22" t="s">
        <v>38</v>
      </c>
      <c r="T11" s="22" t="s">
        <v>39</v>
      </c>
      <c r="U11" s="22" t="s">
        <v>40</v>
      </c>
      <c r="V11" s="22" t="s">
        <v>41</v>
      </c>
      <c r="W11" s="22" t="s">
        <v>42</v>
      </c>
      <c r="X11" s="22" t="s">
        <v>43</v>
      </c>
      <c r="Y11" s="22" t="s">
        <v>44</v>
      </c>
      <c r="Z11" s="22" t="s">
        <v>45</v>
      </c>
      <c r="AA11" s="22" t="s">
        <v>46</v>
      </c>
      <c r="AB11" s="22" t="s">
        <v>47</v>
      </c>
      <c r="AC11" s="22" t="s">
        <v>48</v>
      </c>
      <c r="AD11" s="22" t="s">
        <v>49</v>
      </c>
      <c r="AE11" s="22" t="s">
        <v>50</v>
      </c>
      <c r="AF11" s="22" t="s">
        <v>53</v>
      </c>
      <c r="AG11" s="22" t="s">
        <v>51</v>
      </c>
      <c r="AH11" s="22" t="s">
        <v>3</v>
      </c>
      <c r="AI11" s="22" t="s">
        <v>54</v>
      </c>
      <c r="AJ11" s="22" t="s">
        <v>52</v>
      </c>
      <c r="AK11" s="22" t="s">
        <v>55</v>
      </c>
      <c r="AL11" s="157" t="s">
        <v>24</v>
      </c>
      <c r="AM11" s="157"/>
      <c r="AN11" s="22" t="s">
        <v>70</v>
      </c>
      <c r="AO11" s="22" t="s">
        <v>65</v>
      </c>
      <c r="AP11" s="22" t="s">
        <v>66</v>
      </c>
      <c r="AR11" s="22" t="s">
        <v>69</v>
      </c>
      <c r="AS11" s="22" t="s">
        <v>2</v>
      </c>
      <c r="AT11" s="22" t="s">
        <v>35</v>
      </c>
      <c r="AU11" s="22" t="s">
        <v>65</v>
      </c>
      <c r="AV11" s="22" t="s">
        <v>66</v>
      </c>
      <c r="AW11" s="22" t="s">
        <v>67</v>
      </c>
      <c r="AX11" s="22" t="s">
        <v>68</v>
      </c>
      <c r="AY11" s="22" t="s">
        <v>64</v>
      </c>
      <c r="AZ11" s="22" t="s">
        <v>24</v>
      </c>
    </row>
    <row r="12" spans="1:52">
      <c r="A12" s="22" t="str">
        <f>[1]DB!AS12</f>
        <v>Benbo</v>
      </c>
      <c r="B12" s="22">
        <v>1</v>
      </c>
      <c r="C12" s="22">
        <f>[1]DB!AT12</f>
        <v>3</v>
      </c>
      <c r="D12" s="22">
        <v>0</v>
      </c>
      <c r="E12" s="22">
        <f>IF(B6=13,IF(A12&lt;&gt;"",COUNTIF(U46:U61,A12)+D12,0),D12)</f>
        <v>0</v>
      </c>
      <c r="F12" s="22">
        <f>[1]DB!AT12</f>
        <v>3</v>
      </c>
      <c r="G12" s="22">
        <f>IF(B6=13,IF(A12&lt;&gt;"",F12-COUNTIF(U46:U61,A12)-COUNTIF(Y46:Y61,A12),0),F12)</f>
        <v>3</v>
      </c>
      <c r="H12" s="22">
        <f>[1]DB!BA12</f>
        <v>2</v>
      </c>
      <c r="I12" s="22">
        <f>[1]DB!AW12</f>
        <v>0</v>
      </c>
      <c r="J12" s="22">
        <f>IF(Rækker!B5="Disket",1,IF(N12&gt;5,1,IF(I12=1,1,0)))</f>
        <v>0</v>
      </c>
      <c r="K12" s="22">
        <f>[1]DB!AX12</f>
        <v>0</v>
      </c>
      <c r="L12" s="22">
        <f>IF(Rækker!B5="Udmeldt",1,IF(K12=1,1,0))</f>
        <v>0</v>
      </c>
      <c r="M12" s="22">
        <f>[1]DB!AY12</f>
        <v>0</v>
      </c>
      <c r="N12" s="22">
        <f>IF(Rækker!B5="MR",M12+1,M12)</f>
        <v>0</v>
      </c>
      <c r="O12" s="22">
        <f>[1]DB!AZ12</f>
        <v>1</v>
      </c>
      <c r="P12" s="22">
        <f>IF(Rækker!B5="Res",O12+1,O12)</f>
        <v>1</v>
      </c>
      <c r="Q12" s="22" t="str">
        <f>IF(J12=1,"Disket",IF(L12=1,"Udmeldt",IF(AND(C12&gt;0,F12=H12),"Walkover",IF(AND(C12&gt;0,D12&gt;0,F12=0),"Walkover",IF(M12&lt;&gt;N12,CONCATENATE("MR ",N12),IF(O12&lt;&gt;P12,IF(P12&gt;10,"Res 10+",CONCATENATE("Res ",P12)),""))))))</f>
        <v/>
      </c>
      <c r="R12" s="22">
        <f>IF('Rækker - Udskrift'!F7=1,1,IF('Rækker - Udskrift'!G7="X","X",IF('Rækker - Udskrift'!H7=2,2,"")))</f>
        <v>1</v>
      </c>
      <c r="S12" s="22">
        <f>IF('Rækker - Udskrift'!F8=1,1,IF('Rækker - Udskrift'!G8="X","X",IF('Rækker - Udskrift'!H8=2,2,"")))</f>
        <v>1</v>
      </c>
      <c r="T12" s="22">
        <f>IF('Rækker - Udskrift'!F9=1,1,IF('Rækker - Udskrift'!G9="X","X",IF('Rækker - Udskrift'!H9=2,2,"")))</f>
        <v>1</v>
      </c>
      <c r="U12" s="22">
        <f>IF('Rækker - Udskrift'!F10=1,1,IF('Rækker - Udskrift'!G10="X","X",IF('Rækker - Udskrift'!H10=2,2,"")))</f>
        <v>1</v>
      </c>
      <c r="V12" s="22">
        <f>IF('Rækker - Udskrift'!F11=1,1,IF('Rækker - Udskrift'!G11="X","X",IF('Rækker - Udskrift'!H11=2,2,"")))</f>
        <v>2</v>
      </c>
      <c r="W12" s="22">
        <f>IF('Rækker - Udskrift'!F12=1,1,IF('Rækker - Udskrift'!G12="X","X",IF('Rækker - Udskrift'!H12=2,2,"")))</f>
        <v>1</v>
      </c>
      <c r="X12" s="22">
        <f>IF('Rækker - Udskrift'!F13=1,1,IF('Rækker - Udskrift'!G13="X","X",IF('Rækker - Udskrift'!H13=2,2,"")))</f>
        <v>1</v>
      </c>
      <c r="Y12" s="22">
        <f>IF('Rækker - Udskrift'!F14=1,1,IF('Rækker - Udskrift'!G14="X","X",IF('Rækker - Udskrift'!H14=2,2,"")))</f>
        <v>1</v>
      </c>
      <c r="Z12" s="22">
        <f>IF('Rækker - Udskrift'!F15=1,1,IF('Rækker - Udskrift'!G15="X","X",IF('Rækker - Udskrift'!H15=2,2,"")))</f>
        <v>2</v>
      </c>
      <c r="AA12" s="22" t="str">
        <f>IF('Rækker - Udskrift'!F16=1,1,IF('Rækker - Udskrift'!G16="X","X",IF('Rækker - Udskrift'!H16=2,2,"")))</f>
        <v>X</v>
      </c>
      <c r="AB12" s="22">
        <f>IF('Rækker - Udskrift'!F17=1,1,IF('Rækker - Udskrift'!G17="X","X",IF('Rækker - Udskrift'!H17=2,2,"")))</f>
        <v>1</v>
      </c>
      <c r="AC12" s="22">
        <f>IF('Rækker - Udskrift'!F18=1,1,IF('Rækker - Udskrift'!G18="X","X",IF('Rækker - Udskrift'!H18=2,2,"")))</f>
        <v>1</v>
      </c>
      <c r="AD12" s="22">
        <f>IF('Rækker - Udskrift'!F19=1,1,IF('Rækker - Udskrift'!G19="X","X",IF('Rækker - Udskrift'!H19=2,2,"")))</f>
        <v>1</v>
      </c>
      <c r="AE12" s="22">
        <f>IF(Q12&lt;&gt;"",IF(LEFT(Q12,3)="Res",F1,0),IF(R12=R10,1,0)+IF(S12=S10,1,0)+IF(T12=T10,1,0)+IF(U12=U10,1,0)+IF(V12=V10,1,0)+IF(W12=W10,1,0)+IF(X12=X10,1,0)+IF(Y12=Y10,1,0)+IF(Z12=Z10,1,0)+IF(AA12=AA10,1,0)+IF(AB12=AB10,1,0)+IF(AC12=AC10,1,0)+IF(AD12=AD10,1,0))</f>
        <v>0</v>
      </c>
      <c r="AF12" s="22">
        <f>RANK(AE12,AE12:AE43,1)</f>
        <v>1</v>
      </c>
      <c r="AG12" s="22">
        <f t="shared" ref="AG12:AG43" si="0">IF(Q12&lt;&gt;"",IF(LEFT(Q12,3)="Res",AE12,0),AE12)</f>
        <v>0</v>
      </c>
      <c r="AH12" s="22">
        <f>IF(R12=R10,4096,0)+IF(S12=S10,2048,0)+IF(T12=T10,1024,0)+IF(U12=U10,512,0)+IF(V12=V10,256,0)+IF(W12=W10,128,0)+IF(X12=X10,64,0)+IF(Y12=Y10,32,0)+IF(Z12=Z10,16,0)+IF(AA12=AA10,8,0)+IF(AB12=AB10,4,0)+IF(AC12=AC10,2,0)+IF(AD12=AD10,1,0)</f>
        <v>0</v>
      </c>
      <c r="AI12" s="22">
        <f>RANK(AH12,AH12:AH43,1)</f>
        <v>1</v>
      </c>
      <c r="AJ12" s="22">
        <f>(AF12*65)+AI12</f>
        <v>66</v>
      </c>
      <c r="AK12" s="22">
        <f>RANK(AJ12,AJ12:AJ43,1)</f>
        <v>1</v>
      </c>
      <c r="AL12" s="22">
        <f t="shared" ref="AL12:AL43" si="1">IF(AND(A12&lt;&gt;"",Q12=""),AE12,0)</f>
        <v>0</v>
      </c>
      <c r="AM12" s="22">
        <f t="shared" ref="AM12:AM43" si="2">IF(AND(A12&lt;&gt;"",Q12=""),1,0)</f>
        <v>1</v>
      </c>
      <c r="AN12" s="22">
        <f t="shared" ref="AN12:AN43" si="3">E12+G12</f>
        <v>3</v>
      </c>
      <c r="AO12" s="22">
        <f>AN12-AP12</f>
        <v>0</v>
      </c>
      <c r="AP12" s="22">
        <f t="shared" ref="AP12:AP43" si="4">G12</f>
        <v>3</v>
      </c>
      <c r="AQ12" s="22">
        <f>IF(C12&gt;0,IF(AN12&gt;0,COUNTIF(AN12,"&gt;0"),0),0)</f>
        <v>1</v>
      </c>
      <c r="AR12" s="22">
        <f>IF(AQ12&gt;0,AQ12,MAX(AQ12:AQ43)+COUNTIF(AQ12,"=0"))</f>
        <v>1</v>
      </c>
      <c r="AS12" s="22" t="str">
        <f>IF(A66&gt;MAX(AQ12:AQ43),"",DGET(A11:AR43,"Signatur",A65:A66))</f>
        <v>Benbo</v>
      </c>
      <c r="AT12" s="22">
        <f>IF(A66&gt;MAX(AQ12:AQ43),0,DGET(A11:AR43,"Deltager E",A65:A66))</f>
        <v>3</v>
      </c>
      <c r="AU12" s="22">
        <f>IF(A66&gt;MAX(AQ12:AQ43),0,DGET(A11:AR43,"2. runde E",A65:A66))</f>
        <v>0</v>
      </c>
      <c r="AV12" s="22">
        <f>IF(A66&gt;MAX(AQ12:AQ43),0,DGET(A11:AR43,"Kval E",A65:A66))</f>
        <v>3</v>
      </c>
      <c r="AW12" s="22">
        <f>IF(A66&gt;MAX(AQ12:AQ43),0,DGET(A11:AR43,"Dis E",A65:A66))</f>
        <v>0</v>
      </c>
      <c r="AX12" s="22">
        <f>IF(A66&gt;MAX(AQ12:AQ43),0,DGET(A11:AR43,"Udm E",A65:A66))</f>
        <v>0</v>
      </c>
      <c r="AY12" s="22">
        <f>IF(A66&gt;MAX(AQ12:AQ43),0,DGET(A11:AR43,"MR E",A65:A66))</f>
        <v>0</v>
      </c>
      <c r="AZ12" s="22">
        <f>IF(A66&gt;MAX(AQ12:AQ43),0,DGET(A11:AR43,"Res E",A65:A66))</f>
        <v>1</v>
      </c>
    </row>
    <row r="13" spans="1:52">
      <c r="A13" s="22" t="str">
        <f>[1]DB!AS13</f>
        <v>brula</v>
      </c>
      <c r="B13" s="22">
        <v>2</v>
      </c>
      <c r="C13" s="22">
        <f>[1]DB!AT13</f>
        <v>1</v>
      </c>
      <c r="D13" s="22">
        <v>0</v>
      </c>
      <c r="E13" s="22">
        <f>IF(B6=13,IF(A13&lt;&gt;"",COUNTIF(U46:U61,A13)+D13,0),D13)</f>
        <v>0</v>
      </c>
      <c r="F13" s="22">
        <f>[1]DB!AT13</f>
        <v>1</v>
      </c>
      <c r="G13" s="22">
        <f>IF(B6=13,IF(A13&lt;&gt;"",F13-COUNTIF(U46:U61,A13)-COUNTIF(Y46:Y61,A13),0),F13)</f>
        <v>1</v>
      </c>
      <c r="H13" s="22">
        <f>[1]DB!BA13</f>
        <v>0</v>
      </c>
      <c r="I13" s="22">
        <f>[1]DB!AW13</f>
        <v>0</v>
      </c>
      <c r="J13" s="22">
        <f>IF(Rækker!D5="Disket",1,IF(N13&gt;5,1,IF(I13=1,1,0)))</f>
        <v>0</v>
      </c>
      <c r="K13" s="22">
        <f>[1]DB!AX13</f>
        <v>0</v>
      </c>
      <c r="L13" s="22">
        <f>IF(Rækker!D5="Udmeldt",1,IF(K13=1,1,0))</f>
        <v>0</v>
      </c>
      <c r="M13" s="22">
        <f>[1]DB!AY13</f>
        <v>0</v>
      </c>
      <c r="N13" s="22">
        <f>IF(Rækker!D5="MR",M13+1,M13)</f>
        <v>0</v>
      </c>
      <c r="O13" s="22">
        <f>[1]DB!AZ13</f>
        <v>0</v>
      </c>
      <c r="P13" s="22">
        <f>IF(Rækker!D5="Res",O13+1,O13)</f>
        <v>0</v>
      </c>
      <c r="Q13" s="22" t="str">
        <f t="shared" ref="Q13:Q43" si="5">IF(J13=1,"Disket",IF(L13=1,"Udmeldt",IF(AND(C13&gt;0,F13=H13),"Walkover",IF(AND(C13&gt;0,D13&gt;0,F13=0),"Walkover",IF(M13&lt;&gt;N13,CONCATENATE("MR ",N13),IF(O13&lt;&gt;P13,IF(P13&gt;10,"Res 10+",CONCATENATE("Res ",P13)),""))))))</f>
        <v/>
      </c>
      <c r="R13" s="22">
        <f>IF('Rækker - Udskrift'!I7=1,1,IF('Rækker - Udskrift'!J7="X","X",IF('Rækker - Udskrift'!K7=2,2,"")))</f>
        <v>1</v>
      </c>
      <c r="S13" s="22">
        <f>IF('Rækker - Udskrift'!I8=1,1,IF('Rækker - Udskrift'!J8="X","X",IF('Rækker - Udskrift'!K8=2,2,"")))</f>
        <v>2</v>
      </c>
      <c r="T13" s="22">
        <f>IF('Rækker - Udskrift'!I9=1,1,IF('Rækker - Udskrift'!J9="X","X",IF('Rækker - Udskrift'!K9=2,2,"")))</f>
        <v>1</v>
      </c>
      <c r="U13" s="22">
        <f>IF('Rækker - Udskrift'!I10=1,1,IF('Rækker - Udskrift'!J10="X","X",IF('Rækker - Udskrift'!K10=2,2,"")))</f>
        <v>1</v>
      </c>
      <c r="V13" s="22">
        <f>IF('Rækker - Udskrift'!I11=1,1,IF('Rækker - Udskrift'!J11="X","X",IF('Rækker - Udskrift'!K11=2,2,"")))</f>
        <v>1</v>
      </c>
      <c r="W13" s="22">
        <f>IF('Rækker - Udskrift'!I12=1,1,IF('Rækker - Udskrift'!J12="X","X",IF('Rækker - Udskrift'!K12=2,2,"")))</f>
        <v>1</v>
      </c>
      <c r="X13" s="22">
        <f>IF('Rækker - Udskrift'!I13=1,1,IF('Rækker - Udskrift'!J13="X","X",IF('Rækker - Udskrift'!K13=2,2,"")))</f>
        <v>1</v>
      </c>
      <c r="Y13" s="22" t="str">
        <f>IF('Rækker - Udskrift'!I14=1,1,IF('Rækker - Udskrift'!J14="X","X",IF('Rækker - Udskrift'!K14=2,2,"")))</f>
        <v>X</v>
      </c>
      <c r="Z13" s="22" t="str">
        <f>IF('Rækker - Udskrift'!I15=1,1,IF('Rækker - Udskrift'!J15="X","X",IF('Rækker - Udskrift'!K15=2,2,"")))</f>
        <v>X</v>
      </c>
      <c r="AA13" s="22" t="str">
        <f>IF('Rækker - Udskrift'!I16=1,1,IF('Rækker - Udskrift'!J16="X","X",IF('Rækker - Udskrift'!K16=2,2,"")))</f>
        <v>X</v>
      </c>
      <c r="AB13" s="22">
        <f>IF('Rækker - Udskrift'!I17=1,1,IF('Rækker - Udskrift'!J17="X","X",IF('Rækker - Udskrift'!K17=2,2,"")))</f>
        <v>1</v>
      </c>
      <c r="AC13" s="22">
        <f>IF('Rækker - Udskrift'!I18=1,1,IF('Rækker - Udskrift'!J18="X","X",IF('Rækker - Udskrift'!K18=2,2,"")))</f>
        <v>1</v>
      </c>
      <c r="AD13" s="22">
        <f>IF('Rækker - Udskrift'!I19=1,1,IF('Rækker - Udskrift'!J19="X","X",IF('Rækker - Udskrift'!K19=2,2,"")))</f>
        <v>1</v>
      </c>
      <c r="AE13" s="22">
        <f>IF(Q13&lt;&gt;"",IF(LEFT(Q13,3)="Res",F1,0),IF(R13=R10,1,0)+IF(S13=S10,1,0)+IF(T13=T10,1,0)+IF(U13=U10,1,0)+IF(V13=V10,1,0)+IF(W13=W10,1,0)+IF(X13=X10,1,0)+IF(Y13=Y10,1,0)+IF(Z13=Z10,1,0)+IF(AA13=AA10,1,0)+IF(AB13=AB10,1,0)+IF(AC13=AC10,1,0)+IF(AD13=AD10,1,0))</f>
        <v>0</v>
      </c>
      <c r="AF13" s="22">
        <f>RANK(AE13,AE12:AE43,1)</f>
        <v>1</v>
      </c>
      <c r="AG13" s="22">
        <f t="shared" si="0"/>
        <v>0</v>
      </c>
      <c r="AH13" s="22">
        <f>IF(R13=R10,4096,0)+IF(S13=S10,2048,0)+IF(T13=T10,1024,0)+IF(U13=U10,512,0)+IF(V13=V10,256,0)+IF(W13=W10,128,0)+IF(X13=X10,64,0)+IF(Y13=Y10,32,0)+IF(Z13=Z10,16,0)+IF(AA13=AA10,8,0)+IF(AB13=AB10,4,0)+IF(AC13=AC10,2,0)+IF(AD13=AD10,1,0)</f>
        <v>0</v>
      </c>
      <c r="AI13" s="22">
        <f>RANK(AH13,AH12:AH43,1)</f>
        <v>1</v>
      </c>
      <c r="AJ13" s="22">
        <f t="shared" ref="AJ13:AJ43" si="6">(AF13*65)+AI13</f>
        <v>66</v>
      </c>
      <c r="AK13" s="22">
        <f>RANK(AJ13,AJ12:AJ43,1)</f>
        <v>1</v>
      </c>
      <c r="AL13" s="22">
        <f t="shared" si="1"/>
        <v>0</v>
      </c>
      <c r="AM13" s="22">
        <f t="shared" si="2"/>
        <v>1</v>
      </c>
      <c r="AN13" s="22">
        <f t="shared" si="3"/>
        <v>1</v>
      </c>
      <c r="AO13" s="22">
        <f t="shared" ref="AO13:AO43" si="7">AN13-AP13</f>
        <v>0</v>
      </c>
      <c r="AP13" s="22">
        <f t="shared" si="4"/>
        <v>1</v>
      </c>
      <c r="AQ13" s="22">
        <f>IF(C13&gt;0,IF(AN13&gt;0,COUNTIF(AN12:AN13,"&gt;0"),0),0)</f>
        <v>2</v>
      </c>
      <c r="AR13" s="22">
        <f>IF(AQ13&gt;0,AQ13,MAX(AQ12:AQ43)+COUNTIF(AQ12:AQ13,"=0"))</f>
        <v>2</v>
      </c>
      <c r="AS13" s="22" t="str">
        <f>IF(B66&gt;MAX(AQ12:AQ43),"",DGET(A11:AR43,"Signatur",B65:B66))</f>
        <v>brula</v>
      </c>
      <c r="AT13" s="22">
        <f>IF(B66&gt;MAX(AQ12:AQ43),0,DGET(A11:AR43,"Deltager E",B65:B66))</f>
        <v>1</v>
      </c>
      <c r="AU13" s="22">
        <f>IF(B66&gt;MAX(AQ12:AQ43),0,DGET(A11:AR43,"2. runde E",B65:B66))</f>
        <v>0</v>
      </c>
      <c r="AV13" s="22">
        <f>IF(B66&gt;MAX(AQ12:AQ43),0,DGET(A11:AR43,"Kval E",B65:B66))</f>
        <v>1</v>
      </c>
      <c r="AW13" s="22">
        <f>IF(B66&gt;MAX(AQ12:AQ43),0,DGET(A11:AR43,"Dis E",B65:B66))</f>
        <v>0</v>
      </c>
      <c r="AX13" s="22">
        <f>IF(B66&gt;MAX(AQ12:AQ43),0,DGET(A11:AR43,"Udm E",B65:B66))</f>
        <v>0</v>
      </c>
      <c r="AY13" s="22">
        <f>IF(B66&gt;MAX(AQ12:AQ43),0,DGET(A11:AR43,"MR E",B65:B66))</f>
        <v>0</v>
      </c>
      <c r="AZ13" s="22">
        <f>IF(B66&gt;MAX(AQ12:AQ43),0,DGET(A11:AR43,"Res E",B65:B66))</f>
        <v>0</v>
      </c>
    </row>
    <row r="14" spans="1:52">
      <c r="A14" s="22" t="str">
        <f>[1]DB!AS14</f>
        <v>Chelsea</v>
      </c>
      <c r="B14" s="22">
        <v>3</v>
      </c>
      <c r="C14" s="22">
        <f>[1]DB!AT14</f>
        <v>2</v>
      </c>
      <c r="D14" s="22">
        <v>0</v>
      </c>
      <c r="E14" s="22">
        <f>IF(B6=13,IF(A14&lt;&gt;"",COUNTIF(U46:U61,A14)+D14,0),D14)</f>
        <v>0</v>
      </c>
      <c r="F14" s="22">
        <f>[1]DB!AT14</f>
        <v>2</v>
      </c>
      <c r="G14" s="22">
        <f>IF(B6=13,IF(A14&lt;&gt;"",F14-COUNTIF(U46:U61,A14)-COUNTIF(Y46:Y61,A14),0),F14)</f>
        <v>2</v>
      </c>
      <c r="H14" s="22">
        <f>[1]DB!BA14</f>
        <v>0</v>
      </c>
      <c r="I14" s="22">
        <f>[1]DB!AW14</f>
        <v>0</v>
      </c>
      <c r="J14" s="22">
        <f>IF(Rækker!F5="Disket",1,IF(N14&gt;5,1,IF(I14=1,1,0)))</f>
        <v>0</v>
      </c>
      <c r="K14" s="22">
        <f>[1]DB!AX14</f>
        <v>0</v>
      </c>
      <c r="L14" s="22">
        <f>IF(Rækker!F5="Udmeldt",1,IF(K14=1,1,0))</f>
        <v>0</v>
      </c>
      <c r="M14" s="22">
        <f>[1]DB!AY14</f>
        <v>0</v>
      </c>
      <c r="N14" s="22">
        <f>IF(Rækker!F5="MR",M14+1,M14)</f>
        <v>0</v>
      </c>
      <c r="O14" s="22">
        <f>[1]DB!AZ14</f>
        <v>1</v>
      </c>
      <c r="P14" s="22">
        <f>IF(Rækker!F5="Res",O14+1,O14)</f>
        <v>1</v>
      </c>
      <c r="Q14" s="22" t="str">
        <f t="shared" si="5"/>
        <v/>
      </c>
      <c r="R14" s="22">
        <f>IF('Rækker - Udskrift'!L7=1,1,IF('Rækker - Udskrift'!M7="X","X",IF('Rækker - Udskrift'!N7=2,2,"")))</f>
        <v>1</v>
      </c>
      <c r="S14" s="22" t="str">
        <f>IF('Rækker - Udskrift'!L8=1,1,IF('Rækker - Udskrift'!M8="X","X",IF('Rækker - Udskrift'!N8=2,2,"")))</f>
        <v>X</v>
      </c>
      <c r="T14" s="22">
        <f>IF('Rækker - Udskrift'!L9=1,1,IF('Rækker - Udskrift'!M9="X","X",IF('Rækker - Udskrift'!N9=2,2,"")))</f>
        <v>1</v>
      </c>
      <c r="U14" s="22">
        <f>IF('Rækker - Udskrift'!L10=1,1,IF('Rækker - Udskrift'!M10="X","X",IF('Rækker - Udskrift'!N10=2,2,"")))</f>
        <v>1</v>
      </c>
      <c r="V14" s="22">
        <f>IF('Rækker - Udskrift'!L11=1,1,IF('Rækker - Udskrift'!M11="X","X",IF('Rækker - Udskrift'!N11=2,2,"")))</f>
        <v>1</v>
      </c>
      <c r="W14" s="22">
        <f>IF('Rækker - Udskrift'!L12=1,1,IF('Rækker - Udskrift'!M12="X","X",IF('Rækker - Udskrift'!N12=2,2,"")))</f>
        <v>1</v>
      </c>
      <c r="X14" s="22">
        <f>IF('Rækker - Udskrift'!L13=1,1,IF('Rækker - Udskrift'!M13="X","X",IF('Rækker - Udskrift'!N13=2,2,"")))</f>
        <v>1</v>
      </c>
      <c r="Y14" s="22" t="str">
        <f>IF('Rækker - Udskrift'!L14=1,1,IF('Rækker - Udskrift'!M14="X","X",IF('Rækker - Udskrift'!N14=2,2,"")))</f>
        <v>X</v>
      </c>
      <c r="Z14" s="22">
        <f>IF('Rækker - Udskrift'!L15=1,1,IF('Rækker - Udskrift'!M15="X","X",IF('Rækker - Udskrift'!N15=2,2,"")))</f>
        <v>2</v>
      </c>
      <c r="AA14" s="22">
        <f>IF('Rækker - Udskrift'!L16=1,1,IF('Rækker - Udskrift'!M16="X","X",IF('Rækker - Udskrift'!N16=2,2,"")))</f>
        <v>1</v>
      </c>
      <c r="AB14" s="22">
        <f>IF('Rækker - Udskrift'!L17=1,1,IF('Rækker - Udskrift'!M17="X","X",IF('Rækker - Udskrift'!N17=2,2,"")))</f>
        <v>1</v>
      </c>
      <c r="AC14" s="22">
        <f>IF('Rækker - Udskrift'!L18=1,1,IF('Rækker - Udskrift'!M18="X","X",IF('Rækker - Udskrift'!N18=2,2,"")))</f>
        <v>1</v>
      </c>
      <c r="AD14" s="22">
        <f>IF('Rækker - Udskrift'!L19=1,1,IF('Rækker - Udskrift'!M19="X","X",IF('Rækker - Udskrift'!N19=2,2,"")))</f>
        <v>1</v>
      </c>
      <c r="AE14" s="22">
        <f>IF(Q14&lt;&gt;"",IF(LEFT(Q14,3)="Res",F1,0),IF(R14=R10,1,0)+IF(S14=S10,1,0)+IF(T14=T10,1,0)+IF(U14=U10,1,0)+IF(V14=V10,1,0)+IF(W14=W10,1,0)+IF(X14=X10,1,0)+IF(Y14=Y10,1,0)+IF(Z14=Z10,1,0)+IF(AA14=AA10,1,0)+IF(AB14=AB10,1,0)+IF(AC14=AC10,1,0)+IF(AD14=AD10,1,0))</f>
        <v>0</v>
      </c>
      <c r="AF14" s="22">
        <f>RANK(AE14,AE12:AE43,1)</f>
        <v>1</v>
      </c>
      <c r="AG14" s="22">
        <f t="shared" si="0"/>
        <v>0</v>
      </c>
      <c r="AH14" s="22">
        <f>IF(R14=R10,4096,0)+IF(S14=S10,2048,0)+IF(T14=T10,1024,0)+IF(U14=U10,512,0)+IF(V14=V10,256,0)+IF(W14=W10,128,0)+IF(X14=X10,64,0)+IF(Y14=Y10,32,0)+IF(Z14=Z10,16,0)+IF(AA14=AA10,8,0)+IF(AB14=AB10,4,0)+IF(AC14=AC10,2,0)+IF(AD14=AD10,1,0)</f>
        <v>0</v>
      </c>
      <c r="AI14" s="22">
        <f>RANK(AH14,AH12:AH43,1)</f>
        <v>1</v>
      </c>
      <c r="AJ14" s="22">
        <f t="shared" si="6"/>
        <v>66</v>
      </c>
      <c r="AK14" s="22">
        <f>RANK(AJ14,AJ12:AJ43,1)</f>
        <v>1</v>
      </c>
      <c r="AL14" s="22">
        <f t="shared" si="1"/>
        <v>0</v>
      </c>
      <c r="AM14" s="22">
        <f t="shared" si="2"/>
        <v>1</v>
      </c>
      <c r="AN14" s="22">
        <f t="shared" si="3"/>
        <v>2</v>
      </c>
      <c r="AO14" s="22">
        <f t="shared" si="7"/>
        <v>0</v>
      </c>
      <c r="AP14" s="22">
        <f t="shared" si="4"/>
        <v>2</v>
      </c>
      <c r="AQ14" s="22">
        <f>IF(C14&gt;0,IF(AN14&gt;0,COUNTIF(AN12:AN14,"&gt;0"),0),0)</f>
        <v>3</v>
      </c>
      <c r="AR14" s="22">
        <f>IF(AQ14&gt;0,AQ14,MAX(AQ12:AQ43)+COUNTIF(AQ12:AQ14,"=0"))</f>
        <v>3</v>
      </c>
      <c r="AS14" s="22" t="str">
        <f>IF(C66&gt;MAX(AQ12:AQ43),"",DGET(A11:AR43,"Signatur",C65:C66))</f>
        <v>Chelsea</v>
      </c>
      <c r="AT14" s="22">
        <f>IF(C66&gt;MAX(AQ12:AQ43),0,DGET(A11:AR43,"Deltager E",C65:C66))</f>
        <v>2</v>
      </c>
      <c r="AU14" s="22">
        <f>IF(C66&gt;MAX(AQ12:AQ43),0,DGET(A11:AR43,"2. runde E",C65:C66))</f>
        <v>0</v>
      </c>
      <c r="AV14" s="22">
        <f>IF(C66&gt;MAX(AQ12:AQ43),0,DGET(A11:AR43,"Kval E",C65:C66))</f>
        <v>2</v>
      </c>
      <c r="AW14" s="22">
        <f>IF(C66&gt;MAX(AQ12:AQ43),0,DGET(A11:AR43,"Dis E",C65:C66))</f>
        <v>0</v>
      </c>
      <c r="AX14" s="22">
        <f>IF(C66&gt;MAX(AQ12:AQ43),0,DGET(A11:AR43,"Udm E",C65:C66))</f>
        <v>0</v>
      </c>
      <c r="AY14" s="22">
        <f>IF(C66&gt;MAX(AQ12:AQ43),0,DGET(A11:AR43,"MR E",C65:C66))</f>
        <v>0</v>
      </c>
      <c r="AZ14" s="22">
        <f>IF(C66&gt;MAX(AQ12:AQ43),0,DGET(A11:AR43,"Res E",C65:C66))</f>
        <v>1</v>
      </c>
    </row>
    <row r="15" spans="1:52">
      <c r="A15" s="22" t="str">
        <f>[1]DB!AS15</f>
        <v>Far</v>
      </c>
      <c r="B15" s="22">
        <v>4</v>
      </c>
      <c r="C15" s="22">
        <f>[1]DB!AT15</f>
        <v>3</v>
      </c>
      <c r="D15" s="22">
        <v>0</v>
      </c>
      <c r="E15" s="22">
        <f>IF(B6=13,IF(A15&lt;&gt;"",COUNTIF(U46:U61,A15)+D15,0),D15)</f>
        <v>0</v>
      </c>
      <c r="F15" s="22">
        <f>[1]DB!AT15</f>
        <v>3</v>
      </c>
      <c r="G15" s="22">
        <f>IF(B6=13,IF(A15&lt;&gt;"",F15-COUNTIF(U46:U61,A15)-COUNTIF(Y46:Y61,A15),0),F15)</f>
        <v>3</v>
      </c>
      <c r="H15" s="22">
        <f>[1]DB!BA15</f>
        <v>0</v>
      </c>
      <c r="I15" s="22">
        <f>[1]DB!AW15</f>
        <v>0</v>
      </c>
      <c r="J15" s="22">
        <f>IF(Rækker!H5="Disket",1,IF(N15&gt;5,1,IF(I15=1,1,0)))</f>
        <v>0</v>
      </c>
      <c r="K15" s="22">
        <f>[1]DB!AX15</f>
        <v>0</v>
      </c>
      <c r="L15" s="22">
        <f>IF(Rækker!H5="Udmeldt",1,IF(K15=1,1,0))</f>
        <v>0</v>
      </c>
      <c r="M15" s="22">
        <f>[1]DB!AY15</f>
        <v>0</v>
      </c>
      <c r="N15" s="22">
        <f>IF(Rækker!H5="MR",M15+1,M15)</f>
        <v>0</v>
      </c>
      <c r="O15" s="22">
        <f>[1]DB!AZ15</f>
        <v>1</v>
      </c>
      <c r="P15" s="22">
        <f>IF(Rækker!H5="Res",O15+1,O15)</f>
        <v>1</v>
      </c>
      <c r="Q15" s="22" t="str">
        <f t="shared" si="5"/>
        <v/>
      </c>
      <c r="R15" s="22">
        <f>IF('Rækker - Udskrift'!O7=1,1,IF('Rækker - Udskrift'!P7="X","X",IF('Rækker - Udskrift'!Q7=2,2,"")))</f>
        <v>1</v>
      </c>
      <c r="S15" s="22">
        <f>IF('Rækker - Udskrift'!O8=1,1,IF('Rækker - Udskrift'!P8="X","X",IF('Rækker - Udskrift'!Q8=2,2,"")))</f>
        <v>2</v>
      </c>
      <c r="T15" s="22">
        <f>IF('Rækker - Udskrift'!O9=1,1,IF('Rækker - Udskrift'!P9="X","X",IF('Rækker - Udskrift'!Q9=2,2,"")))</f>
        <v>1</v>
      </c>
      <c r="U15" s="22">
        <f>IF('Rækker - Udskrift'!O10=1,1,IF('Rækker - Udskrift'!P10="X","X",IF('Rækker - Udskrift'!Q10=2,2,"")))</f>
        <v>1</v>
      </c>
      <c r="V15" s="22">
        <f>IF('Rækker - Udskrift'!O11=1,1,IF('Rækker - Udskrift'!P11="X","X",IF('Rækker - Udskrift'!Q11=2,2,"")))</f>
        <v>1</v>
      </c>
      <c r="W15" s="22">
        <f>IF('Rækker - Udskrift'!O12=1,1,IF('Rækker - Udskrift'!P12="X","X",IF('Rækker - Udskrift'!Q12=2,2,"")))</f>
        <v>1</v>
      </c>
      <c r="X15" s="22">
        <f>IF('Rækker - Udskrift'!O13=1,1,IF('Rækker - Udskrift'!P13="X","X",IF('Rækker - Udskrift'!Q13=2,2,"")))</f>
        <v>1</v>
      </c>
      <c r="Y15" s="22" t="str">
        <f>IF('Rækker - Udskrift'!O14=1,1,IF('Rækker - Udskrift'!P14="X","X",IF('Rækker - Udskrift'!Q14=2,2,"")))</f>
        <v>X</v>
      </c>
      <c r="Z15" s="22">
        <f>IF('Rækker - Udskrift'!O15=1,1,IF('Rækker - Udskrift'!P15="X","X",IF('Rækker - Udskrift'!Q15=2,2,"")))</f>
        <v>2</v>
      </c>
      <c r="AA15" s="22">
        <f>IF('Rækker - Udskrift'!O16=1,1,IF('Rækker - Udskrift'!P16="X","X",IF('Rækker - Udskrift'!Q16=2,2,"")))</f>
        <v>1</v>
      </c>
      <c r="AB15" s="22">
        <f>IF('Rækker - Udskrift'!O17=1,1,IF('Rækker - Udskrift'!P17="X","X",IF('Rækker - Udskrift'!Q17=2,2,"")))</f>
        <v>1</v>
      </c>
      <c r="AC15" s="22">
        <f>IF('Rækker - Udskrift'!O18=1,1,IF('Rækker - Udskrift'!P18="X","X",IF('Rækker - Udskrift'!Q18=2,2,"")))</f>
        <v>1</v>
      </c>
      <c r="AD15" s="22">
        <f>IF('Rækker - Udskrift'!O19=1,1,IF('Rækker - Udskrift'!P19="X","X",IF('Rækker - Udskrift'!Q19=2,2,"")))</f>
        <v>1</v>
      </c>
      <c r="AE15" s="22">
        <f>IF(Q15&lt;&gt;"",IF(LEFT(Q15,3)="Res",F1,0),IF(R15=R10,1,0)+IF(S15=S10,1,0)+IF(T15=T10,1,0)+IF(U15=U10,1,0)+IF(V15=V10,1,0)+IF(W15=W10,1,0)+IF(X15=X10,1,0)+IF(Y15=Y10,1,0)+IF(Z15=Z10,1,0)+IF(AA15=AA10,1,0)+IF(AB15=AB10,1,0)+IF(AC15=AC10,1,0)+IF(AD15=AD10,1,0))</f>
        <v>0</v>
      </c>
      <c r="AF15" s="22">
        <f>RANK(AE15,AE12:AE43,1)</f>
        <v>1</v>
      </c>
      <c r="AG15" s="22">
        <f t="shared" si="0"/>
        <v>0</v>
      </c>
      <c r="AH15" s="22">
        <f>IF(R15=R10,4096,0)+IF(S15=S10,2048,0)+IF(T15=T10,1024,0)+IF(U15=U10,512,0)+IF(V15=V10,256,0)+IF(W15=W10,128,0)+IF(X15=X10,64,0)+IF(Y15=Y10,32,0)+IF(Z15=Z10,16,0)+IF(AA15=AA10,8,0)+IF(AB15=AB10,4,0)+IF(AC15=AC10,2,0)+IF(AD15=AD10,1,0)</f>
        <v>0</v>
      </c>
      <c r="AI15" s="22">
        <f>RANK(AH15,AH12:AH43,1)</f>
        <v>1</v>
      </c>
      <c r="AJ15" s="22">
        <f t="shared" si="6"/>
        <v>66</v>
      </c>
      <c r="AK15" s="22">
        <f>RANK(AJ15,AJ12:AJ43,1)</f>
        <v>1</v>
      </c>
      <c r="AL15" s="22">
        <f t="shared" si="1"/>
        <v>0</v>
      </c>
      <c r="AM15" s="22">
        <f t="shared" si="2"/>
        <v>1</v>
      </c>
      <c r="AN15" s="22">
        <f t="shared" si="3"/>
        <v>3</v>
      </c>
      <c r="AO15" s="22">
        <f t="shared" si="7"/>
        <v>0</v>
      </c>
      <c r="AP15" s="22">
        <f t="shared" si="4"/>
        <v>3</v>
      </c>
      <c r="AQ15" s="22">
        <f>IF(C15&gt;0,IF(AN15&gt;0,COUNTIF(AN12:AN15,"&gt;0"),0),0)</f>
        <v>4</v>
      </c>
      <c r="AR15" s="22">
        <f>IF(AQ15&gt;0,AQ15,MAX(AQ12:AQ43)+COUNTIF(AQ12:AQ15,"=0"))</f>
        <v>4</v>
      </c>
      <c r="AS15" s="22" t="str">
        <f>IF(D66&gt;MAX(AQ12:AQ43),"",DGET(A11:AR43,"Signatur",D65:D66))</f>
        <v>Far</v>
      </c>
      <c r="AT15" s="22">
        <f>IF(D66&gt;MAX(AQ12:AQ43),0,DGET(A11:AR43,"Deltager E",D65:D66))</f>
        <v>3</v>
      </c>
      <c r="AU15" s="22">
        <f>IF(D66&gt;MAX(AQ12:AQ43),0,DGET(A11:AR43,"2. runde E",D65:D66))</f>
        <v>0</v>
      </c>
      <c r="AV15" s="22">
        <f>IF(D66&gt;MAX(AQ12:AQ43),0,DGET(A11:AR43,"Kval E",D65:D66))</f>
        <v>3</v>
      </c>
      <c r="AW15" s="22">
        <f>IF(D66&gt;MAX(AQ12:AQ43),0,DGET(A11:AR43,"Dis E",D65:D66))</f>
        <v>0</v>
      </c>
      <c r="AX15" s="22">
        <f>IF(D66&gt;MAX(AQ12:AQ43),0,DGET(A11:AR43,"Udm E",D65:D66))</f>
        <v>0</v>
      </c>
      <c r="AY15" s="22">
        <f>IF(D66&gt;MAX(AQ12:AQ43),0,DGET(A11:AR43,"MR E",D65:D66))</f>
        <v>0</v>
      </c>
      <c r="AZ15" s="22">
        <f>IF(D66&gt;MAX(AQ12:AQ43),0,DGET(A11:AR43,"Res E",D65:D66))</f>
        <v>1</v>
      </c>
    </row>
    <row r="16" spans="1:52">
      <c r="A16" s="22" t="str">
        <f>[1]DB!AS16</f>
        <v>Forest</v>
      </c>
      <c r="B16" s="22">
        <v>5</v>
      </c>
      <c r="C16" s="22">
        <f>[1]DB!AT16</f>
        <v>2</v>
      </c>
      <c r="D16" s="22">
        <v>0</v>
      </c>
      <c r="E16" s="22">
        <f>IF(B6=13,IF(A16&lt;&gt;"",COUNTIF(U46:U61,A16)+D16,0),D16)</f>
        <v>0</v>
      </c>
      <c r="F16" s="22">
        <f>[1]DB!AT16</f>
        <v>2</v>
      </c>
      <c r="G16" s="22">
        <f>IF(B6=13,IF(A16&lt;&gt;"",F16-COUNTIF(U46:U61,A16)-COUNTIF(Y46:Y61,A16),0),F16)</f>
        <v>2</v>
      </c>
      <c r="H16" s="22">
        <f>[1]DB!BA16</f>
        <v>0</v>
      </c>
      <c r="I16" s="22">
        <f>[1]DB!AW16</f>
        <v>0</v>
      </c>
      <c r="J16" s="22">
        <f>IF(Rækker!J5="Disket",1,IF(N16&gt;5,1,IF(I16=1,1,0)))</f>
        <v>0</v>
      </c>
      <c r="K16" s="22">
        <f>[1]DB!AX16</f>
        <v>0</v>
      </c>
      <c r="L16" s="22">
        <f>IF(Rækker!J5="Udmeldt",1,IF(K16=1,1,0))</f>
        <v>0</v>
      </c>
      <c r="M16" s="22">
        <f>[1]DB!AY16</f>
        <v>0</v>
      </c>
      <c r="N16" s="22">
        <f>IF(Rækker!J5="MR",M16+1,M16)</f>
        <v>0</v>
      </c>
      <c r="O16" s="22">
        <f>[1]DB!AZ16</f>
        <v>0</v>
      </c>
      <c r="P16" s="22">
        <f>IF(Rækker!J5="Res",O16+1,O16)</f>
        <v>0</v>
      </c>
      <c r="Q16" s="22" t="str">
        <f t="shared" si="5"/>
        <v/>
      </c>
      <c r="R16" s="22">
        <f>IF('Rækker - Udskrift'!R7=1,1,IF('Rækker - Udskrift'!S7="X","X",IF('Rækker - Udskrift'!T7=2,2,"")))</f>
        <v>1</v>
      </c>
      <c r="S16" s="22">
        <f>IF('Rækker - Udskrift'!R8=1,1,IF('Rækker - Udskrift'!S8="X","X",IF('Rækker - Udskrift'!T8=2,2,"")))</f>
        <v>2</v>
      </c>
      <c r="T16" s="22">
        <f>IF('Rækker - Udskrift'!R9=1,1,IF('Rækker - Udskrift'!S9="X","X",IF('Rækker - Udskrift'!T9=2,2,"")))</f>
        <v>1</v>
      </c>
      <c r="U16" s="22">
        <f>IF('Rækker - Udskrift'!R10=1,1,IF('Rækker - Udskrift'!S10="X","X",IF('Rækker - Udskrift'!T10=2,2,"")))</f>
        <v>1</v>
      </c>
      <c r="V16" s="22" t="str">
        <f>IF('Rækker - Udskrift'!R11=1,1,IF('Rækker - Udskrift'!S11="X","X",IF('Rækker - Udskrift'!T11=2,2,"")))</f>
        <v>X</v>
      </c>
      <c r="W16" s="22">
        <f>IF('Rækker - Udskrift'!R12=1,1,IF('Rækker - Udskrift'!S12="X","X",IF('Rækker - Udskrift'!T12=2,2,"")))</f>
        <v>1</v>
      </c>
      <c r="X16" s="22">
        <f>IF('Rækker - Udskrift'!R13=1,1,IF('Rækker - Udskrift'!S13="X","X",IF('Rækker - Udskrift'!T13=2,2,"")))</f>
        <v>1</v>
      </c>
      <c r="Y16" s="22">
        <f>IF('Rækker - Udskrift'!R14=1,1,IF('Rækker - Udskrift'!S14="X","X",IF('Rækker - Udskrift'!T14=2,2,"")))</f>
        <v>1</v>
      </c>
      <c r="Z16" s="22">
        <f>IF('Rækker - Udskrift'!R15=1,1,IF('Rækker - Udskrift'!S15="X","X",IF('Rækker - Udskrift'!T15=2,2,"")))</f>
        <v>2</v>
      </c>
      <c r="AA16" s="22">
        <f>IF('Rækker - Udskrift'!R16=1,1,IF('Rækker - Udskrift'!S16="X","X",IF('Rækker - Udskrift'!T16=2,2,"")))</f>
        <v>1</v>
      </c>
      <c r="AB16" s="22">
        <f>IF('Rækker - Udskrift'!R17=1,1,IF('Rækker - Udskrift'!S17="X","X",IF('Rækker - Udskrift'!T17=2,2,"")))</f>
        <v>1</v>
      </c>
      <c r="AC16" s="22">
        <f>IF('Rækker - Udskrift'!R18=1,1,IF('Rækker - Udskrift'!S18="X","X",IF('Rækker - Udskrift'!T18=2,2,"")))</f>
        <v>1</v>
      </c>
      <c r="AD16" s="22">
        <f>IF('Rækker - Udskrift'!R19=1,1,IF('Rækker - Udskrift'!S19="X","X",IF('Rækker - Udskrift'!T19=2,2,"")))</f>
        <v>1</v>
      </c>
      <c r="AE16" s="22">
        <f>IF(Q16&lt;&gt;"",IF(LEFT(Q16,3)="Res",F1,0),IF(R16=R10,1,0)+IF(S16=S10,1,0)+IF(T16=T10,1,0)+IF(U16=U10,1,0)+IF(V16=V10,1,0)+IF(W16=W10,1,0)+IF(X16=X10,1,0)+IF(Y16=Y10,1,0)+IF(Z16=Z10,1,0)+IF(AA16=AA10,1,0)+IF(AB16=AB10,1,0)+IF(AC16=AC10,1,0)+IF(AD16=AD10,1,0))</f>
        <v>0</v>
      </c>
      <c r="AF16" s="22">
        <f>RANK(AE16,AE12:AE43,1)</f>
        <v>1</v>
      </c>
      <c r="AG16" s="22">
        <f t="shared" si="0"/>
        <v>0</v>
      </c>
      <c r="AH16" s="22">
        <f>IF(R16=R10,4096,0)+IF(S16=S10,2048,0)+IF(T16=T10,1024,0)+IF(U16=U10,512,0)+IF(V16=V10,256,0)+IF(W16=W10,128,0)+IF(X16=X10,64,0)+IF(Y16=Y10,32,0)+IF(Z16=Z10,16,0)+IF(AA16=AA10,8,0)+IF(AB16=AB10,4,0)+IF(AC16=AC10,2,0)+IF(AD16=AD10,1,0)</f>
        <v>0</v>
      </c>
      <c r="AI16" s="22">
        <f>RANK(AH16,AH12:AH43,1)</f>
        <v>1</v>
      </c>
      <c r="AJ16" s="22">
        <f t="shared" si="6"/>
        <v>66</v>
      </c>
      <c r="AK16" s="22">
        <f>RANK(AJ16,AJ12:AJ43,1)</f>
        <v>1</v>
      </c>
      <c r="AL16" s="22">
        <f t="shared" si="1"/>
        <v>0</v>
      </c>
      <c r="AM16" s="22">
        <f t="shared" si="2"/>
        <v>1</v>
      </c>
      <c r="AN16" s="22">
        <f t="shared" si="3"/>
        <v>2</v>
      </c>
      <c r="AO16" s="22">
        <f t="shared" si="7"/>
        <v>0</v>
      </c>
      <c r="AP16" s="22">
        <f t="shared" si="4"/>
        <v>2</v>
      </c>
      <c r="AQ16" s="22">
        <f>IF(C16&gt;0,IF(AN16&gt;0,COUNTIF(AN12:AN16,"&gt;0"),0),0)</f>
        <v>5</v>
      </c>
      <c r="AR16" s="22">
        <f>IF(AQ16&gt;0,AQ16,MAX(AQ12:AQ43)+COUNTIF(AQ12:AQ16,"=0"))</f>
        <v>5</v>
      </c>
      <c r="AS16" s="22" t="str">
        <f>IF(E66&gt;MAX(AQ12:AQ43),"",DGET(A11:AR43,"Signatur",E65:E66))</f>
        <v>Forest</v>
      </c>
      <c r="AT16" s="22">
        <f>IF(E66&gt;MAX(AQ12:AQ43),0,DGET(A11:AR43,"Deltager E",E65:E66))</f>
        <v>2</v>
      </c>
      <c r="AU16" s="22">
        <f>IF(E66&gt;MAX(AQ12:AQ43),0,DGET(A11:AR43,"2. runde E",E65:E66))</f>
        <v>0</v>
      </c>
      <c r="AV16" s="22">
        <f>IF(E66&gt;MAX(AQ12:AQ43),0,DGET(A11:AR43,"Kval E",E65:E66))</f>
        <v>2</v>
      </c>
      <c r="AW16" s="22">
        <f>IF(E66&gt;MAX(AQ12:AQ43),0,DGET(A11:AR43,"Dis E",E65:E66))</f>
        <v>0</v>
      </c>
      <c r="AX16" s="22">
        <f>IF(E66&gt;MAX(AQ12:AQ43),0,DGET(A11:AR43,"Udm E",E65:E66))</f>
        <v>0</v>
      </c>
      <c r="AY16" s="22">
        <f>IF(E66&gt;MAX(AQ12:AQ43),0,DGET(A11:AR43,"MR E",E65:E66))</f>
        <v>0</v>
      </c>
      <c r="AZ16" s="22">
        <f>IF(E66&gt;MAX(AQ12:AQ43),0,DGET(A11:AR43,"Res E",E65:E66))</f>
        <v>0</v>
      </c>
    </row>
    <row r="17" spans="1:52">
      <c r="A17" s="22" t="str">
        <f>[1]DB!AS17</f>
        <v>Frydkær</v>
      </c>
      <c r="B17" s="22">
        <v>6</v>
      </c>
      <c r="C17" s="22">
        <f>[1]DB!AT17</f>
        <v>2</v>
      </c>
      <c r="D17" s="22">
        <v>0</v>
      </c>
      <c r="E17" s="22">
        <f>IF(B6=13,IF(A17&lt;&gt;"",COUNTIF(U46:U61,A17)+D17,0),D17)</f>
        <v>0</v>
      </c>
      <c r="F17" s="22">
        <f>[1]DB!AT17</f>
        <v>2</v>
      </c>
      <c r="G17" s="22">
        <f>IF(B6=13,IF(A17&lt;&gt;"",F17-COUNTIF(U46:U61,A17)-COUNTIF(Y46:Y61,A17),0),F17)</f>
        <v>2</v>
      </c>
      <c r="H17" s="22">
        <f>[1]DB!BA17</f>
        <v>0</v>
      </c>
      <c r="I17" s="22">
        <f>[1]DB!AW17</f>
        <v>0</v>
      </c>
      <c r="J17" s="22">
        <f>IF(Rækker!L5="Disket",1,IF(N17&gt;5,1,IF(I17=1,1,0)))</f>
        <v>0</v>
      </c>
      <c r="K17" s="22">
        <f>[1]DB!AX17</f>
        <v>0</v>
      </c>
      <c r="L17" s="22">
        <f>IF(Rækker!L5="Udmeldt",1,IF(K17=1,1,0))</f>
        <v>0</v>
      </c>
      <c r="M17" s="22">
        <f>[1]DB!AY17</f>
        <v>0</v>
      </c>
      <c r="N17" s="22">
        <f>IF(Rækker!L5="MR",M17+1,M17)</f>
        <v>0</v>
      </c>
      <c r="O17" s="22">
        <f>[1]DB!AZ17</f>
        <v>1</v>
      </c>
      <c r="P17" s="22">
        <f>IF(Rækker!L5="Res",O17+1,O17)</f>
        <v>1</v>
      </c>
      <c r="Q17" s="22" t="str">
        <f t="shared" si="5"/>
        <v/>
      </c>
      <c r="R17" s="22">
        <f>IF('Rækker - Udskrift'!U7=1,1,IF('Rækker - Udskrift'!V7="X","X",IF('Rækker - Udskrift'!W7=2,2,"")))</f>
        <v>1</v>
      </c>
      <c r="S17" s="22">
        <f>IF('Rækker - Udskrift'!U8=1,1,IF('Rækker - Udskrift'!V8="X","X",IF('Rækker - Udskrift'!W8=2,2,"")))</f>
        <v>1</v>
      </c>
      <c r="T17" s="22">
        <f>IF('Rækker - Udskrift'!U9=1,1,IF('Rækker - Udskrift'!V9="X","X",IF('Rækker - Udskrift'!W9=2,2,"")))</f>
        <v>1</v>
      </c>
      <c r="U17" s="22">
        <f>IF('Rækker - Udskrift'!U10=1,1,IF('Rækker - Udskrift'!V10="X","X",IF('Rækker - Udskrift'!W10=2,2,"")))</f>
        <v>1</v>
      </c>
      <c r="V17" s="22">
        <f>IF('Rækker - Udskrift'!U11=1,1,IF('Rækker - Udskrift'!V11="X","X",IF('Rækker - Udskrift'!W11=2,2,"")))</f>
        <v>2</v>
      </c>
      <c r="W17" s="22">
        <f>IF('Rækker - Udskrift'!U12=1,1,IF('Rækker - Udskrift'!V12="X","X",IF('Rækker - Udskrift'!W12=2,2,"")))</f>
        <v>1</v>
      </c>
      <c r="X17" s="22">
        <f>IF('Rækker - Udskrift'!U13=1,1,IF('Rækker - Udskrift'!V13="X","X",IF('Rækker - Udskrift'!W13=2,2,"")))</f>
        <v>1</v>
      </c>
      <c r="Y17" s="22">
        <f>IF('Rækker - Udskrift'!U14=1,1,IF('Rækker - Udskrift'!V14="X","X",IF('Rækker - Udskrift'!W14=2,2,"")))</f>
        <v>1</v>
      </c>
      <c r="Z17" s="22">
        <f>IF('Rækker - Udskrift'!U15=1,1,IF('Rækker - Udskrift'!V15="X","X",IF('Rækker - Udskrift'!W15=2,2,"")))</f>
        <v>2</v>
      </c>
      <c r="AA17" s="22" t="str">
        <f>IF('Rækker - Udskrift'!U16=1,1,IF('Rækker - Udskrift'!V16="X","X",IF('Rækker - Udskrift'!W16=2,2,"")))</f>
        <v>X</v>
      </c>
      <c r="AB17" s="22">
        <f>IF('Rækker - Udskrift'!U17=1,1,IF('Rækker - Udskrift'!V17="X","X",IF('Rækker - Udskrift'!W17=2,2,"")))</f>
        <v>1</v>
      </c>
      <c r="AC17" s="22">
        <f>IF('Rækker - Udskrift'!U18=1,1,IF('Rækker - Udskrift'!V18="X","X",IF('Rækker - Udskrift'!W18=2,2,"")))</f>
        <v>1</v>
      </c>
      <c r="AD17" s="22">
        <f>IF('Rækker - Udskrift'!U19=1,1,IF('Rækker - Udskrift'!V19="X","X",IF('Rækker - Udskrift'!W19=2,2,"")))</f>
        <v>1</v>
      </c>
      <c r="AE17" s="22">
        <f>IF(Q17&lt;&gt;"",IF(LEFT(Q17,3)="Res",F1,0),IF(R17=R10,1,0)+IF(S17=S10,1,0)+IF(T17=T10,1,0)+IF(U17=U10,1,0)+IF(V17=V10,1,0)+IF(W17=W10,1,0)+IF(X17=X10,1,0)+IF(Y17=Y10,1,0)+IF(Z17=Z10,1,0)+IF(AA17=AA10,1,0)+IF(AB17=AB10,1,0)+IF(AC17=AC10,1,0)+IF(AD17=AD10,1,0))</f>
        <v>0</v>
      </c>
      <c r="AF17" s="22">
        <f>RANK(AE17,AE12:AE43,1)</f>
        <v>1</v>
      </c>
      <c r="AG17" s="22">
        <f t="shared" si="0"/>
        <v>0</v>
      </c>
      <c r="AH17" s="22">
        <f>IF(R17=R10,4096,0)+IF(S17=S10,2048,0)+IF(T17=T10,1024,0)+IF(U17=U10,512,0)+IF(V17=V10,256,0)+IF(W17=W10,128,0)+IF(X17=X10,64,0)+IF(Y17=Y10,32,0)+IF(Z17=Z10,16,0)+IF(AA17=AA10,8,0)+IF(AB17=AB10,4,0)+IF(AC17=AC10,2,0)+IF(AD17=AD10,1,0)</f>
        <v>0</v>
      </c>
      <c r="AI17" s="22">
        <f>RANK(AH17,AH12:AH43,1)</f>
        <v>1</v>
      </c>
      <c r="AJ17" s="22">
        <f t="shared" si="6"/>
        <v>66</v>
      </c>
      <c r="AK17" s="22">
        <f>RANK(AJ17,AJ12:AJ43,1)</f>
        <v>1</v>
      </c>
      <c r="AL17" s="22">
        <f t="shared" si="1"/>
        <v>0</v>
      </c>
      <c r="AM17" s="22">
        <f t="shared" si="2"/>
        <v>1</v>
      </c>
      <c r="AN17" s="22">
        <f t="shared" si="3"/>
        <v>2</v>
      </c>
      <c r="AO17" s="22">
        <f t="shared" si="7"/>
        <v>0</v>
      </c>
      <c r="AP17" s="22">
        <f t="shared" si="4"/>
        <v>2</v>
      </c>
      <c r="AQ17" s="22">
        <f>IF(C17&gt;0,IF(AN17&gt;0,COUNTIF(AN12:AN17,"&gt;0"),0),0)</f>
        <v>6</v>
      </c>
      <c r="AR17" s="22">
        <f>IF(AQ17&gt;0,AQ17,MAX(AQ12:AQ43)+COUNTIF(AQ12:AQ17,"=0"))</f>
        <v>6</v>
      </c>
      <c r="AS17" s="22" t="str">
        <f>IF(F66&gt;MAX(AQ12:AQ43),"",DGET(A11:AR43,"Signatur",F65:F66))</f>
        <v>Frydkær</v>
      </c>
      <c r="AT17" s="22">
        <f>IF(F66&gt;MAX(AQ12:AQ43),0,DGET(A11:AR43,"Deltager E",F65:F66))</f>
        <v>2</v>
      </c>
      <c r="AU17" s="22">
        <f>IF(F66&gt;MAX(AQ12:AQ43),0,DGET(A11:AR43,"2. runde E",F65:F66))</f>
        <v>0</v>
      </c>
      <c r="AV17" s="22">
        <f>IF(F66&gt;MAX(AQ12:AQ43),0,DGET(A11:AR43,"Kval E",F65:F66))</f>
        <v>2</v>
      </c>
      <c r="AW17" s="22">
        <f>IF(F66&gt;MAX(AQ12:AQ43),0,DGET(A11:AR43,"Dis E",F65:F66))</f>
        <v>0</v>
      </c>
      <c r="AX17" s="22">
        <f>IF(F66&gt;MAX(AQ12:AQ43),0,DGET(A11:AR43,"Udm E",F65:F66))</f>
        <v>0</v>
      </c>
      <c r="AY17" s="22">
        <f>IF(F66&gt;MAX(AQ12:AQ43),0,DGET(A11:AR43,"MR E",F65:F66))</f>
        <v>0</v>
      </c>
      <c r="AZ17" s="22">
        <f>IF(F66&gt;MAX(AQ12:AQ43),0,DGET(A11:AR43,"Res E",F65:F66))</f>
        <v>1</v>
      </c>
    </row>
    <row r="18" spans="1:52">
      <c r="A18" s="22" t="str">
        <f>[1]DB!AS18</f>
        <v>Futte</v>
      </c>
      <c r="B18" s="22">
        <v>7</v>
      </c>
      <c r="C18" s="22">
        <f>[1]DB!AT18</f>
        <v>1</v>
      </c>
      <c r="D18" s="22">
        <v>0</v>
      </c>
      <c r="E18" s="22">
        <f>IF(B6=13,IF(A18&lt;&gt;"",COUNTIF(U46:U61,A18)+D18,0),D18)</f>
        <v>0</v>
      </c>
      <c r="F18" s="22">
        <f>[1]DB!AT18</f>
        <v>1</v>
      </c>
      <c r="G18" s="22">
        <f>IF(B6=13,IF(A18&lt;&gt;"",F18-COUNTIF(U46:U61,A18)-COUNTIF(Y46:Y61,A18),0),F18)</f>
        <v>1</v>
      </c>
      <c r="H18" s="22">
        <f>[1]DB!BA18</f>
        <v>0</v>
      </c>
      <c r="I18" s="22">
        <f>[1]DB!AW18</f>
        <v>0</v>
      </c>
      <c r="J18" s="22">
        <f>IF(Rækker!N5="Disket",1,IF(N18&gt;5,1,IF(I18=1,1,0)))</f>
        <v>0</v>
      </c>
      <c r="K18" s="22">
        <f>[1]DB!AX18</f>
        <v>0</v>
      </c>
      <c r="L18" s="22">
        <f>IF(Rækker!N5="Udmeldt",1,IF(K18=1,1,0))</f>
        <v>0</v>
      </c>
      <c r="M18" s="22">
        <f>[1]DB!AY18</f>
        <v>0</v>
      </c>
      <c r="N18" s="22">
        <f>IF(Rækker!N5="MR",M18+1,M18)</f>
        <v>0</v>
      </c>
      <c r="O18" s="22">
        <f>[1]DB!AZ18</f>
        <v>0</v>
      </c>
      <c r="P18" s="22">
        <f>IF(Rækker!N5="Res",O18+1,O18)</f>
        <v>0</v>
      </c>
      <c r="Q18" s="22" t="str">
        <f t="shared" si="5"/>
        <v/>
      </c>
      <c r="R18" s="22">
        <f>IF('Rækker - Udskrift'!X7=1,1,IF('Rækker - Udskrift'!Y7="X","X",IF('Rækker - Udskrift'!Z7=2,2,"")))</f>
        <v>1</v>
      </c>
      <c r="S18" s="22">
        <f>IF('Rækker - Udskrift'!X8=1,1,IF('Rækker - Udskrift'!Y8="X","X",IF('Rækker - Udskrift'!Z8=2,2,"")))</f>
        <v>1</v>
      </c>
      <c r="T18" s="22">
        <f>IF('Rækker - Udskrift'!X9=1,1,IF('Rækker - Udskrift'!Y9="X","X",IF('Rækker - Udskrift'!Z9=2,2,"")))</f>
        <v>1</v>
      </c>
      <c r="U18" s="22">
        <f>IF('Rækker - Udskrift'!X10=1,1,IF('Rækker - Udskrift'!Y10="X","X",IF('Rækker - Udskrift'!Z10=2,2,"")))</f>
        <v>1</v>
      </c>
      <c r="V18" s="22">
        <f>IF('Rækker - Udskrift'!X11=1,1,IF('Rækker - Udskrift'!Y11="X","X",IF('Rækker - Udskrift'!Z11=2,2,"")))</f>
        <v>2</v>
      </c>
      <c r="W18" s="22">
        <f>IF('Rækker - Udskrift'!X12=1,1,IF('Rækker - Udskrift'!Y12="X","X",IF('Rækker - Udskrift'!Z12=2,2,"")))</f>
        <v>1</v>
      </c>
      <c r="X18" s="22">
        <f>IF('Rækker - Udskrift'!X13=1,1,IF('Rækker - Udskrift'!Y13="X","X",IF('Rækker - Udskrift'!Z13=2,2,"")))</f>
        <v>1</v>
      </c>
      <c r="Y18" s="22" t="str">
        <f>IF('Rækker - Udskrift'!X14=1,1,IF('Rækker - Udskrift'!Y14="X","X",IF('Rækker - Udskrift'!Z14=2,2,"")))</f>
        <v>X</v>
      </c>
      <c r="Z18" s="22">
        <f>IF('Rækker - Udskrift'!X15=1,1,IF('Rækker - Udskrift'!Y15="X","X",IF('Rækker - Udskrift'!Z15=2,2,"")))</f>
        <v>2</v>
      </c>
      <c r="AA18" s="22">
        <f>IF('Rækker - Udskrift'!X16=1,1,IF('Rækker - Udskrift'!Y16="X","X",IF('Rækker - Udskrift'!Z16=2,2,"")))</f>
        <v>1</v>
      </c>
      <c r="AB18" s="22">
        <f>IF('Rækker - Udskrift'!X17=1,1,IF('Rækker - Udskrift'!Y17="X","X",IF('Rækker - Udskrift'!Z17=2,2,"")))</f>
        <v>1</v>
      </c>
      <c r="AC18" s="22">
        <f>IF('Rækker - Udskrift'!X18=1,1,IF('Rækker - Udskrift'!Y18="X","X",IF('Rækker - Udskrift'!Z18=2,2,"")))</f>
        <v>1</v>
      </c>
      <c r="AD18" s="22">
        <f>IF('Rækker - Udskrift'!X19=1,1,IF('Rækker - Udskrift'!Y19="X","X",IF('Rækker - Udskrift'!Z19=2,2,"")))</f>
        <v>1</v>
      </c>
      <c r="AE18" s="22">
        <f>IF(Q18&lt;&gt;"",IF(LEFT(Q18,3)="Res",F1,0),IF(R18=R10,1,0)+IF(S18=S10,1,0)+IF(T18=T10,1,0)+IF(U18=U10,1,0)+IF(V18=V10,1,0)+IF(W18=W10,1,0)+IF(X18=X10,1,0)+IF(Y18=Y10,1,0)+IF(Z18=Z10,1,0)+IF(AA18=AA10,1,0)+IF(AB18=AB10,1,0)+IF(AC18=AC10,1,0)+IF(AD18=AD10,1,0))</f>
        <v>0</v>
      </c>
      <c r="AF18" s="22">
        <f>RANK(AE18,AE12:AE43,1)</f>
        <v>1</v>
      </c>
      <c r="AG18" s="22">
        <f t="shared" si="0"/>
        <v>0</v>
      </c>
      <c r="AH18" s="22">
        <f>IF(R18=R10,4096,0)+IF(S18=S10,2048,0)+IF(T18=T10,1024,0)+IF(U18=U10,512,0)+IF(V18=V10,256,0)+IF(W18=W10,128,0)+IF(X18=X10,64,0)+IF(Y18=Y10,32,0)+IF(Z18=Z10,16,0)+IF(AA18=AA10,8,0)+IF(AB18=AB10,4,0)+IF(AC18=AC10,2,0)+IF(AD18=AD10,1,0)</f>
        <v>0</v>
      </c>
      <c r="AI18" s="22">
        <f>RANK(AH18,AH12:AH43,1)</f>
        <v>1</v>
      </c>
      <c r="AJ18" s="22">
        <f t="shared" si="6"/>
        <v>66</v>
      </c>
      <c r="AK18" s="22">
        <f>RANK(AJ18,AJ12:AJ43,1)</f>
        <v>1</v>
      </c>
      <c r="AL18" s="22">
        <f t="shared" si="1"/>
        <v>0</v>
      </c>
      <c r="AM18" s="22">
        <f t="shared" si="2"/>
        <v>1</v>
      </c>
      <c r="AN18" s="22">
        <f t="shared" si="3"/>
        <v>1</v>
      </c>
      <c r="AO18" s="22">
        <f t="shared" si="7"/>
        <v>0</v>
      </c>
      <c r="AP18" s="22">
        <f t="shared" si="4"/>
        <v>1</v>
      </c>
      <c r="AQ18" s="22">
        <f>IF(C18&gt;0,IF(AN18&gt;0,COUNTIF(AN12:AN18,"&gt;0"),0),0)</f>
        <v>7</v>
      </c>
      <c r="AR18" s="22">
        <f>IF(AQ18&gt;0,AQ18,MAX(AQ12:AQ43)+COUNTIF(AQ12:AQ18,"=0"))</f>
        <v>7</v>
      </c>
      <c r="AS18" s="22" t="str">
        <f>IF(G66&gt;MAX(AQ12:AQ43),"",DGET(A11:AR43,"Signatur",G65:G66))</f>
        <v>Futte</v>
      </c>
      <c r="AT18" s="22">
        <f>IF(G66&gt;MAX(AQ12:AQ43),0,DGET(A11:AR43,"Deltager E",G65:G66))</f>
        <v>1</v>
      </c>
      <c r="AU18" s="22">
        <f>IF(G66&gt;MAX(AQ12:AQ43),0,DGET(A11:AR43,"2. runde E",G65:G66))</f>
        <v>0</v>
      </c>
      <c r="AV18" s="22">
        <f>IF(G66&gt;MAX(AQ12:AQ43),0,DGET(A11:AR43,"Kval E",G65:G66))</f>
        <v>1</v>
      </c>
      <c r="AW18" s="22">
        <f>IF(G66&gt;MAX(AQ12:AQ43),0,DGET(A11:AR43,"Dis E",G65:G66))</f>
        <v>0</v>
      </c>
      <c r="AX18" s="22">
        <f>IF(G66&gt;MAX(AQ12:AQ43),0,DGET(A11:AR43,"Udm E",G65:G66))</f>
        <v>0</v>
      </c>
      <c r="AY18" s="22">
        <f>IF(G66&gt;MAX(AQ12:AQ43),0,DGET(A11:AR43,"MR E",G65:G66))</f>
        <v>0</v>
      </c>
      <c r="AZ18" s="22">
        <f>IF(G66&gt;MAX(AQ12:AQ43),0,DGET(A11:AR43,"Res E",G65:G66))</f>
        <v>0</v>
      </c>
    </row>
    <row r="19" spans="1:52">
      <c r="A19" s="22" t="str">
        <f>[1]DB!AS19</f>
        <v>Gunners</v>
      </c>
      <c r="B19" s="22">
        <v>8</v>
      </c>
      <c r="C19" s="22">
        <f>[1]DB!AT19</f>
        <v>1</v>
      </c>
      <c r="D19" s="22">
        <v>0</v>
      </c>
      <c r="E19" s="22">
        <f>IF(B6=13,IF(A19&lt;&gt;"",COUNTIF(U46:U61,A19)+D19,0),D19)</f>
        <v>0</v>
      </c>
      <c r="F19" s="22">
        <f>[1]DB!AT19</f>
        <v>1</v>
      </c>
      <c r="G19" s="22">
        <f>IF(B6=13,IF(A19&lt;&gt;"",F19-COUNTIF(U46:U61,A19)-COUNTIF(Y46:Y61,A19),0),F19)</f>
        <v>1</v>
      </c>
      <c r="H19" s="22">
        <f>[1]DB!BA19</f>
        <v>0</v>
      </c>
      <c r="I19" s="22">
        <f>[1]DB!AW19</f>
        <v>0</v>
      </c>
      <c r="J19" s="22">
        <f>IF(Rækker!P5="Disket",1,IF(N19&gt;5,1,IF(I19=1,1,0)))</f>
        <v>0</v>
      </c>
      <c r="K19" s="22">
        <f>[1]DB!AX19</f>
        <v>0</v>
      </c>
      <c r="L19" s="22">
        <f>IF(Rækker!P5="Udmeldt",1,IF(K19=1,1,0))</f>
        <v>0</v>
      </c>
      <c r="M19" s="22">
        <f>[1]DB!AY19</f>
        <v>0</v>
      </c>
      <c r="N19" s="22">
        <f>IF(Rækker!P5="MR",M19+1,M19)</f>
        <v>0</v>
      </c>
      <c r="O19" s="22">
        <f>[1]DB!AZ19</f>
        <v>0</v>
      </c>
      <c r="P19" s="22">
        <f>IF(Rækker!P5="Res",O19+1,O19)</f>
        <v>0</v>
      </c>
      <c r="Q19" s="22" t="str">
        <f t="shared" si="5"/>
        <v/>
      </c>
      <c r="R19" s="22">
        <f>IF('Rækker - Udskrift'!AA7=1,1,IF('Rækker - Udskrift'!AB7="X","X",IF('Rækker - Udskrift'!AC7=2,2,"")))</f>
        <v>1</v>
      </c>
      <c r="S19" s="22">
        <f>IF('Rækker - Udskrift'!AA8=1,1,IF('Rækker - Udskrift'!AB8="X","X",IF('Rækker - Udskrift'!AC8=2,2,"")))</f>
        <v>2</v>
      </c>
      <c r="T19" s="22">
        <f>IF('Rækker - Udskrift'!AA9=1,1,IF('Rækker - Udskrift'!AB9="X","X",IF('Rækker - Udskrift'!AC9=2,2,"")))</f>
        <v>1</v>
      </c>
      <c r="U19" s="22">
        <f>IF('Rækker - Udskrift'!AA10=1,1,IF('Rækker - Udskrift'!AB10="X","X",IF('Rækker - Udskrift'!AC10=2,2,"")))</f>
        <v>1</v>
      </c>
      <c r="V19" s="22">
        <f>IF('Rækker - Udskrift'!AA11=1,1,IF('Rækker - Udskrift'!AB11="X","X",IF('Rækker - Udskrift'!AC11=2,2,"")))</f>
        <v>1</v>
      </c>
      <c r="W19" s="22">
        <f>IF('Rækker - Udskrift'!AA12=1,1,IF('Rækker - Udskrift'!AB12="X","X",IF('Rækker - Udskrift'!AC12=2,2,"")))</f>
        <v>1</v>
      </c>
      <c r="X19" s="22">
        <f>IF('Rækker - Udskrift'!AA13=1,1,IF('Rækker - Udskrift'!AB13="X","X",IF('Rækker - Udskrift'!AC13=2,2,"")))</f>
        <v>1</v>
      </c>
      <c r="Y19" s="22" t="str">
        <f>IF('Rækker - Udskrift'!AA14=1,1,IF('Rækker - Udskrift'!AB14="X","X",IF('Rækker - Udskrift'!AC14=2,2,"")))</f>
        <v>X</v>
      </c>
      <c r="Z19" s="22">
        <f>IF('Rækker - Udskrift'!AA15=1,1,IF('Rækker - Udskrift'!AB15="X","X",IF('Rækker - Udskrift'!AC15=2,2,"")))</f>
        <v>2</v>
      </c>
      <c r="AA19" s="22">
        <f>IF('Rækker - Udskrift'!AA16=1,1,IF('Rækker - Udskrift'!AB16="X","X",IF('Rækker - Udskrift'!AC16=2,2,"")))</f>
        <v>1</v>
      </c>
      <c r="AB19" s="22">
        <f>IF('Rækker - Udskrift'!AA17=1,1,IF('Rækker - Udskrift'!AB17="X","X",IF('Rækker - Udskrift'!AC17=2,2,"")))</f>
        <v>1</v>
      </c>
      <c r="AC19" s="22">
        <f>IF('Rækker - Udskrift'!AA18=1,1,IF('Rækker - Udskrift'!AB18="X","X",IF('Rækker - Udskrift'!AC18=2,2,"")))</f>
        <v>1</v>
      </c>
      <c r="AD19" s="22">
        <f>IF('Rækker - Udskrift'!AA19=1,1,IF('Rækker - Udskrift'!AB19="X","X",IF('Rækker - Udskrift'!AC19=2,2,"")))</f>
        <v>1</v>
      </c>
      <c r="AE19" s="22">
        <f>IF(Q19&lt;&gt;"",IF(LEFT(Q19,3)="Res",F1,0),IF(R19=R10,1,0)+IF(S19=S10,1,0)+IF(T19=T10,1,0)+IF(U19=U10,1,0)+IF(V19=V10,1,0)+IF(W19=W10,1,0)+IF(X19=X10,1,0)+IF(Y19=Y10,1,0)+IF(Z19=Z10,1,0)+IF(AA19=AA10,1,0)+IF(AB19=AB10,1,0)+IF(AC19=AC10,1,0)+IF(AD19=AD10,1,0))</f>
        <v>0</v>
      </c>
      <c r="AF19" s="22">
        <f>RANK(AE19,AE12:AE43,1)</f>
        <v>1</v>
      </c>
      <c r="AG19" s="22">
        <f t="shared" si="0"/>
        <v>0</v>
      </c>
      <c r="AH19" s="22">
        <f>IF(R19=R10,4096,0)+IF(S19=S10,2048,0)+IF(T19=T10,1024,0)+IF(U19=U10,512,0)+IF(V19=V10,256,0)+IF(W19=W10,128,0)+IF(X19=X10,64,0)+IF(Y19=Y10,32,0)+IF(Z19=Z10,16,0)+IF(AA19=AA10,8,0)+IF(AB19=AB10,4,0)+IF(AC19=AC10,2,0)+IF(AD19=AD10,1,0)</f>
        <v>0</v>
      </c>
      <c r="AI19" s="22">
        <f>RANK(AH19,AH12:AH43,1)</f>
        <v>1</v>
      </c>
      <c r="AJ19" s="22">
        <f t="shared" si="6"/>
        <v>66</v>
      </c>
      <c r="AK19" s="22">
        <f>RANK(AJ19,AJ12:AJ43,1)</f>
        <v>1</v>
      </c>
      <c r="AL19" s="22">
        <f t="shared" si="1"/>
        <v>0</v>
      </c>
      <c r="AM19" s="22">
        <f t="shared" si="2"/>
        <v>1</v>
      </c>
      <c r="AN19" s="22">
        <f t="shared" si="3"/>
        <v>1</v>
      </c>
      <c r="AO19" s="22">
        <f t="shared" si="7"/>
        <v>0</v>
      </c>
      <c r="AP19" s="22">
        <f t="shared" si="4"/>
        <v>1</v>
      </c>
      <c r="AQ19" s="22">
        <f>IF(C19&gt;0,IF(AN19&gt;0,COUNTIF(AN12:AN19,"&gt;0"),0),0)</f>
        <v>8</v>
      </c>
      <c r="AR19" s="22">
        <f>IF(AQ19&gt;0,AQ19,MAX(AQ12:AQ43)+COUNTIF(AQ12:AQ19,"=0"))</f>
        <v>8</v>
      </c>
      <c r="AS19" s="22" t="str">
        <f>IF(H66&gt;MAX(AQ12:AQ43),"",DGET(A11:AR43,"Signatur",H65:H66))</f>
        <v>Gunners</v>
      </c>
      <c r="AT19" s="22">
        <f>IF(H66&gt;MAX(AQ12:AQ43),0,DGET(A11:AR43,"Deltager E",H65:H66))</f>
        <v>1</v>
      </c>
      <c r="AU19" s="22">
        <f>IF(H66&gt;MAX(AQ12:AQ43),0,DGET(A11:AR43,"2. runde E",H65:H66))</f>
        <v>0</v>
      </c>
      <c r="AV19" s="22">
        <f>IF(H66&gt;MAX(AQ12:AQ43),0,DGET(A11:AR43,"Kval E",H65:H66))</f>
        <v>1</v>
      </c>
      <c r="AW19" s="22">
        <f>IF(H66&gt;MAX(AQ12:AQ43),0,DGET(A11:AR43,"Dis E",H65:H66))</f>
        <v>0</v>
      </c>
      <c r="AX19" s="22">
        <f>IF(H66&gt;MAX(AQ12:AQ43),0,DGET(A11:AR43,"Udm E",H65:H66))</f>
        <v>0</v>
      </c>
      <c r="AY19" s="22">
        <f>IF(H66&gt;MAX(AQ12:AQ43),0,DGET(A11:AR43,"MR E",H65:H66))</f>
        <v>0</v>
      </c>
      <c r="AZ19" s="22">
        <f>IF(H66&gt;MAX(AQ12:AQ43),0,DGET(A11:AR43,"Res E",H65:H66))</f>
        <v>0</v>
      </c>
    </row>
    <row r="20" spans="1:52">
      <c r="A20" s="22" t="str">
        <f>[1]DB!AS20</f>
        <v>Himbo</v>
      </c>
      <c r="B20" s="22">
        <v>9</v>
      </c>
      <c r="C20" s="22">
        <f>[1]DB!AT20</f>
        <v>1</v>
      </c>
      <c r="D20" s="22">
        <v>0</v>
      </c>
      <c r="E20" s="22">
        <f>IF(B6=13,IF(A20&lt;&gt;"",COUNTIF(U46:U61,A20)+D20,0),D20)</f>
        <v>0</v>
      </c>
      <c r="F20" s="22">
        <f>[1]DB!AT20</f>
        <v>1</v>
      </c>
      <c r="G20" s="22">
        <f>IF(B6=13,IF(A20&lt;&gt;"",F20-COUNTIF(U46:U61,A20)-COUNTIF(Y46:Y61,A20),0),F20)</f>
        <v>1</v>
      </c>
      <c r="H20" s="22">
        <f>[1]DB!BA20</f>
        <v>0</v>
      </c>
      <c r="I20" s="22">
        <f>[1]DB!AW20</f>
        <v>0</v>
      </c>
      <c r="J20" s="22">
        <f>IF(Rækker!R5="Disket",1,IF(N20&gt;5,1,IF(I20=1,1,0)))</f>
        <v>0</v>
      </c>
      <c r="K20" s="22">
        <f>[1]DB!AX20</f>
        <v>0</v>
      </c>
      <c r="L20" s="22">
        <f>IF(Rækker!R5="Udmeldt",1,IF(K20=1,1,0))</f>
        <v>0</v>
      </c>
      <c r="M20" s="22">
        <f>[1]DB!AY20</f>
        <v>0</v>
      </c>
      <c r="N20" s="22">
        <f>IF(Rækker!R5="MR",M20+1,M20)</f>
        <v>0</v>
      </c>
      <c r="O20" s="22">
        <f>[1]DB!AZ20</f>
        <v>0</v>
      </c>
      <c r="P20" s="22">
        <f>IF(Rækker!R5="Res",O20+1,O20)</f>
        <v>0</v>
      </c>
      <c r="Q20" s="22" t="str">
        <f t="shared" si="5"/>
        <v/>
      </c>
      <c r="R20" s="22">
        <f>IF('Rækker - Udskrift'!AD7=1,1,IF('Rækker - Udskrift'!AE7="X","X",IF('Rækker - Udskrift'!AF7=2,2,"")))</f>
        <v>1</v>
      </c>
      <c r="S20" s="22">
        <f>IF('Rækker - Udskrift'!AD8=1,1,IF('Rækker - Udskrift'!AE8="X","X",IF('Rækker - Udskrift'!AF8=2,2,"")))</f>
        <v>1</v>
      </c>
      <c r="T20" s="22">
        <f>IF('Rækker - Udskrift'!AD9=1,1,IF('Rækker - Udskrift'!AE9="X","X",IF('Rækker - Udskrift'!AF9=2,2,"")))</f>
        <v>1</v>
      </c>
      <c r="U20" s="22">
        <f>IF('Rækker - Udskrift'!AD10=1,1,IF('Rækker - Udskrift'!AE10="X","X",IF('Rækker - Udskrift'!AF10=2,2,"")))</f>
        <v>1</v>
      </c>
      <c r="V20" s="22">
        <f>IF('Rækker - Udskrift'!AD11=1,1,IF('Rækker - Udskrift'!AE11="X","X",IF('Rækker - Udskrift'!AF11=2,2,"")))</f>
        <v>1</v>
      </c>
      <c r="W20" s="22">
        <f>IF('Rækker - Udskrift'!AD12=1,1,IF('Rækker - Udskrift'!AE12="X","X",IF('Rækker - Udskrift'!AF12=2,2,"")))</f>
        <v>1</v>
      </c>
      <c r="X20" s="22">
        <f>IF('Rækker - Udskrift'!AD13=1,1,IF('Rækker - Udskrift'!AE13="X","X",IF('Rækker - Udskrift'!AF13=2,2,"")))</f>
        <v>1</v>
      </c>
      <c r="Y20" s="22">
        <f>IF('Rækker - Udskrift'!AD14=1,1,IF('Rækker - Udskrift'!AE14="X","X",IF('Rækker - Udskrift'!AF14=2,2,"")))</f>
        <v>1</v>
      </c>
      <c r="Z20" s="22">
        <f>IF('Rækker - Udskrift'!AD15=1,1,IF('Rækker - Udskrift'!AE15="X","X",IF('Rækker - Udskrift'!AF15=2,2,"")))</f>
        <v>2</v>
      </c>
      <c r="AA20" s="22">
        <f>IF('Rækker - Udskrift'!AD16=1,1,IF('Rækker - Udskrift'!AE16="X","X",IF('Rækker - Udskrift'!AF16=2,2,"")))</f>
        <v>2</v>
      </c>
      <c r="AB20" s="22" t="str">
        <f>IF('Rækker - Udskrift'!AD17=1,1,IF('Rækker - Udskrift'!AE17="X","X",IF('Rækker - Udskrift'!AF17=2,2,"")))</f>
        <v>X</v>
      </c>
      <c r="AC20" s="22">
        <f>IF('Rækker - Udskrift'!AD18=1,1,IF('Rækker - Udskrift'!AE18="X","X",IF('Rækker - Udskrift'!AF18=2,2,"")))</f>
        <v>1</v>
      </c>
      <c r="AD20" s="22">
        <f>IF('Rækker - Udskrift'!AD19=1,1,IF('Rækker - Udskrift'!AE19="X","X",IF('Rækker - Udskrift'!AF19=2,2,"")))</f>
        <v>1</v>
      </c>
      <c r="AE20" s="22">
        <f>IF(Q20&lt;&gt;"",IF(LEFT(Q20,3)="Res",F1,0),IF(R20=R10,1,0)+IF(S20=S10,1,0)+IF(T20=T10,1,0)+IF(U20=U10,1,0)+IF(V20=V10,1,0)+IF(W20=W10,1,0)+IF(X20=X10,1,0)+IF(Y20=Y10,1,0)+IF(Z20=Z10,1,0)+IF(AA20=AA10,1,0)+IF(AB20=AB10,1,0)+IF(AC20=AC10,1,0)+IF(AD20=AD10,1,0))</f>
        <v>0</v>
      </c>
      <c r="AF20" s="22">
        <f>RANK(AE20,AE12:AE43,1)</f>
        <v>1</v>
      </c>
      <c r="AG20" s="22">
        <f t="shared" si="0"/>
        <v>0</v>
      </c>
      <c r="AH20" s="22">
        <f>IF(R20=R10,4096,0)+IF(S20=S10,2048,0)+IF(T20=T10,1024,0)+IF(U20=U10,512,0)+IF(V20=V10,256,0)+IF(W20=W10,128,0)+IF(X20=X10,64,0)+IF(Y20=Y10,32,0)+IF(Z20=Z10,16,0)+IF(AA20=AA10,8,0)+IF(AB20=AB10,4,0)+IF(AC20=AC10,2,0)+IF(AD20=AD10,1,0)</f>
        <v>0</v>
      </c>
      <c r="AI20" s="22">
        <f>RANK(AH20,AH12:AH43,1)</f>
        <v>1</v>
      </c>
      <c r="AJ20" s="22">
        <f t="shared" si="6"/>
        <v>66</v>
      </c>
      <c r="AK20" s="22">
        <f>RANK(AJ20,AJ12:AJ43,1)</f>
        <v>1</v>
      </c>
      <c r="AL20" s="22">
        <f t="shared" si="1"/>
        <v>0</v>
      </c>
      <c r="AM20" s="22">
        <f t="shared" si="2"/>
        <v>1</v>
      </c>
      <c r="AN20" s="22">
        <f t="shared" si="3"/>
        <v>1</v>
      </c>
      <c r="AO20" s="22">
        <f t="shared" si="7"/>
        <v>0</v>
      </c>
      <c r="AP20" s="22">
        <f t="shared" si="4"/>
        <v>1</v>
      </c>
      <c r="AQ20" s="22">
        <f>IF(C20&gt;0,IF(AN20&gt;0,COUNTIF(AN12:AN20,"&gt;0"),0),0)</f>
        <v>9</v>
      </c>
      <c r="AR20" s="22">
        <f>IF(AQ20&gt;0,AQ20,MAX(AQ12:AQ43)+COUNTIF(AQ12:AQ20,"=0"))</f>
        <v>9</v>
      </c>
      <c r="AS20" s="22" t="str">
        <f>IF(I66&gt;MAX(AQ12:AQ43),"",DGET(A11:AR43,"Signatur",I65:I66))</f>
        <v>Himbo</v>
      </c>
      <c r="AT20" s="22">
        <f>IF(I66&gt;MAX(AQ12:AQ43),0,DGET(A11:AR43,"Deltager E",I65:I66))</f>
        <v>1</v>
      </c>
      <c r="AU20" s="22">
        <f>IF(I66&gt;MAX(AQ12:AQ43),0,DGET(A11:AR43,"2. runde E",I65:I66))</f>
        <v>0</v>
      </c>
      <c r="AV20" s="22">
        <f>IF(I66&gt;MAX(AQ12:AQ43),0,DGET(A11:AR43,"Kval E",I65:I66))</f>
        <v>1</v>
      </c>
      <c r="AW20" s="22">
        <f>IF(I66&gt;MAX(AQ12:AQ43),0,DGET(A11:AR43,"Dis E",I65:I66))</f>
        <v>0</v>
      </c>
      <c r="AX20" s="22">
        <f>IF(I66&gt;MAX(AQ12:AQ43),0,DGET(A11:AR43,"Udm E",I65:I66))</f>
        <v>0</v>
      </c>
      <c r="AY20" s="22">
        <f>IF(I66&gt;MAX(AQ12:AQ43),0,DGET(A11:AR43,"MR E",I65:I66))</f>
        <v>0</v>
      </c>
      <c r="AZ20" s="22">
        <f>IF(I66&gt;MAX(AQ12:AQ43),0,DGET(A11:AR43,"Res E",I65:I66))</f>
        <v>0</v>
      </c>
    </row>
    <row r="21" spans="1:52">
      <c r="A21" s="22" t="str">
        <f>[1]DB!AS21</f>
        <v>Idskov</v>
      </c>
      <c r="B21" s="22">
        <v>10</v>
      </c>
      <c r="C21" s="22">
        <f>[1]DB!AT21</f>
        <v>4</v>
      </c>
      <c r="D21" s="22">
        <v>0</v>
      </c>
      <c r="E21" s="22">
        <f>IF(B6=13,IF(A21&lt;&gt;"",COUNTIF(U46:U61,A21)+D21,0),D21)</f>
        <v>0</v>
      </c>
      <c r="F21" s="22">
        <f>[1]DB!AT21</f>
        <v>4</v>
      </c>
      <c r="G21" s="22">
        <f>IF(B6=13,IF(A21&lt;&gt;"",F21-COUNTIF(U46:U61,A21)-COUNTIF(Y46:Y61,A21),0),F21)</f>
        <v>4</v>
      </c>
      <c r="H21" s="22">
        <f>[1]DB!BA21</f>
        <v>0</v>
      </c>
      <c r="I21" s="22">
        <f>[1]DB!AW21</f>
        <v>0</v>
      </c>
      <c r="J21" s="22">
        <f>IF(Rækker!T5="Disket",1,IF(N21&gt;5,1,IF(I21=1,1,0)))</f>
        <v>0</v>
      </c>
      <c r="K21" s="22">
        <f>[1]DB!AX21</f>
        <v>0</v>
      </c>
      <c r="L21" s="22">
        <f>IF(Rækker!T5="Udmeldt",1,IF(K21=1,1,0))</f>
        <v>0</v>
      </c>
      <c r="M21" s="22">
        <f>[1]DB!AY21</f>
        <v>0</v>
      </c>
      <c r="N21" s="22">
        <f>IF(Rækker!T5="MR",M21+1,M21)</f>
        <v>0</v>
      </c>
      <c r="O21" s="22">
        <f>[1]DB!AZ21</f>
        <v>0</v>
      </c>
      <c r="P21" s="22">
        <f>IF(Rækker!T5="Res",O21+1,O21)</f>
        <v>0</v>
      </c>
      <c r="Q21" s="22" t="str">
        <f t="shared" si="5"/>
        <v/>
      </c>
      <c r="R21" s="22">
        <f>IF('Rækker - Udskrift'!AG7=1,1,IF('Rækker - Udskrift'!AH7="X","X",IF('Rækker - Udskrift'!AI7=2,2,"")))</f>
        <v>1</v>
      </c>
      <c r="S21" s="22" t="str">
        <f>IF('Rækker - Udskrift'!AG8=1,1,IF('Rækker - Udskrift'!AH8="X","X",IF('Rækker - Udskrift'!AI8=2,2,"")))</f>
        <v>X</v>
      </c>
      <c r="T21" s="22">
        <f>IF('Rækker - Udskrift'!AG9=1,1,IF('Rækker - Udskrift'!AH9="X","X",IF('Rækker - Udskrift'!AI9=2,2,"")))</f>
        <v>1</v>
      </c>
      <c r="U21" s="22">
        <f>IF('Rækker - Udskrift'!AG10=1,1,IF('Rækker - Udskrift'!AH10="X","X",IF('Rækker - Udskrift'!AI10=2,2,"")))</f>
        <v>1</v>
      </c>
      <c r="V21" s="22">
        <f>IF('Rækker - Udskrift'!AG11=1,1,IF('Rækker - Udskrift'!AH11="X","X",IF('Rækker - Udskrift'!AI11=2,2,"")))</f>
        <v>1</v>
      </c>
      <c r="W21" s="22">
        <f>IF('Rækker - Udskrift'!AG12=1,1,IF('Rækker - Udskrift'!AH12="X","X",IF('Rækker - Udskrift'!AI12=2,2,"")))</f>
        <v>1</v>
      </c>
      <c r="X21" s="22">
        <f>IF('Rækker - Udskrift'!AG13=1,1,IF('Rækker - Udskrift'!AH13="X","X",IF('Rækker - Udskrift'!AI13=2,2,"")))</f>
        <v>1</v>
      </c>
      <c r="Y21" s="22" t="str">
        <f>IF('Rækker - Udskrift'!AG14=1,1,IF('Rækker - Udskrift'!AH14="X","X",IF('Rækker - Udskrift'!AI14=2,2,"")))</f>
        <v>X</v>
      </c>
      <c r="Z21" s="22">
        <f>IF('Rækker - Udskrift'!AG15=1,1,IF('Rækker - Udskrift'!AH15="X","X",IF('Rækker - Udskrift'!AI15=2,2,"")))</f>
        <v>2</v>
      </c>
      <c r="AA21" s="22">
        <f>IF('Rækker - Udskrift'!AG16=1,1,IF('Rækker - Udskrift'!AH16="X","X",IF('Rækker - Udskrift'!AI16=2,2,"")))</f>
        <v>1</v>
      </c>
      <c r="AB21" s="22">
        <f>IF('Rækker - Udskrift'!AG17=1,1,IF('Rækker - Udskrift'!AH17="X","X",IF('Rækker - Udskrift'!AI17=2,2,"")))</f>
        <v>1</v>
      </c>
      <c r="AC21" s="22">
        <f>IF('Rækker - Udskrift'!AG18=1,1,IF('Rækker - Udskrift'!AH18="X","X",IF('Rækker - Udskrift'!AI18=2,2,"")))</f>
        <v>1</v>
      </c>
      <c r="AD21" s="22">
        <f>IF('Rækker - Udskrift'!AG19=1,1,IF('Rækker - Udskrift'!AH19="X","X",IF('Rækker - Udskrift'!AI19=2,2,"")))</f>
        <v>1</v>
      </c>
      <c r="AE21" s="22">
        <f>IF(Q21&lt;&gt;"",IF(LEFT(Q21,3)="Res",F1,0),IF(R21=R10,1,0)+IF(S21=S10,1,0)+IF(T21=T10,1,0)+IF(U21=U10,1,0)+IF(V21=V10,1,0)+IF(W21=W10,1,0)+IF(X21=X10,1,0)+IF(Y21=Y10,1,0)+IF(Z21=Z10,1,0)+IF(AA21=AA10,1,0)+IF(AB21=AB10,1,0)+IF(AC21=AC10,1,0)+IF(AD21=AD10,1,0))</f>
        <v>0</v>
      </c>
      <c r="AF21" s="22">
        <f>RANK(AE21,AE12:AE43,1)</f>
        <v>1</v>
      </c>
      <c r="AG21" s="22">
        <f t="shared" si="0"/>
        <v>0</v>
      </c>
      <c r="AH21" s="22">
        <f>IF(R21=R10,4096,0)+IF(S21=S10,2048,0)+IF(T21=T10,1024,0)+IF(U21=U10,512,0)+IF(V21=V10,256,0)+IF(W21=W10,128,0)+IF(X21=X10,64,0)+IF(Y21=Y10,32,0)+IF(Z21=Z10,16,0)+IF(AA21=AA10,8,0)+IF(AB21=AB10,4,0)+IF(AC21=AC10,2,0)+IF(AD21=AD10,1,0)</f>
        <v>0</v>
      </c>
      <c r="AI21" s="22">
        <f>RANK(AH21,AH12:AH43,1)</f>
        <v>1</v>
      </c>
      <c r="AJ21" s="22">
        <f t="shared" si="6"/>
        <v>66</v>
      </c>
      <c r="AK21" s="22">
        <f>RANK(AJ21,AJ12:AJ43,1)</f>
        <v>1</v>
      </c>
      <c r="AL21" s="22">
        <f t="shared" si="1"/>
        <v>0</v>
      </c>
      <c r="AM21" s="22">
        <f t="shared" si="2"/>
        <v>1</v>
      </c>
      <c r="AN21" s="22">
        <f t="shared" si="3"/>
        <v>4</v>
      </c>
      <c r="AO21" s="22">
        <f t="shared" si="7"/>
        <v>0</v>
      </c>
      <c r="AP21" s="22">
        <f t="shared" si="4"/>
        <v>4</v>
      </c>
      <c r="AQ21" s="22">
        <f>IF(C21&gt;0,IF(AN21&gt;0,COUNTIF(AN12:AN21,"&gt;0"),0),0)</f>
        <v>10</v>
      </c>
      <c r="AR21" s="22">
        <f>IF(AQ21&gt;0,AQ21,MAX(AQ12:AQ43)+COUNTIF(AQ12:AQ21,"=0"))</f>
        <v>10</v>
      </c>
      <c r="AS21" s="22" t="str">
        <f>IF(J66&gt;MAX(AQ12:AQ43),"",DGET(A11:AR43,"Signatur",J65:J66))</f>
        <v>Idskov</v>
      </c>
      <c r="AT21" s="22">
        <f>IF(J66&gt;MAX(AQ12:AQ43),0,DGET(A11:AR43,"Deltager E",J65:J66))</f>
        <v>4</v>
      </c>
      <c r="AU21" s="22">
        <f>IF(J66&gt;MAX(AQ12:AQ43),0,DGET(A11:AR43,"2. runde E",J65:J66))</f>
        <v>0</v>
      </c>
      <c r="AV21" s="22">
        <f>IF(J66&gt;MAX(AQ12:AQ43),0,DGET(A11:AR43,"Kval E",J65:J66))</f>
        <v>4</v>
      </c>
      <c r="AW21" s="22">
        <f>IF(J66&gt;MAX(AQ12:AQ43),0,DGET(A11:AR43,"Dis E",J65:J66))</f>
        <v>0</v>
      </c>
      <c r="AX21" s="22">
        <f>IF(J66&gt;MAX(AQ12:AQ43),0,DGET(A11:AR43,"Udm E",J65:J66))</f>
        <v>0</v>
      </c>
      <c r="AY21" s="22">
        <f>IF(J66&gt;MAX(AQ12:AQ43),0,DGET(A11:AR43,"MR E",J65:J66))</f>
        <v>0</v>
      </c>
      <c r="AZ21" s="22">
        <f>IF(J66&gt;MAX(AQ12:AQ43),0,DGET(A11:AR43,"Res E",J65:J66))</f>
        <v>0</v>
      </c>
    </row>
    <row r="22" spans="1:52">
      <c r="A22" s="22" t="str">
        <f>[1]DB!AS22</f>
        <v>LPHJ</v>
      </c>
      <c r="B22" s="22">
        <v>11</v>
      </c>
      <c r="C22" s="22">
        <f>[1]DB!AT22</f>
        <v>4</v>
      </c>
      <c r="D22" s="22">
        <v>0</v>
      </c>
      <c r="E22" s="22">
        <f>IF(B6=13,IF(A22&lt;&gt;"",COUNTIF(U46:U61,A22)+D22,0),D22)</f>
        <v>0</v>
      </c>
      <c r="F22" s="22">
        <f>[1]DB!AT22</f>
        <v>4</v>
      </c>
      <c r="G22" s="22">
        <f>IF(B6=13,IF(A22&lt;&gt;"",F22-COUNTIF(U46:U61,A22)-COUNTIF(Y46:Y61,A22),0),F22)</f>
        <v>4</v>
      </c>
      <c r="H22" s="22">
        <f>[1]DB!BA22</f>
        <v>0</v>
      </c>
      <c r="I22" s="22">
        <f>[1]DB!AW22</f>
        <v>0</v>
      </c>
      <c r="J22" s="22">
        <f>IF(Rækker!V5="Disket",1,IF(N22&gt;5,1,IF(I22=1,1,0)))</f>
        <v>0</v>
      </c>
      <c r="K22" s="22">
        <f>[1]DB!AX22</f>
        <v>0</v>
      </c>
      <c r="L22" s="22">
        <f>IF(Rækker!V5="Udmeldt",1,IF(K22=1,1,0))</f>
        <v>0</v>
      </c>
      <c r="M22" s="22">
        <f>[1]DB!AY22</f>
        <v>0</v>
      </c>
      <c r="N22" s="22">
        <f>IF(Rækker!V5="MR",M22+1,M22)</f>
        <v>0</v>
      </c>
      <c r="O22" s="22">
        <f>[1]DB!AZ22</f>
        <v>0</v>
      </c>
      <c r="P22" s="22">
        <f>IF(Rækker!V5="Res",O22+1,O22)</f>
        <v>0</v>
      </c>
      <c r="Q22" s="22" t="str">
        <f t="shared" si="5"/>
        <v/>
      </c>
      <c r="R22" s="22">
        <f>IF('Rækker - Udskrift'!AJ7=1,1,IF('Rækker - Udskrift'!AK7="X","X",IF('Rækker - Udskrift'!AL7=2,2,"")))</f>
        <v>1</v>
      </c>
      <c r="S22" s="22">
        <f>IF('Rækker - Udskrift'!AJ8=1,1,IF('Rækker - Udskrift'!AK8="X","X",IF('Rækker - Udskrift'!AL8=2,2,"")))</f>
        <v>2</v>
      </c>
      <c r="T22" s="22">
        <f>IF('Rækker - Udskrift'!AJ9=1,1,IF('Rækker - Udskrift'!AK9="X","X",IF('Rækker - Udskrift'!AL9=2,2,"")))</f>
        <v>1</v>
      </c>
      <c r="U22" s="22">
        <f>IF('Rækker - Udskrift'!AJ10=1,1,IF('Rækker - Udskrift'!AK10="X","X",IF('Rækker - Udskrift'!AL10=2,2,"")))</f>
        <v>1</v>
      </c>
      <c r="V22" s="22">
        <f>IF('Rækker - Udskrift'!AJ11=1,1,IF('Rækker - Udskrift'!AK11="X","X",IF('Rækker - Udskrift'!AL11=2,2,"")))</f>
        <v>1</v>
      </c>
      <c r="W22" s="22">
        <f>IF('Rækker - Udskrift'!AJ12=1,1,IF('Rækker - Udskrift'!AK12="X","X",IF('Rækker - Udskrift'!AL12=2,2,"")))</f>
        <v>1</v>
      </c>
      <c r="X22" s="22">
        <f>IF('Rækker - Udskrift'!AJ13=1,1,IF('Rækker - Udskrift'!AK13="X","X",IF('Rækker - Udskrift'!AL13=2,2,"")))</f>
        <v>1</v>
      </c>
      <c r="Y22" s="22" t="str">
        <f>IF('Rækker - Udskrift'!AJ14=1,1,IF('Rækker - Udskrift'!AK14="X","X",IF('Rækker - Udskrift'!AL14=2,2,"")))</f>
        <v>X</v>
      </c>
      <c r="Z22" s="22">
        <f>IF('Rækker - Udskrift'!AJ15=1,1,IF('Rækker - Udskrift'!AK15="X","X",IF('Rækker - Udskrift'!AL15=2,2,"")))</f>
        <v>2</v>
      </c>
      <c r="AA22" s="22">
        <f>IF('Rækker - Udskrift'!AJ16=1,1,IF('Rækker - Udskrift'!AK16="X","X",IF('Rækker - Udskrift'!AL16=2,2,"")))</f>
        <v>1</v>
      </c>
      <c r="AB22" s="22">
        <f>IF('Rækker - Udskrift'!AJ17=1,1,IF('Rækker - Udskrift'!AK17="X","X",IF('Rækker - Udskrift'!AL17=2,2,"")))</f>
        <v>1</v>
      </c>
      <c r="AC22" s="22">
        <f>IF('Rækker - Udskrift'!AJ18=1,1,IF('Rækker - Udskrift'!AK18="X","X",IF('Rækker - Udskrift'!AL18=2,2,"")))</f>
        <v>1</v>
      </c>
      <c r="AD22" s="22">
        <f>IF('Rækker - Udskrift'!AJ19=1,1,IF('Rækker - Udskrift'!AK19="X","X",IF('Rækker - Udskrift'!AL19=2,2,"")))</f>
        <v>1</v>
      </c>
      <c r="AE22" s="22">
        <f>IF(Q22&lt;&gt;"",IF(LEFT(Q22,3)="Res",F1,0),IF(R22=R10,1,0)+IF(S22=S10,1,0)+IF(T22=T10,1,0)+IF(U22=U10,1,0)+IF(V22=V10,1,0)+IF(W22=W10,1,0)+IF(X22=X10,1,0)+IF(Y22=Y10,1,0)+IF(Z22=Z10,1,0)+IF(AA22=AA10,1,0)+IF(AB22=AB10,1,0)+IF(AC22=AC10,1,0)+IF(AD22=AD10,1,0))</f>
        <v>0</v>
      </c>
      <c r="AF22" s="22">
        <f>RANK(AE22,AE12:AE43,1)</f>
        <v>1</v>
      </c>
      <c r="AG22" s="22">
        <f t="shared" si="0"/>
        <v>0</v>
      </c>
      <c r="AH22" s="22">
        <f>IF(R22=R10,4096,0)+IF(S22=S10,2048,0)+IF(T22=T10,1024,0)+IF(U22=U10,512,0)+IF(V22=V10,256,0)+IF(W22=W10,128,0)+IF(X22=X10,64,0)+IF(Y22=Y10,32,0)+IF(Z22=Z10,16,0)+IF(AA22=AA10,8,0)+IF(AB22=AB10,4,0)+IF(AC22=AC10,2,0)+IF(AD22=AD10,1,0)</f>
        <v>0</v>
      </c>
      <c r="AI22" s="22">
        <f>RANK(AH22,AH12:AH43,1)</f>
        <v>1</v>
      </c>
      <c r="AJ22" s="22">
        <f t="shared" si="6"/>
        <v>66</v>
      </c>
      <c r="AK22" s="22">
        <f>RANK(AJ22,AJ12:AJ43,1)</f>
        <v>1</v>
      </c>
      <c r="AL22" s="22">
        <f t="shared" si="1"/>
        <v>0</v>
      </c>
      <c r="AM22" s="22">
        <f t="shared" si="2"/>
        <v>1</v>
      </c>
      <c r="AN22" s="22">
        <f t="shared" si="3"/>
        <v>4</v>
      </c>
      <c r="AO22" s="22">
        <f t="shared" si="7"/>
        <v>0</v>
      </c>
      <c r="AP22" s="22">
        <f t="shared" si="4"/>
        <v>4</v>
      </c>
      <c r="AQ22" s="22">
        <f>IF(C22&gt;0,IF(AN22&gt;0,COUNTIF(AN12:AN22,"&gt;0"),0),0)</f>
        <v>11</v>
      </c>
      <c r="AR22" s="22">
        <f>IF(AQ22&gt;0,AQ22,MAX(AQ12:AQ43)+COUNTIF(AQ12:AQ22,"=0"))</f>
        <v>11</v>
      </c>
      <c r="AS22" s="22" t="str">
        <f>IF(K66&gt;MAX(AQ12:AQ43),"",DGET(A11:AR43,"Signatur",K65:K66))</f>
        <v>LPHJ</v>
      </c>
      <c r="AT22" s="22">
        <f>IF(K66&gt;MAX(AQ12:AQ43),0,DGET(A11:AR43,"Deltager E",K65:K66))</f>
        <v>4</v>
      </c>
      <c r="AU22" s="22">
        <f>IF(K66&gt;MAX(AQ12:AQ43),0,DGET(A11:AR43,"2. runde E",K65:K66))</f>
        <v>0</v>
      </c>
      <c r="AV22" s="22">
        <f>IF(K66&gt;MAX(AQ12:AQ43),0,DGET(A11:AR43,"Kval E",K65:K66))</f>
        <v>4</v>
      </c>
      <c r="AW22" s="22">
        <f>IF(K66&gt;MAX(AQ12:AQ43),0,DGET(A11:AR43,"Dis E",K65:K66))</f>
        <v>0</v>
      </c>
      <c r="AX22" s="22">
        <f>IF(K66&gt;MAX(AQ12:AQ43),0,DGET(A11:AR43,"Udm E",K65:K66))</f>
        <v>0</v>
      </c>
      <c r="AY22" s="22">
        <f>IF(K66&gt;MAX(AQ12:AQ43),0,DGET(A11:AR43,"MR E",K65:K66))</f>
        <v>0</v>
      </c>
      <c r="AZ22" s="22">
        <f>IF(K66&gt;MAX(AQ12:AQ43),0,DGET(A11:AR43,"Res E",K65:K66))</f>
        <v>0</v>
      </c>
    </row>
    <row r="23" spans="1:52">
      <c r="A23" s="22" t="str">
        <f>[1]DB!AS23</f>
        <v>Lund</v>
      </c>
      <c r="B23" s="22">
        <v>12</v>
      </c>
      <c r="C23" s="22">
        <f>[1]DB!AT23</f>
        <v>1</v>
      </c>
      <c r="D23" s="22">
        <v>0</v>
      </c>
      <c r="E23" s="22">
        <f>IF(B6=13,IF(A23&lt;&gt;"",COUNTIF(U46:U61,A23)+D23,0),D23)</f>
        <v>0</v>
      </c>
      <c r="F23" s="22">
        <f>[1]DB!AT23</f>
        <v>1</v>
      </c>
      <c r="G23" s="22">
        <f>IF(B6=13,IF(A23&lt;&gt;"",F23-COUNTIF(U46:U61,A23)-COUNTIF(Y46:Y61,A23),0),F23)</f>
        <v>1</v>
      </c>
      <c r="H23" s="22">
        <f>[1]DB!BA23</f>
        <v>0</v>
      </c>
      <c r="I23" s="22">
        <f>[1]DB!AW23</f>
        <v>0</v>
      </c>
      <c r="J23" s="22">
        <f>IF(Rækker!X5="Disket",1,IF(N23&gt;5,1,IF(I23=1,1,0)))</f>
        <v>0</v>
      </c>
      <c r="K23" s="22">
        <f>[1]DB!AX23</f>
        <v>0</v>
      </c>
      <c r="L23" s="22">
        <f>IF(Rækker!X5="Udmeldt",1,IF(K23=1,1,0))</f>
        <v>0</v>
      </c>
      <c r="M23" s="22">
        <f>[1]DB!AY23</f>
        <v>0</v>
      </c>
      <c r="N23" s="22">
        <f>IF(Rækker!X5="MR",M23+1,M23)</f>
        <v>0</v>
      </c>
      <c r="O23" s="22">
        <f>[1]DB!AZ23</f>
        <v>0</v>
      </c>
      <c r="P23" s="22">
        <f>IF(Rækker!X5="Res",O23+1,O23)</f>
        <v>0</v>
      </c>
      <c r="Q23" s="22" t="str">
        <f t="shared" si="5"/>
        <v/>
      </c>
      <c r="R23" s="22">
        <f>IF('Rækker - Udskrift'!AM7=1,1,IF('Rækker - Udskrift'!AN7="X","X",IF('Rækker - Udskrift'!AO7=2,2,"")))</f>
        <v>1</v>
      </c>
      <c r="S23" s="22">
        <f>IF('Rækker - Udskrift'!AM8=1,1,IF('Rækker - Udskrift'!AN8="X","X",IF('Rækker - Udskrift'!AO8=2,2,"")))</f>
        <v>1</v>
      </c>
      <c r="T23" s="22">
        <f>IF('Rækker - Udskrift'!AM9=1,1,IF('Rækker - Udskrift'!AN9="X","X",IF('Rækker - Udskrift'!AO9=2,2,"")))</f>
        <v>1</v>
      </c>
      <c r="U23" s="22">
        <f>IF('Rækker - Udskrift'!AM10=1,1,IF('Rækker - Udskrift'!AN10="X","X",IF('Rækker - Udskrift'!AO10=2,2,"")))</f>
        <v>1</v>
      </c>
      <c r="V23" s="22" t="str">
        <f>IF('Rækker - Udskrift'!AM11=1,1,IF('Rækker - Udskrift'!AN11="X","X",IF('Rækker - Udskrift'!AO11=2,2,"")))</f>
        <v>X</v>
      </c>
      <c r="W23" s="22">
        <f>IF('Rækker - Udskrift'!AM12=1,1,IF('Rækker - Udskrift'!AN12="X","X",IF('Rækker - Udskrift'!AO12=2,2,"")))</f>
        <v>1</v>
      </c>
      <c r="X23" s="22">
        <f>IF('Rækker - Udskrift'!AM13=1,1,IF('Rækker - Udskrift'!AN13="X","X",IF('Rækker - Udskrift'!AO13=2,2,"")))</f>
        <v>1</v>
      </c>
      <c r="Y23" s="22">
        <f>IF('Rækker - Udskrift'!AM14=1,1,IF('Rækker - Udskrift'!AN14="X","X",IF('Rækker - Udskrift'!AO14=2,2,"")))</f>
        <v>2</v>
      </c>
      <c r="Z23" s="22">
        <f>IF('Rækker - Udskrift'!AM15=1,1,IF('Rækker - Udskrift'!AN15="X","X",IF('Rækker - Udskrift'!AO15=2,2,"")))</f>
        <v>2</v>
      </c>
      <c r="AA23" s="22">
        <f>IF('Rækker - Udskrift'!AM16=1,1,IF('Rækker - Udskrift'!AN16="X","X",IF('Rækker - Udskrift'!AO16=2,2,"")))</f>
        <v>1</v>
      </c>
      <c r="AB23" s="22">
        <f>IF('Rækker - Udskrift'!AM17=1,1,IF('Rækker - Udskrift'!AN17="X","X",IF('Rækker - Udskrift'!AO17=2,2,"")))</f>
        <v>1</v>
      </c>
      <c r="AC23" s="22">
        <f>IF('Rækker - Udskrift'!AM18=1,1,IF('Rækker - Udskrift'!AN18="X","X",IF('Rækker - Udskrift'!AO18=2,2,"")))</f>
        <v>1</v>
      </c>
      <c r="AD23" s="22">
        <f>IF('Rækker - Udskrift'!AM19=1,1,IF('Rækker - Udskrift'!AN19="X","X",IF('Rækker - Udskrift'!AO19=2,2,"")))</f>
        <v>1</v>
      </c>
      <c r="AE23" s="22">
        <f>IF(Q23&lt;&gt;"",IF(LEFT(Q23,3)="Res",F1,0),IF(R23=R10,1,0)+IF(S23=S10,1,0)+IF(T23=T10,1,0)+IF(U23=U10,1,0)+IF(V23=V10,1,0)+IF(W23=W10,1,0)+IF(X23=X10,1,0)+IF(Y23=Y10,1,0)+IF(Z23=Z10,1,0)+IF(AA23=AA10,1,0)+IF(AB23=AB10,1,0)+IF(AC23=AC10,1,0)+IF(AD23=AD10,1,0))</f>
        <v>0</v>
      </c>
      <c r="AF23" s="22">
        <f>RANK(AE23,AE12:AE43,1)</f>
        <v>1</v>
      </c>
      <c r="AG23" s="22">
        <f t="shared" si="0"/>
        <v>0</v>
      </c>
      <c r="AH23" s="22">
        <f>IF(R23=R10,4096,0)+IF(S23=S10,2048,0)+IF(T23=T10,1024,0)+IF(U23=U10,512,0)+IF(V23=V10,256,0)+IF(W23=W10,128,0)+IF(X23=X10,64,0)+IF(Y23=Y10,32,0)+IF(Z23=Z10,16,0)+IF(AA23=AA10,8,0)+IF(AB23=AB10,4,0)+IF(AC23=AC10,2,0)+IF(AD23=AD10,1,0)</f>
        <v>0</v>
      </c>
      <c r="AI23" s="22">
        <f>RANK(AH23,AH12:AH43,1)</f>
        <v>1</v>
      </c>
      <c r="AJ23" s="22">
        <f t="shared" si="6"/>
        <v>66</v>
      </c>
      <c r="AK23" s="22">
        <f>RANK(AJ23,AJ12:AJ43,1)</f>
        <v>1</v>
      </c>
      <c r="AL23" s="22">
        <f t="shared" si="1"/>
        <v>0</v>
      </c>
      <c r="AM23" s="22">
        <f t="shared" si="2"/>
        <v>1</v>
      </c>
      <c r="AN23" s="22">
        <f t="shared" si="3"/>
        <v>1</v>
      </c>
      <c r="AO23" s="22">
        <f t="shared" si="7"/>
        <v>0</v>
      </c>
      <c r="AP23" s="22">
        <f t="shared" si="4"/>
        <v>1</v>
      </c>
      <c r="AQ23" s="22">
        <f>IF(C23&gt;0,IF(AN23&gt;0,COUNTIF(AN12:AN23,"&gt;0"),0),0)</f>
        <v>12</v>
      </c>
      <c r="AR23" s="22">
        <f>IF(AQ23&gt;0,AQ23,MAX(AQ12:AQ43)+COUNTIF(AQ12:AQ23,"=0"))</f>
        <v>12</v>
      </c>
      <c r="AS23" s="22" t="str">
        <f>IF(L66&gt;MAX(AQ12:AQ43),"",DGET(A11:AR43,"Signatur",L65:L66))</f>
        <v>Lund</v>
      </c>
      <c r="AT23" s="22">
        <f>IF(L66&gt;MAX(AQ12:AQ43),0,DGET(A11:AR43,"Deltager E",L65:L66))</f>
        <v>1</v>
      </c>
      <c r="AU23" s="22">
        <f>IF(L66&gt;MAX(AQ12:AQ43),0,DGET(A11:AR43,"2. runde E",L65:L66))</f>
        <v>0</v>
      </c>
      <c r="AV23" s="22">
        <f>IF(L66&gt;MAX(AQ12:AQ43),0,DGET(A11:AR43,"Kval E",L65:L66))</f>
        <v>1</v>
      </c>
      <c r="AW23" s="22">
        <f>IF(L66&gt;MAX(AQ12:AQ43),0,DGET(A11:AR43,"Dis E",L65:L66))</f>
        <v>0</v>
      </c>
      <c r="AX23" s="22">
        <f>IF(L66&gt;MAX(AQ12:AQ43),0,DGET(A11:AR43,"Udm E",L65:L66))</f>
        <v>0</v>
      </c>
      <c r="AY23" s="22">
        <f>IF(L66&gt;MAX(AQ12:AQ43),0,DGET(A11:AR43,"MR E",L65:L66))</f>
        <v>0</v>
      </c>
      <c r="AZ23" s="22">
        <f>IF(L66&gt;MAX(AQ12:AQ43),0,DGET(A11:AR43,"Res E",L65:L66))</f>
        <v>0</v>
      </c>
    </row>
    <row r="24" spans="1:52">
      <c r="A24" s="22" t="str">
        <f>[1]DB!AS24</f>
        <v>Percy</v>
      </c>
      <c r="B24" s="22">
        <v>13</v>
      </c>
      <c r="C24" s="22">
        <f>[1]DB!AT24</f>
        <v>1</v>
      </c>
      <c r="D24" s="22">
        <v>0</v>
      </c>
      <c r="E24" s="22">
        <f>IF(B6=13,IF(A24&lt;&gt;"",COUNTIF(U46:U61,A24)+D24,0),D24)</f>
        <v>0</v>
      </c>
      <c r="F24" s="22">
        <f>[1]DB!AT24</f>
        <v>1</v>
      </c>
      <c r="G24" s="22">
        <f>IF(B6=13,IF(A24&lt;&gt;"",F24-COUNTIF(U46:U61,A24)-COUNTIF(Y46:Y61,A24),0),F24)</f>
        <v>1</v>
      </c>
      <c r="H24" s="22">
        <f>[1]DB!BA24</f>
        <v>0</v>
      </c>
      <c r="I24" s="22">
        <f>[1]DB!AW24</f>
        <v>0</v>
      </c>
      <c r="J24" s="22">
        <f>IF(Rækker!Z5="Disket",1,IF(N24&gt;5,1,IF(I24=1,1,0)))</f>
        <v>0</v>
      </c>
      <c r="K24" s="22">
        <f>[1]DB!AX24</f>
        <v>0</v>
      </c>
      <c r="L24" s="22">
        <f>IF(Rækker!Z5="Udmeldt",1,IF(K24=1,1,0))</f>
        <v>0</v>
      </c>
      <c r="M24" s="22">
        <f>[1]DB!AY24</f>
        <v>0</v>
      </c>
      <c r="N24" s="22">
        <f>IF(Rækker!Z5="MR",M24+1,M24)</f>
        <v>0</v>
      </c>
      <c r="O24" s="22">
        <f>[1]DB!AZ24</f>
        <v>0</v>
      </c>
      <c r="P24" s="22">
        <f>IF(Rækker!Z5="Res",O24+1,O24)</f>
        <v>0</v>
      </c>
      <c r="Q24" s="22" t="str">
        <f t="shared" si="5"/>
        <v/>
      </c>
      <c r="R24" s="22">
        <f>IF('Rækker - Udskrift'!AP7=1,1,IF('Rækker - Udskrift'!AQ7="X","X",IF('Rækker - Udskrift'!AR7=2,2,"")))</f>
        <v>1</v>
      </c>
      <c r="S24" s="22">
        <f>IF('Rækker - Udskrift'!AP8=1,1,IF('Rækker - Udskrift'!AQ8="X","X",IF('Rækker - Udskrift'!AR8=2,2,"")))</f>
        <v>1</v>
      </c>
      <c r="T24" s="22">
        <f>IF('Rækker - Udskrift'!AP9=1,1,IF('Rækker - Udskrift'!AQ9="X","X",IF('Rækker - Udskrift'!AR9=2,2,"")))</f>
        <v>1</v>
      </c>
      <c r="U24" s="22">
        <f>IF('Rækker - Udskrift'!AP10=1,1,IF('Rækker - Udskrift'!AQ10="X","X",IF('Rækker - Udskrift'!AR10=2,2,"")))</f>
        <v>1</v>
      </c>
      <c r="V24" s="22" t="str">
        <f>IF('Rækker - Udskrift'!AP11=1,1,IF('Rækker - Udskrift'!AQ11="X","X",IF('Rækker - Udskrift'!AR11=2,2,"")))</f>
        <v>X</v>
      </c>
      <c r="W24" s="22">
        <f>IF('Rækker - Udskrift'!AP12=1,1,IF('Rækker - Udskrift'!AQ12="X","X",IF('Rækker - Udskrift'!AR12=2,2,"")))</f>
        <v>1</v>
      </c>
      <c r="X24" s="22">
        <f>IF('Rækker - Udskrift'!AP13=1,1,IF('Rækker - Udskrift'!AQ13="X","X",IF('Rækker - Udskrift'!AR13=2,2,"")))</f>
        <v>1</v>
      </c>
      <c r="Y24" s="22">
        <f>IF('Rækker - Udskrift'!AP14=1,1,IF('Rækker - Udskrift'!AQ14="X","X",IF('Rækker - Udskrift'!AR14=2,2,"")))</f>
        <v>2</v>
      </c>
      <c r="Z24" s="22">
        <f>IF('Rækker - Udskrift'!AP15=1,1,IF('Rækker - Udskrift'!AQ15="X","X",IF('Rækker - Udskrift'!AR15=2,2,"")))</f>
        <v>2</v>
      </c>
      <c r="AA24" s="22">
        <f>IF('Rækker - Udskrift'!AP16=1,1,IF('Rækker - Udskrift'!AQ16="X","X",IF('Rækker - Udskrift'!AR16=2,2,"")))</f>
        <v>1</v>
      </c>
      <c r="AB24" s="22">
        <f>IF('Rækker - Udskrift'!AP17=1,1,IF('Rækker - Udskrift'!AQ17="X","X",IF('Rækker - Udskrift'!AR17=2,2,"")))</f>
        <v>1</v>
      </c>
      <c r="AC24" s="22">
        <f>IF('Rækker - Udskrift'!AP18=1,1,IF('Rækker - Udskrift'!AQ18="X","X",IF('Rækker - Udskrift'!AR18=2,2,"")))</f>
        <v>1</v>
      </c>
      <c r="AD24" s="22">
        <f>IF('Rækker - Udskrift'!AP19=1,1,IF('Rækker - Udskrift'!AQ19="X","X",IF('Rækker - Udskrift'!AR19=2,2,"")))</f>
        <v>1</v>
      </c>
      <c r="AE24" s="22">
        <f>IF(Q24&lt;&gt;"",IF(LEFT(Q24,3)="Res",F1,0),IF(R24=R10,1,0)+IF(S24=S10,1,0)+IF(T24=T10,1,0)+IF(U24=U10,1,0)+IF(V24=V10,1,0)+IF(W24=W10,1,0)+IF(X24=X10,1,0)+IF(Y24=Y10,1,0)+IF(Z24=Z10,1,0)+IF(AA24=AA10,1,0)+IF(AB24=AB10,1,0)+IF(AC24=AC10,1,0)+IF(AD24=AD10,1,0))</f>
        <v>0</v>
      </c>
      <c r="AF24" s="22">
        <f>RANK(AE24,AE12:AE43,1)</f>
        <v>1</v>
      </c>
      <c r="AG24" s="22">
        <f t="shared" si="0"/>
        <v>0</v>
      </c>
      <c r="AH24" s="22">
        <f>IF(R24=R10,4096,0)+IF(S24=S10,2048,0)+IF(T24=T10,1024,0)+IF(U24=U10,512,0)+IF(V24=V10,256,0)+IF(W24=W10,128,0)+IF(X24=X10,64,0)+IF(Y24=Y10,32,0)+IF(Z24=Z10,16,0)+IF(AA24=AA10,8,0)+IF(AB24=AB10,4,0)+IF(AC24=AC10,2,0)+IF(AD24=AD10,1,0)</f>
        <v>0</v>
      </c>
      <c r="AI24" s="22">
        <f>RANK(AH24,AH12:AH43,1)</f>
        <v>1</v>
      </c>
      <c r="AJ24" s="22">
        <f t="shared" si="6"/>
        <v>66</v>
      </c>
      <c r="AK24" s="22">
        <f>RANK(AJ24,AJ12:AJ43,1)</f>
        <v>1</v>
      </c>
      <c r="AL24" s="22">
        <f t="shared" si="1"/>
        <v>0</v>
      </c>
      <c r="AM24" s="22">
        <f t="shared" si="2"/>
        <v>1</v>
      </c>
      <c r="AN24" s="22">
        <f t="shared" si="3"/>
        <v>1</v>
      </c>
      <c r="AO24" s="22">
        <f t="shared" si="7"/>
        <v>0</v>
      </c>
      <c r="AP24" s="22">
        <f t="shared" si="4"/>
        <v>1</v>
      </c>
      <c r="AQ24" s="22">
        <f>IF(C24&gt;0,IF(AN24&gt;0,COUNTIF(AN12:AN24,"&gt;0"),0),0)</f>
        <v>13</v>
      </c>
      <c r="AR24" s="22">
        <f>IF(AQ24&gt;0,AQ24,MAX(AQ12:AQ43)+COUNTIF(AQ12:AQ24,"=0"))</f>
        <v>13</v>
      </c>
      <c r="AS24" s="22" t="str">
        <f>IF(M66&gt;MAX(AQ12:AQ43),"",DGET(A11:AR43,"Signatur",M65:M66))</f>
        <v>Percy</v>
      </c>
      <c r="AT24" s="22">
        <f>IF(M66&gt;MAX(AQ12:AQ43),0,DGET(A11:AR43,"Deltager E",M65:M66))</f>
        <v>1</v>
      </c>
      <c r="AU24" s="22">
        <f>IF(M66&gt;MAX(AQ12:AQ43),0,DGET(A11:AR43,"2. runde E",M65:M66))</f>
        <v>0</v>
      </c>
      <c r="AV24" s="22">
        <f>IF(M66&gt;MAX(AQ12:AQ43),0,DGET(A11:AR43,"Kval E",M65:M66))</f>
        <v>1</v>
      </c>
      <c r="AW24" s="22">
        <f>IF(M66&gt;MAX(AQ12:AQ43),0,DGET(A11:AR43,"Dis E",M65:M66))</f>
        <v>0</v>
      </c>
      <c r="AX24" s="22">
        <f>IF(M66&gt;MAX(AQ12:AQ43),0,DGET(A11:AR43,"Udm E",M65:M66))</f>
        <v>0</v>
      </c>
      <c r="AY24" s="22">
        <f>IF(M66&gt;MAX(AQ12:AQ43),0,DGET(A11:AR43,"MR E",M65:M66))</f>
        <v>0</v>
      </c>
      <c r="AZ24" s="22">
        <f>IF(M66&gt;MAX(AQ12:AQ43),0,DGET(A11:AR43,"Res E",M65:M66))</f>
        <v>0</v>
      </c>
    </row>
    <row r="25" spans="1:52">
      <c r="A25" s="22" t="str">
        <f>[1]DB!AS25</f>
        <v>Robbo</v>
      </c>
      <c r="B25" s="22">
        <v>14</v>
      </c>
      <c r="C25" s="22">
        <f>[1]DB!AT25</f>
        <v>2</v>
      </c>
      <c r="D25" s="22">
        <v>0</v>
      </c>
      <c r="E25" s="22">
        <f>IF(B6=13,IF(A25&lt;&gt;"",COUNTIF(U46:U61,A25)+D25,0),D25)</f>
        <v>0</v>
      </c>
      <c r="F25" s="22">
        <f>[1]DB!AT25</f>
        <v>2</v>
      </c>
      <c r="G25" s="22">
        <f>IF(B6=13,IF(A25&lt;&gt;"",F25-COUNTIF(U46:U61,A25)-COUNTIF(Y46:Y61,A25),0),F25)</f>
        <v>2</v>
      </c>
      <c r="H25" s="22">
        <f>[1]DB!BA25</f>
        <v>0</v>
      </c>
      <c r="I25" s="22">
        <f>[1]DB!AW25</f>
        <v>0</v>
      </c>
      <c r="J25" s="22">
        <f>IF(Rækker!AB5="Disket",1,IF(N25&gt;5,1,IF(I25=1,1,0)))</f>
        <v>0</v>
      </c>
      <c r="K25" s="22">
        <f>[1]DB!AX25</f>
        <v>0</v>
      </c>
      <c r="L25" s="22">
        <f>IF(Rækker!AB5="Udmeldt",1,IF(K25=1,1,0))</f>
        <v>0</v>
      </c>
      <c r="M25" s="22">
        <f>[1]DB!AY25</f>
        <v>0</v>
      </c>
      <c r="N25" s="22">
        <f>IF(Rækker!AB5="MR",M25+1,M25)</f>
        <v>0</v>
      </c>
      <c r="O25" s="22">
        <f>[1]DB!AZ25</f>
        <v>0</v>
      </c>
      <c r="P25" s="22">
        <f>IF(Rækker!AB5="Res",O25+1,O25)</f>
        <v>0</v>
      </c>
      <c r="Q25" s="22" t="str">
        <f t="shared" si="5"/>
        <v/>
      </c>
      <c r="R25" s="22">
        <f>IF('Rækker - Udskrift'!AS7=1,1,IF('Rækker - Udskrift'!AT7="X","X",IF('Rækker - Udskrift'!AU7=2,2,"")))</f>
        <v>1</v>
      </c>
      <c r="S25" s="22">
        <f>IF('Rækker - Udskrift'!AS8=1,1,IF('Rækker - Udskrift'!AT8="X","X",IF('Rækker - Udskrift'!AU8=2,2,"")))</f>
        <v>2</v>
      </c>
      <c r="T25" s="22">
        <f>IF('Rækker - Udskrift'!AS9=1,1,IF('Rækker - Udskrift'!AT9="X","X",IF('Rækker - Udskrift'!AU9=2,2,"")))</f>
        <v>1</v>
      </c>
      <c r="U25" s="22">
        <f>IF('Rækker - Udskrift'!AS10=1,1,IF('Rækker - Udskrift'!AT10="X","X",IF('Rækker - Udskrift'!AU10=2,2,"")))</f>
        <v>1</v>
      </c>
      <c r="V25" s="22">
        <f>IF('Rækker - Udskrift'!AS11=1,1,IF('Rækker - Udskrift'!AT11="X","X",IF('Rækker - Udskrift'!AU11=2,2,"")))</f>
        <v>1</v>
      </c>
      <c r="W25" s="22">
        <f>IF('Rækker - Udskrift'!AS12=1,1,IF('Rækker - Udskrift'!AT12="X","X",IF('Rækker - Udskrift'!AU12=2,2,"")))</f>
        <v>1</v>
      </c>
      <c r="X25" s="22">
        <f>IF('Rækker - Udskrift'!AS13=1,1,IF('Rækker - Udskrift'!AT13="X","X",IF('Rækker - Udskrift'!AU13=2,2,"")))</f>
        <v>1</v>
      </c>
      <c r="Y25" s="22" t="str">
        <f>IF('Rækker - Udskrift'!AS14=1,1,IF('Rækker - Udskrift'!AT14="X","X",IF('Rækker - Udskrift'!AU14=2,2,"")))</f>
        <v>X</v>
      </c>
      <c r="Z25" s="22">
        <f>IF('Rækker - Udskrift'!AS15=1,1,IF('Rækker - Udskrift'!AT15="X","X",IF('Rækker - Udskrift'!AU15=2,2,"")))</f>
        <v>2</v>
      </c>
      <c r="AA25" s="22">
        <f>IF('Rækker - Udskrift'!AS16=1,1,IF('Rækker - Udskrift'!AT16="X","X",IF('Rækker - Udskrift'!AU16=2,2,"")))</f>
        <v>1</v>
      </c>
      <c r="AB25" s="22">
        <f>IF('Rækker - Udskrift'!AS17=1,1,IF('Rækker - Udskrift'!AT17="X","X",IF('Rækker - Udskrift'!AU17=2,2,"")))</f>
        <v>1</v>
      </c>
      <c r="AC25" s="22">
        <f>IF('Rækker - Udskrift'!AS18=1,1,IF('Rækker - Udskrift'!AT18="X","X",IF('Rækker - Udskrift'!AU18=2,2,"")))</f>
        <v>1</v>
      </c>
      <c r="AD25" s="22">
        <f>IF('Rækker - Udskrift'!AS19=1,1,IF('Rækker - Udskrift'!AT19="X","X",IF('Rækker - Udskrift'!AU19=2,2,"")))</f>
        <v>1</v>
      </c>
      <c r="AE25" s="22">
        <f>IF(Q25&lt;&gt;"",IF(LEFT(Q25,3)="Res",F1,0),IF(R25=R10,1,0)+IF(S25=S10,1,0)+IF(T25=T10,1,0)+IF(U25=U10,1,0)+IF(V25=V10,1,0)+IF(W25=W10,1,0)+IF(X25=X10,1,0)+IF(Y25=Y10,1,0)+IF(Z25=Z10,1,0)+IF(AA25=AA10,1,0)+IF(AB25=AB10,1,0)+IF(AC25=AC10,1,0)+IF(AD25=AD10,1,0))</f>
        <v>0</v>
      </c>
      <c r="AF25" s="22">
        <f>RANK(AE25,AE12:AE43,1)</f>
        <v>1</v>
      </c>
      <c r="AG25" s="22">
        <f t="shared" si="0"/>
        <v>0</v>
      </c>
      <c r="AH25" s="22">
        <f>IF(R25=R10,4096,0)+IF(S25=S10,2048,0)+IF(T25=T10,1024,0)+IF(U25=U10,512,0)+IF(V25=V10,256,0)+IF(W25=W10,128,0)+IF(X25=X10,64,0)+IF(Y25=Y10,32,0)+IF(Z25=Z10,16,0)+IF(AA25=AA10,8,0)+IF(AB25=AB10,4,0)+IF(AC25=AC10,2,0)+IF(AD25=AD10,1,0)</f>
        <v>0</v>
      </c>
      <c r="AI25" s="22">
        <f>RANK(AH25,AH12:AH43,1)</f>
        <v>1</v>
      </c>
      <c r="AJ25" s="22">
        <f t="shared" si="6"/>
        <v>66</v>
      </c>
      <c r="AK25" s="22">
        <f>RANK(AJ25,AJ12:AJ43,1)</f>
        <v>1</v>
      </c>
      <c r="AL25" s="22">
        <f t="shared" si="1"/>
        <v>0</v>
      </c>
      <c r="AM25" s="22">
        <f t="shared" si="2"/>
        <v>1</v>
      </c>
      <c r="AN25" s="22">
        <f t="shared" si="3"/>
        <v>2</v>
      </c>
      <c r="AO25" s="22">
        <f t="shared" si="7"/>
        <v>0</v>
      </c>
      <c r="AP25" s="22">
        <f t="shared" si="4"/>
        <v>2</v>
      </c>
      <c r="AQ25" s="22">
        <f>IF(C25&gt;0,IF(AN25&gt;0,COUNTIF(AN12:AN25,"&gt;0"),0),0)</f>
        <v>14</v>
      </c>
      <c r="AR25" s="22">
        <f>IF(AQ25&gt;0,AQ25,MAX(AQ12:AQ43)+COUNTIF(AQ12:AQ25,"=0"))</f>
        <v>14</v>
      </c>
      <c r="AS25" s="22" t="str">
        <f>IF(N66&gt;MAX(AQ12:AQ43),"",DGET(A11:AR43,"Signatur",N65:N66))</f>
        <v>Robbo</v>
      </c>
      <c r="AT25" s="22">
        <f>IF(N66&gt;MAX(AQ12:AQ43),0,DGET(A11:AR43,"Deltager E",N65:N66))</f>
        <v>2</v>
      </c>
      <c r="AU25" s="22">
        <f>IF(N66&gt;MAX(AQ12:AQ43),0,DGET(A11:AR43,"2. runde E",N65:N66))</f>
        <v>0</v>
      </c>
      <c r="AV25" s="22">
        <f>IF(N66&gt;MAX(AQ12:AQ43),0,DGET(A11:AR43,"Kval E",N65:N66))</f>
        <v>2</v>
      </c>
      <c r="AW25" s="22">
        <f>IF(N66&gt;MAX(AQ12:AQ43),0,DGET(A11:AR43,"Dis E",N65:N66))</f>
        <v>0</v>
      </c>
      <c r="AX25" s="22">
        <f>IF(N66&gt;MAX(AQ12:AQ43),0,DGET(A11:AR43,"Udm E",N65:N66))</f>
        <v>0</v>
      </c>
      <c r="AY25" s="22">
        <f>IF(N66&gt;MAX(AQ12:AQ43),0,DGET(A11:AR43,"MR E",N65:N66))</f>
        <v>0</v>
      </c>
      <c r="AZ25" s="22">
        <f>IF(N66&gt;MAX(AQ12:AQ43),0,DGET(A11:AR43,"Res E",N65:N66))</f>
        <v>0</v>
      </c>
    </row>
    <row r="26" spans="1:52">
      <c r="A26" s="22" t="str">
        <f>[1]DB!AS26</f>
        <v>Select</v>
      </c>
      <c r="B26" s="22">
        <v>15</v>
      </c>
      <c r="C26" s="22">
        <f>[1]DB!AT26</f>
        <v>1</v>
      </c>
      <c r="D26" s="22">
        <v>0</v>
      </c>
      <c r="E26" s="22">
        <f>IF(B6=13,IF(A26&lt;&gt;"",COUNTIF(U46:U61,A26)+D26,0),D26)</f>
        <v>0</v>
      </c>
      <c r="F26" s="22">
        <f>[1]DB!AT26</f>
        <v>1</v>
      </c>
      <c r="G26" s="22">
        <f>IF(B6=13,IF(A26&lt;&gt;"",F26-COUNTIF(U46:U61,A26)-COUNTIF(Y46:Y61,A26),0),F26)</f>
        <v>1</v>
      </c>
      <c r="H26" s="22">
        <f>[1]DB!BA26</f>
        <v>0</v>
      </c>
      <c r="I26" s="22">
        <f>[1]DB!AW26</f>
        <v>0</v>
      </c>
      <c r="J26" s="22">
        <f>IF(Rækker!AD5="Disket",1,IF(N26&gt;5,1,IF(I26=1,1,0)))</f>
        <v>0</v>
      </c>
      <c r="K26" s="22">
        <f>[1]DB!AX26</f>
        <v>0</v>
      </c>
      <c r="L26" s="22">
        <f>IF(Rækker!AD5="Udmeldt",1,IF(K26=1,1,0))</f>
        <v>0</v>
      </c>
      <c r="M26" s="22">
        <f>[1]DB!AY26</f>
        <v>0</v>
      </c>
      <c r="N26" s="22">
        <f>IF(Rækker!AD5="MR",M26+1,M26)</f>
        <v>0</v>
      </c>
      <c r="O26" s="22">
        <f>[1]DB!AZ26</f>
        <v>0</v>
      </c>
      <c r="P26" s="22">
        <f>IF(Rækker!AD5="Res",O26+1,O26)</f>
        <v>0</v>
      </c>
      <c r="Q26" s="22" t="str">
        <f t="shared" si="5"/>
        <v/>
      </c>
      <c r="R26" s="22">
        <f>IF('Rækker - Udskrift'!AV7=1,1,IF('Rækker - Udskrift'!AW7="X","X",IF('Rækker - Udskrift'!AX7=2,2,"")))</f>
        <v>1</v>
      </c>
      <c r="S26" s="22">
        <f>IF('Rækker - Udskrift'!AV8=1,1,IF('Rækker - Udskrift'!AW8="X","X",IF('Rækker - Udskrift'!AX8=2,2,"")))</f>
        <v>2</v>
      </c>
      <c r="T26" s="22">
        <f>IF('Rækker - Udskrift'!AV9=1,1,IF('Rækker - Udskrift'!AW9="X","X",IF('Rækker - Udskrift'!AX9=2,2,"")))</f>
        <v>1</v>
      </c>
      <c r="U26" s="22">
        <f>IF('Rækker - Udskrift'!AV10=1,1,IF('Rækker - Udskrift'!AW10="X","X",IF('Rækker - Udskrift'!AX10=2,2,"")))</f>
        <v>1</v>
      </c>
      <c r="V26" s="22">
        <f>IF('Rækker - Udskrift'!AV11=1,1,IF('Rækker - Udskrift'!AW11="X","X",IF('Rækker - Udskrift'!AX11=2,2,"")))</f>
        <v>1</v>
      </c>
      <c r="W26" s="22">
        <f>IF('Rækker - Udskrift'!AV12=1,1,IF('Rækker - Udskrift'!AW12="X","X",IF('Rækker - Udskrift'!AX12=2,2,"")))</f>
        <v>1</v>
      </c>
      <c r="X26" s="22">
        <f>IF('Rækker - Udskrift'!AV13=1,1,IF('Rækker - Udskrift'!AW13="X","X",IF('Rækker - Udskrift'!AX13=2,2,"")))</f>
        <v>1</v>
      </c>
      <c r="Y26" s="22" t="str">
        <f>IF('Rækker - Udskrift'!AV14=1,1,IF('Rækker - Udskrift'!AW14="X","X",IF('Rækker - Udskrift'!AX14=2,2,"")))</f>
        <v>X</v>
      </c>
      <c r="Z26" s="22">
        <f>IF('Rækker - Udskrift'!AV15=1,1,IF('Rækker - Udskrift'!AW15="X","X",IF('Rækker - Udskrift'!AX15=2,2,"")))</f>
        <v>2</v>
      </c>
      <c r="AA26" s="22">
        <f>IF('Rækker - Udskrift'!AV16=1,1,IF('Rækker - Udskrift'!AW16="X","X",IF('Rækker - Udskrift'!AX16=2,2,"")))</f>
        <v>1</v>
      </c>
      <c r="AB26" s="22">
        <f>IF('Rækker - Udskrift'!AV17=1,1,IF('Rækker - Udskrift'!AW17="X","X",IF('Rækker - Udskrift'!AX17=2,2,"")))</f>
        <v>1</v>
      </c>
      <c r="AC26" s="22">
        <f>IF('Rækker - Udskrift'!AV18=1,1,IF('Rækker - Udskrift'!AW18="X","X",IF('Rækker - Udskrift'!AX18=2,2,"")))</f>
        <v>1</v>
      </c>
      <c r="AD26" s="22">
        <f>IF('Rækker - Udskrift'!AV19=1,1,IF('Rækker - Udskrift'!AW19="X","X",IF('Rækker - Udskrift'!AX19=2,2,"")))</f>
        <v>1</v>
      </c>
      <c r="AE26" s="22">
        <f>IF(Q26&lt;&gt;"",IF(LEFT(Q26,3)="Res",F1,0),IF(R26=R10,1,0)+IF(S26=S10,1,0)+IF(T26=T10,1,0)+IF(U26=U10,1,0)+IF(V26=V10,1,0)+IF(W26=W10,1,0)+IF(X26=X10,1,0)+IF(Y26=Y10,1,0)+IF(Z26=Z10,1,0)+IF(AA26=AA10,1,0)+IF(AB26=AB10,1,0)+IF(AC26=AC10,1,0)+IF(AD26=AD10,1,0))</f>
        <v>0</v>
      </c>
      <c r="AF26" s="22">
        <f>RANK(AE26,AE12:AE43,1)</f>
        <v>1</v>
      </c>
      <c r="AG26" s="22">
        <f t="shared" si="0"/>
        <v>0</v>
      </c>
      <c r="AH26" s="22">
        <f>IF(R26=R10,4096,0)+IF(S26=S10,2048,0)+IF(T26=T10,1024,0)+IF(U26=U10,512,0)+IF(V26=V10,256,0)+IF(W26=W10,128,0)+IF(X26=X10,64,0)+IF(Y26=Y10,32,0)+IF(Z26=Z10,16,0)+IF(AA26=AA10,8,0)+IF(AB26=AB10,4,0)+IF(AC26=AC10,2,0)+IF(AD26=AD10,1,0)</f>
        <v>0</v>
      </c>
      <c r="AI26" s="22">
        <f>RANK(AH26,AH12:AH43,1)</f>
        <v>1</v>
      </c>
      <c r="AJ26" s="22">
        <f t="shared" si="6"/>
        <v>66</v>
      </c>
      <c r="AK26" s="22">
        <f>RANK(AJ26,AJ12:AJ43,1)</f>
        <v>1</v>
      </c>
      <c r="AL26" s="22">
        <f t="shared" si="1"/>
        <v>0</v>
      </c>
      <c r="AM26" s="22">
        <f t="shared" si="2"/>
        <v>1</v>
      </c>
      <c r="AN26" s="22">
        <f t="shared" si="3"/>
        <v>1</v>
      </c>
      <c r="AO26" s="22">
        <f t="shared" si="7"/>
        <v>0</v>
      </c>
      <c r="AP26" s="22">
        <f t="shared" si="4"/>
        <v>1</v>
      </c>
      <c r="AQ26" s="22">
        <f>IF(C26&gt;0,IF(AN26&gt;0,COUNTIF(AN12:AN26,"&gt;0"),0),0)</f>
        <v>15</v>
      </c>
      <c r="AR26" s="22">
        <f>IF(AQ26&gt;0,AQ26,MAX(AQ12:AQ43)+COUNTIF(AQ12:AQ26,"=0"))</f>
        <v>15</v>
      </c>
      <c r="AS26" s="22" t="str">
        <f>IF(O66&gt;MAX(AQ12:AQ43),"",DGET(A11:AR43,"Signatur",O65:O66))</f>
        <v>Select</v>
      </c>
      <c r="AT26" s="22">
        <f>IF(O66&gt;MAX(AQ12:AQ43),0,DGET(A11:AR43,"Deltager E",O65:O66))</f>
        <v>1</v>
      </c>
      <c r="AU26" s="22">
        <f>IF(O66&gt;MAX(AQ12:AQ43),0,DGET(A11:AR43,"2. runde E",O65:O66))</f>
        <v>0</v>
      </c>
      <c r="AV26" s="22">
        <f>IF(O66&gt;MAX(AQ12:AQ43),0,DGET(A11:AR43,"Kval E",O65:O66))</f>
        <v>1</v>
      </c>
      <c r="AW26" s="22">
        <f>IF(O66&gt;MAX(AQ12:AQ43),0,DGET(A11:AR43,"Dis E",O65:O66))</f>
        <v>0</v>
      </c>
      <c r="AX26" s="22">
        <f>IF(O66&gt;MAX(AQ12:AQ43),0,DGET(A11:AR43,"Udm E",O65:O66))</f>
        <v>0</v>
      </c>
      <c r="AY26" s="22">
        <f>IF(O66&gt;MAX(AQ12:AQ43),0,DGET(A11:AR43,"MR E",O65:O66))</f>
        <v>0</v>
      </c>
      <c r="AZ26" s="22">
        <f>IF(O66&gt;MAX(AQ12:AQ43),0,DGET(A11:AR43,"Res E",O65:O66))</f>
        <v>0</v>
      </c>
    </row>
    <row r="27" spans="1:52">
      <c r="A27" s="22" t="str">
        <f>[1]DB!AS27</f>
        <v>SPVK</v>
      </c>
      <c r="B27" s="22">
        <v>16</v>
      </c>
      <c r="C27" s="22">
        <f>[1]DB!AT27</f>
        <v>1</v>
      </c>
      <c r="D27" s="22">
        <v>0</v>
      </c>
      <c r="E27" s="22">
        <f>IF(B6=13,IF(A27&lt;&gt;"",COUNTIF(U46:U61,A27)+D27,0),D27)</f>
        <v>0</v>
      </c>
      <c r="F27" s="22">
        <f>[1]DB!AT27</f>
        <v>1</v>
      </c>
      <c r="G27" s="22">
        <f>IF(B6=13,IF(A27&lt;&gt;"",F27-COUNTIF(U46:U61,A27)-COUNTIF(Y46:Y61,A27),0),F27)</f>
        <v>1</v>
      </c>
      <c r="H27" s="22">
        <f>[1]DB!BA27</f>
        <v>0</v>
      </c>
      <c r="I27" s="22">
        <f>[1]DB!AW27</f>
        <v>0</v>
      </c>
      <c r="J27" s="22">
        <f>IF(Rækker!AF5="Disket",1,IF(N27&gt;5,1,IF(I27=1,1,0)))</f>
        <v>0</v>
      </c>
      <c r="K27" s="22">
        <f>[1]DB!AX27</f>
        <v>0</v>
      </c>
      <c r="L27" s="22">
        <f>IF(Rækker!AF5="Udmeldt",1,IF(K27=1,1,0))</f>
        <v>0</v>
      </c>
      <c r="M27" s="22">
        <f>[1]DB!AY27</f>
        <v>0</v>
      </c>
      <c r="N27" s="22">
        <f>IF(Rækker!AF5="MR",M27+1,M27)</f>
        <v>0</v>
      </c>
      <c r="O27" s="22">
        <f>[1]DB!AZ27</f>
        <v>0</v>
      </c>
      <c r="P27" s="22">
        <f>IF(Rækker!AF5="Res",O27+1,O27)</f>
        <v>0</v>
      </c>
      <c r="Q27" s="22" t="str">
        <f t="shared" si="5"/>
        <v/>
      </c>
      <c r="R27" s="22">
        <f>IF('Rækker - Udskrift'!AY7=1,1,IF('Rækker - Udskrift'!AZ7="X","X",IF('Rækker - Udskrift'!BA7=2,2,"")))</f>
        <v>1</v>
      </c>
      <c r="S27" s="22" t="str">
        <f>IF('Rækker - Udskrift'!AY8=1,1,IF('Rækker - Udskrift'!AZ8="X","X",IF('Rækker - Udskrift'!BA8=2,2,"")))</f>
        <v>X</v>
      </c>
      <c r="T27" s="22">
        <f>IF('Rækker - Udskrift'!AY9=1,1,IF('Rækker - Udskrift'!AZ9="X","X",IF('Rækker - Udskrift'!BA9=2,2,"")))</f>
        <v>1</v>
      </c>
      <c r="U27" s="22">
        <f>IF('Rækker - Udskrift'!AY10=1,1,IF('Rækker - Udskrift'!AZ10="X","X",IF('Rækker - Udskrift'!BA10=2,2,"")))</f>
        <v>1</v>
      </c>
      <c r="V27" s="22">
        <f>IF('Rækker - Udskrift'!AY11=1,1,IF('Rækker - Udskrift'!AZ11="X","X",IF('Rækker - Udskrift'!BA11=2,2,"")))</f>
        <v>1</v>
      </c>
      <c r="W27" s="22">
        <f>IF('Rækker - Udskrift'!AY12=1,1,IF('Rækker - Udskrift'!AZ12="X","X",IF('Rækker - Udskrift'!BA12=2,2,"")))</f>
        <v>1</v>
      </c>
      <c r="X27" s="22">
        <f>IF('Rækker - Udskrift'!AY13=1,1,IF('Rækker - Udskrift'!AZ13="X","X",IF('Rækker - Udskrift'!BA13=2,2,"")))</f>
        <v>1</v>
      </c>
      <c r="Y27" s="22">
        <f>IF('Rækker - Udskrift'!AY14=1,1,IF('Rækker - Udskrift'!AZ14="X","X",IF('Rækker - Udskrift'!BA14=2,2,"")))</f>
        <v>1</v>
      </c>
      <c r="Z27" s="22">
        <f>IF('Rækker - Udskrift'!AY15=1,1,IF('Rækker - Udskrift'!AZ15="X","X",IF('Rækker - Udskrift'!BA15=2,2,"")))</f>
        <v>2</v>
      </c>
      <c r="AA27" s="22" t="str">
        <f>IF('Rækker - Udskrift'!AY16=1,1,IF('Rækker - Udskrift'!AZ16="X","X",IF('Rækker - Udskrift'!BA16=2,2,"")))</f>
        <v>X</v>
      </c>
      <c r="AB27" s="22">
        <f>IF('Rækker - Udskrift'!AY17=1,1,IF('Rækker - Udskrift'!AZ17="X","X",IF('Rækker - Udskrift'!BA17=2,2,"")))</f>
        <v>1</v>
      </c>
      <c r="AC27" s="22">
        <f>IF('Rækker - Udskrift'!AY18=1,1,IF('Rækker - Udskrift'!AZ18="X","X",IF('Rækker - Udskrift'!BA18=2,2,"")))</f>
        <v>1</v>
      </c>
      <c r="AD27" s="22">
        <f>IF('Rækker - Udskrift'!AY19=1,1,IF('Rækker - Udskrift'!AZ19="X","X",IF('Rækker - Udskrift'!BA19=2,2,"")))</f>
        <v>1</v>
      </c>
      <c r="AE27" s="22">
        <f>IF(Q27&lt;&gt;"",IF(LEFT(Q27,3)="Res",F1,0),IF(R27=R10,1,0)+IF(S27=S10,1,0)+IF(T27=T10,1,0)+IF(U27=U10,1,0)+IF(V27=V10,1,0)+IF(W27=W10,1,0)+IF(X27=X10,1,0)+IF(Y27=Y10,1,0)+IF(Z27=Z10,1,0)+IF(AA27=AA10,1,0)+IF(AB27=AB10,1,0)+IF(AC27=AC10,1,0)+IF(AD27=AD10,1,0))</f>
        <v>0</v>
      </c>
      <c r="AF27" s="22">
        <f>RANK(AE27,AE12:AE43,1)</f>
        <v>1</v>
      </c>
      <c r="AG27" s="22">
        <f t="shared" si="0"/>
        <v>0</v>
      </c>
      <c r="AH27" s="22">
        <f>IF(R27=R10,4096,0)+IF(S27=S10,2048,0)+IF(T27=T10,1024,0)+IF(U27=U10,512,0)+IF(V27=V10,256,0)+IF(W27=W10,128,0)+IF(X27=X10,64,0)+IF(Y27=Y10,32,0)+IF(Z27=Z10,16,0)+IF(AA27=AA10,8,0)+IF(AB27=AB10,4,0)+IF(AC27=AC10,2,0)+IF(AD27=AD10,1,0)</f>
        <v>0</v>
      </c>
      <c r="AI27" s="22">
        <f>RANK(AH27,AH12:AH43,1)</f>
        <v>1</v>
      </c>
      <c r="AJ27" s="22">
        <f t="shared" si="6"/>
        <v>66</v>
      </c>
      <c r="AK27" s="22">
        <f>RANK(AJ27,AJ12:AJ43,1)</f>
        <v>1</v>
      </c>
      <c r="AL27" s="22">
        <f t="shared" si="1"/>
        <v>0</v>
      </c>
      <c r="AM27" s="22">
        <f t="shared" si="2"/>
        <v>1</v>
      </c>
      <c r="AN27" s="22">
        <f t="shared" si="3"/>
        <v>1</v>
      </c>
      <c r="AO27" s="22">
        <f t="shared" si="7"/>
        <v>0</v>
      </c>
      <c r="AP27" s="22">
        <f t="shared" si="4"/>
        <v>1</v>
      </c>
      <c r="AQ27" s="22">
        <f>IF(C27&gt;0,IF(AN27&gt;0,COUNTIF(AN12:AN27,"&gt;0"),0),0)</f>
        <v>16</v>
      </c>
      <c r="AR27" s="22">
        <f>IF(AQ27&gt;0,AQ27,MAX(AQ12:AQ43)+COUNTIF(AQ12:AQ27,"=0"))</f>
        <v>16</v>
      </c>
      <c r="AS27" s="22" t="str">
        <f>IF(P66&gt;MAX(AQ12:AQ43),"",DGET(A11:AR43,"Signatur",P65:P66))</f>
        <v>SPVK</v>
      </c>
      <c r="AT27" s="22">
        <f>IF(P66&gt;MAX(AQ12:AQ43),0,DGET(A11:AR43,"Deltager E",P65:P66))</f>
        <v>1</v>
      </c>
      <c r="AU27" s="22">
        <f>IF(P66&gt;MAX(AQ12:AQ43),0,DGET(A11:AR43,"2. runde E",P65:P66))</f>
        <v>0</v>
      </c>
      <c r="AV27" s="22">
        <f>IF(P66&gt;MAX(AQ12:AQ43),0,DGET(A11:AR43,"Kval E",P65:P66))</f>
        <v>1</v>
      </c>
      <c r="AW27" s="22">
        <f>IF(P66&gt;MAX(AQ12:AQ43),0,DGET(A11:AR43,"Dis E",P65:P66))</f>
        <v>0</v>
      </c>
      <c r="AX27" s="22">
        <f>IF(P66&gt;MAX(AQ12:AQ43),0,DGET(A11:AR43,"Udm E",P65:P66))</f>
        <v>0</v>
      </c>
      <c r="AY27" s="22">
        <f>IF(P66&gt;MAX(AQ12:AQ43),0,DGET(A11:AR43,"MR E",P65:P66))</f>
        <v>0</v>
      </c>
      <c r="AZ27" s="22">
        <f>IF(P66&gt;MAX(AQ12:AQ43),0,DGET(A11:AR43,"Res E",P65:P66))</f>
        <v>0</v>
      </c>
    </row>
    <row r="28" spans="1:52">
      <c r="A28" s="22" t="str">
        <f>[1]DB!AS28</f>
        <v>United</v>
      </c>
      <c r="B28" s="22">
        <v>17</v>
      </c>
      <c r="C28" s="22">
        <f>[1]DB!AT28</f>
        <v>2</v>
      </c>
      <c r="D28" s="22">
        <v>0</v>
      </c>
      <c r="E28" s="22">
        <f>IF(B6=13,IF(A28&lt;&gt;"",COUNTIF(U46:U61,A28)+D28,0),D28)</f>
        <v>0</v>
      </c>
      <c r="F28" s="22">
        <f>[1]DB!AT28</f>
        <v>2</v>
      </c>
      <c r="G28" s="22">
        <f>IF(B6=13,IF(A28&lt;&gt;"",F28-COUNTIF(U46:U61,A28)-COUNTIF(Y46:Y61,A28),0),F28)</f>
        <v>2</v>
      </c>
      <c r="H28" s="22">
        <f>[1]DB!BA28</f>
        <v>0</v>
      </c>
      <c r="I28" s="22">
        <f>[1]DB!AW28</f>
        <v>0</v>
      </c>
      <c r="J28" s="22">
        <f>IF(Rækker!B25="Disket",1,IF(N28&gt;5,1,IF(I28=1,1,0)))</f>
        <v>0</v>
      </c>
      <c r="K28" s="22">
        <f>[1]DB!AX28</f>
        <v>0</v>
      </c>
      <c r="L28" s="22">
        <f>IF(Rækker!B25="Udmeldt",1,IF(K28=1,1,0))</f>
        <v>0</v>
      </c>
      <c r="M28" s="22">
        <f>[1]DB!AY28</f>
        <v>0</v>
      </c>
      <c r="N28" s="22">
        <f>IF(Rækker!B25="MR",M28+1,M28)</f>
        <v>0</v>
      </c>
      <c r="O28" s="22">
        <f>[1]DB!AZ28</f>
        <v>0</v>
      </c>
      <c r="P28" s="22">
        <f>IF(Rækker!B25="Res",O28+1,O28)</f>
        <v>0</v>
      </c>
      <c r="Q28" s="22" t="str">
        <f t="shared" si="5"/>
        <v/>
      </c>
      <c r="R28" s="22">
        <f>IF('Rækker - Udskrift'!F25=1,1,IF('Rækker - Udskrift'!G25="X","X",IF('Rækker - Udskrift'!H25=2,2,"")))</f>
        <v>1</v>
      </c>
      <c r="S28" s="22">
        <f>IF('Rækker - Udskrift'!F26=1,1,IF('Rækker - Udskrift'!G26="X","X",IF('Rækker - Udskrift'!H26=2,2,"")))</f>
        <v>1</v>
      </c>
      <c r="T28" s="22">
        <f>IF('Rækker - Udskrift'!F27=1,1,IF('Rækker - Udskrift'!G27="X","X",IF('Rækker - Udskrift'!H27=2,2,"")))</f>
        <v>1</v>
      </c>
      <c r="U28" s="22">
        <f>IF('Rækker - Udskrift'!F28=1,1,IF('Rækker - Udskrift'!G28="X","X",IF('Rækker - Udskrift'!H28=2,2,"")))</f>
        <v>1</v>
      </c>
      <c r="V28" s="22">
        <f>IF('Rækker - Udskrift'!F29=1,1,IF('Rækker - Udskrift'!G29="X","X",IF('Rækker - Udskrift'!H29=2,2,"")))</f>
        <v>2</v>
      </c>
      <c r="W28" s="22">
        <f>IF('Rækker - Udskrift'!F30=1,1,IF('Rækker - Udskrift'!G30="X","X",IF('Rækker - Udskrift'!H30=2,2,"")))</f>
        <v>1</v>
      </c>
      <c r="X28" s="22">
        <f>IF('Rækker - Udskrift'!F31=1,1,IF('Rækker - Udskrift'!G31="X","X",IF('Rækker - Udskrift'!H31=2,2,"")))</f>
        <v>1</v>
      </c>
      <c r="Y28" s="22">
        <f>IF('Rækker - Udskrift'!F32=1,1,IF('Rækker - Udskrift'!G32="X","X",IF('Rækker - Udskrift'!H32=2,2,"")))</f>
        <v>2</v>
      </c>
      <c r="Z28" s="22" t="str">
        <f>IF('Rækker - Udskrift'!F33=1,1,IF('Rækker - Udskrift'!G33="X","X",IF('Rækker - Udskrift'!H33=2,2,"")))</f>
        <v>X</v>
      </c>
      <c r="AA28" s="22">
        <f>IF('Rækker - Udskrift'!F34=1,1,IF('Rækker - Udskrift'!G34="X","X",IF('Rækker - Udskrift'!H34=2,2,"")))</f>
        <v>1</v>
      </c>
      <c r="AB28" s="22">
        <f>IF('Rækker - Udskrift'!F35=1,1,IF('Rækker - Udskrift'!G35="X","X",IF('Rækker - Udskrift'!H35=2,2,"")))</f>
        <v>1</v>
      </c>
      <c r="AC28" s="22">
        <f>IF('Rækker - Udskrift'!F36=1,1,IF('Rækker - Udskrift'!G36="X","X",IF('Rækker - Udskrift'!H36=2,2,"")))</f>
        <v>1</v>
      </c>
      <c r="AD28" s="22">
        <f>IF('Rækker - Udskrift'!F37=1,1,IF('Rækker - Udskrift'!G37="X","X",IF('Rækker - Udskrift'!H37=2,2,"")))</f>
        <v>1</v>
      </c>
      <c r="AE28" s="22">
        <f>IF(Q28&lt;&gt;"",IF(LEFT(Q28,3)="Res",F1,0),IF(R28=R10,1,0)+IF(S28=S10,1,0)+IF(T28=T10,1,0)+IF(U28=U10,1,0)+IF(V28=V10,1,0)+IF(W28=W10,1,0)+IF(X28=X10,1,0)+IF(Y28=Y10,1,0)+IF(Z28=Z10,1,0)+IF(AA28=AA10,1,0)+IF(AB28=AB10,1,0)+IF(AC28=AC10,1,0)+IF(AD28=AD10,1,0))</f>
        <v>0</v>
      </c>
      <c r="AF28" s="22">
        <f>RANK(AE28,AE12:AE43,1)</f>
        <v>1</v>
      </c>
      <c r="AG28" s="22">
        <f t="shared" si="0"/>
        <v>0</v>
      </c>
      <c r="AH28" s="22">
        <f>IF(R28=R10,4096,0)+IF(S28=S10,2048,0)+IF(T28=T10,1024,0)+IF(U28=U10,512,0)+IF(V28=V10,256,0)+IF(W28=W10,128,0)+IF(X28=X10,64,0)+IF(Y28=Y10,32,0)+IF(Z28=Z10,16,0)+IF(AA28=AA10,8,0)+IF(AB28=AB10,4,0)+IF(AC28=AC10,2,0)+IF(AD28=AD10,1,0)</f>
        <v>0</v>
      </c>
      <c r="AI28" s="22">
        <f>RANK(AH28,AH12:AH43,1)</f>
        <v>1</v>
      </c>
      <c r="AJ28" s="22">
        <f t="shared" si="6"/>
        <v>66</v>
      </c>
      <c r="AK28" s="22">
        <f>RANK(AJ28,AJ12:AJ43,1)</f>
        <v>1</v>
      </c>
      <c r="AL28" s="22">
        <f t="shared" si="1"/>
        <v>0</v>
      </c>
      <c r="AM28" s="22">
        <f t="shared" si="2"/>
        <v>1</v>
      </c>
      <c r="AN28" s="22">
        <f t="shared" si="3"/>
        <v>2</v>
      </c>
      <c r="AO28" s="22">
        <f t="shared" si="7"/>
        <v>0</v>
      </c>
      <c r="AP28" s="22">
        <f t="shared" si="4"/>
        <v>2</v>
      </c>
      <c r="AQ28" s="22">
        <f>IF(C28&gt;0,IF(AN28&gt;0,COUNTIF(AN12:AN28,"&gt;0"),0),0)</f>
        <v>17</v>
      </c>
      <c r="AR28" s="22">
        <f>IF(AQ28&gt;0,AQ28,MAX(AQ12:AQ43)+COUNTIF(AQ12:AQ28,"=0"))</f>
        <v>17</v>
      </c>
      <c r="AS28" s="22" t="str">
        <f>IF(Q66&gt;MAX(AQ12:AQ43),"",DGET(A11:AR43,"Signatur",Q65:Q66))</f>
        <v>United</v>
      </c>
      <c r="AT28" s="22">
        <f>IF(Q66&gt;MAX(AQ12:AQ43),0,DGET(A11:AR43,"Deltager E",Q65:Q66))</f>
        <v>2</v>
      </c>
      <c r="AU28" s="22">
        <f>IF(Q66&gt;MAX(AQ12:AQ43),0,DGET(A11:AR43,"2. runde E",Q65:Q66))</f>
        <v>0</v>
      </c>
      <c r="AV28" s="22">
        <f>IF(Q66&gt;MAX(AQ12:AQ43),0,DGET(A11:AR43,"Kval E",Q65:Q66))</f>
        <v>2</v>
      </c>
      <c r="AW28" s="22">
        <f>IF(Q66&gt;MAX(AQ12:AQ43),0,DGET(A11:AR43,"Dis E",Q65:Q66))</f>
        <v>0</v>
      </c>
      <c r="AX28" s="22">
        <f>IF(Q66&gt;MAX(AQ12:AQ43),0,DGET(A11:AR43,"Udm E",Q65:Q66))</f>
        <v>0</v>
      </c>
      <c r="AY28" s="22">
        <f>IF(Q66&gt;MAX(AQ12:AQ43),0,DGET(A11:AR43,"MR E",Q65:Q66))</f>
        <v>0</v>
      </c>
      <c r="AZ28" s="22">
        <f>IF(Q66&gt;MAX(AQ12:AQ43),0,DGET(A11:AR43,"Res E",Q65:Q66))</f>
        <v>0</v>
      </c>
    </row>
    <row r="29" spans="1:52">
      <c r="A29" s="22" t="str">
        <f>[1]DB!AS29</f>
        <v/>
      </c>
      <c r="B29" s="22">
        <v>18</v>
      </c>
      <c r="C29" s="22">
        <f>[1]DB!AT29</f>
        <v>0</v>
      </c>
      <c r="D29" s="22">
        <v>0</v>
      </c>
      <c r="E29" s="22">
        <f>IF(B6=13,IF(A29&lt;&gt;"",COUNTIF(U46:U61,A29)+D29,0),D29)</f>
        <v>0</v>
      </c>
      <c r="F29" s="22">
        <f>[1]DB!AT29</f>
        <v>0</v>
      </c>
      <c r="G29" s="22">
        <f>IF(B6=13,IF(A29&lt;&gt;"",F29-COUNTIF(U46:U61,A29)-COUNTIF(Y46:Y61,A29),0),F29)</f>
        <v>0</v>
      </c>
      <c r="H29" s="22">
        <f>[1]DB!BA29</f>
        <v>0</v>
      </c>
      <c r="I29" s="22">
        <f>[1]DB!AW29</f>
        <v>0</v>
      </c>
      <c r="J29" s="22">
        <f>IF(Rækker!D25="Disket",1,IF(N29&gt;5,1,IF(I29=1,1,0)))</f>
        <v>0</v>
      </c>
      <c r="K29" s="22">
        <f>[1]DB!AX29</f>
        <v>0</v>
      </c>
      <c r="L29" s="22">
        <f>IF(Rækker!D25="Udmeldt",1,IF(K29=1,1,0))</f>
        <v>0</v>
      </c>
      <c r="M29" s="22">
        <f>[1]DB!AY29</f>
        <v>0</v>
      </c>
      <c r="N29" s="22">
        <f>IF(Rækker!D25="MR",M29+1,M29)</f>
        <v>0</v>
      </c>
      <c r="O29" s="22">
        <f>[1]DB!AZ29</f>
        <v>0</v>
      </c>
      <c r="P29" s="22">
        <f>IF(Rækker!D25="Res",O29+1,O29)</f>
        <v>0</v>
      </c>
      <c r="Q29" s="22" t="str">
        <f t="shared" si="5"/>
        <v/>
      </c>
      <c r="R29" s="22" t="str">
        <f>IF('Rækker - Udskrift'!I25=1,1,IF('Rækker - Udskrift'!J25="X","X",IF('Rækker - Udskrift'!K25=2,2,"")))</f>
        <v/>
      </c>
      <c r="S29" s="22" t="str">
        <f>IF('Rækker - Udskrift'!I26=1,1,IF('Rækker - Udskrift'!J26="X","X",IF('Rækker - Udskrift'!K26=2,2,"")))</f>
        <v/>
      </c>
      <c r="T29" s="22" t="str">
        <f>IF('Rækker - Udskrift'!I27=1,1,IF('Rækker - Udskrift'!J27="X","X",IF('Rækker - Udskrift'!K27=2,2,"")))</f>
        <v/>
      </c>
      <c r="U29" s="22" t="str">
        <f>IF('Rækker - Udskrift'!I28=1,1,IF('Rækker - Udskrift'!J28="X","X",IF('Rækker - Udskrift'!K28=2,2,"")))</f>
        <v/>
      </c>
      <c r="V29" s="22" t="str">
        <f>IF('Rækker - Udskrift'!I29=1,1,IF('Rækker - Udskrift'!J29="X","X",IF('Rækker - Udskrift'!K29=2,2,"")))</f>
        <v/>
      </c>
      <c r="W29" s="22" t="str">
        <f>IF('Rækker - Udskrift'!I30=1,1,IF('Rækker - Udskrift'!J30="X","X",IF('Rækker - Udskrift'!K30=2,2,"")))</f>
        <v/>
      </c>
      <c r="X29" s="22" t="str">
        <f>IF('Rækker - Udskrift'!I31=1,1,IF('Rækker - Udskrift'!J31="X","X",IF('Rækker - Udskrift'!K31=2,2,"")))</f>
        <v/>
      </c>
      <c r="Y29" s="22" t="str">
        <f>IF('Rækker - Udskrift'!I32=1,1,IF('Rækker - Udskrift'!J32="X","X",IF('Rækker - Udskrift'!K32=2,2,"")))</f>
        <v/>
      </c>
      <c r="Z29" s="22" t="str">
        <f>IF('Rækker - Udskrift'!I33=1,1,IF('Rækker - Udskrift'!J33="X","X",IF('Rækker - Udskrift'!K33=2,2,"")))</f>
        <v/>
      </c>
      <c r="AA29" s="22" t="str">
        <f>IF('Rækker - Udskrift'!I34=1,1,IF('Rækker - Udskrift'!J34="X","X",IF('Rækker - Udskrift'!K34=2,2,"")))</f>
        <v/>
      </c>
      <c r="AB29" s="22" t="str">
        <f>IF('Rækker - Udskrift'!I35=1,1,IF('Rækker - Udskrift'!J35="X","X",IF('Rækker - Udskrift'!K35=2,2,"")))</f>
        <v/>
      </c>
      <c r="AC29" s="22" t="str">
        <f>IF('Rækker - Udskrift'!I36=1,1,IF('Rækker - Udskrift'!J36="X","X",IF('Rækker - Udskrift'!K36=2,2,"")))</f>
        <v/>
      </c>
      <c r="AD29" s="22" t="str">
        <f>IF('Rækker - Udskrift'!I37=1,1,IF('Rækker - Udskrift'!J37="X","X",IF('Rækker - Udskrift'!K37=2,2,"")))</f>
        <v/>
      </c>
      <c r="AE29" s="22">
        <f>IF(Q29&lt;&gt;"",IF(LEFT(Q29,3)="Res",F1,0),IF(R29=R10,1,0)+IF(S29=S10,1,0)+IF(T29=T10,1,0)+IF(U29=U10,1,0)+IF(V29=V10,1,0)+IF(W29=W10,1,0)+IF(X29=X10,1,0)+IF(Y29=Y10,1,0)+IF(Z29=Z10,1,0)+IF(AA29=AA10,1,0)+IF(AB29=AB10,1,0)+IF(AC29=AC10,1,0)+IF(AD29=AD10,1,0))</f>
        <v>0</v>
      </c>
      <c r="AF29" s="22">
        <f>RANK(AE29,AE12:AE43,1)</f>
        <v>1</v>
      </c>
      <c r="AG29" s="22">
        <f t="shared" si="0"/>
        <v>0</v>
      </c>
      <c r="AH29" s="22">
        <f>IF(R29=R10,4096,0)+IF(S29=S10,2048,0)+IF(T29=T10,1024,0)+IF(U29=U10,512,0)+IF(V29=V10,256,0)+IF(W29=W10,128,0)+IF(X29=X10,64,0)+IF(Y29=Y10,32,0)+IF(Z29=Z10,16,0)+IF(AA29=AA10,8,0)+IF(AB29=AB10,4,0)+IF(AC29=AC10,2,0)+IF(AD29=AD10,1,0)</f>
        <v>0</v>
      </c>
      <c r="AI29" s="22">
        <f>RANK(AH29,AH12:AH43,1)</f>
        <v>1</v>
      </c>
      <c r="AJ29" s="22">
        <f t="shared" si="6"/>
        <v>66</v>
      </c>
      <c r="AK29" s="22">
        <f>RANK(AJ29,AJ12:AJ43,1)</f>
        <v>1</v>
      </c>
      <c r="AL29" s="22">
        <f t="shared" si="1"/>
        <v>0</v>
      </c>
      <c r="AM29" s="22">
        <f t="shared" si="2"/>
        <v>0</v>
      </c>
      <c r="AN29" s="22">
        <f t="shared" si="3"/>
        <v>0</v>
      </c>
      <c r="AO29" s="22">
        <f t="shared" si="7"/>
        <v>0</v>
      </c>
      <c r="AP29" s="22">
        <f t="shared" si="4"/>
        <v>0</v>
      </c>
      <c r="AQ29" s="22">
        <f>IF(C29&gt;0,IF(AN29&gt;0,COUNTIF(AN12:AN29,"&gt;0"),0),0)</f>
        <v>0</v>
      </c>
      <c r="AR29" s="22">
        <f>IF(AQ29&gt;0,AQ29,MAX(AQ12:AQ43)+COUNTIF(AQ12:AQ29,"=0"))</f>
        <v>18</v>
      </c>
      <c r="AS29" s="22" t="str">
        <f>IF(R66&gt;MAX(AQ12:AQ43),"",DGET(A11:AR43,"Signatur",R65:R66))</f>
        <v/>
      </c>
      <c r="AT29" s="22">
        <f>IF(R66&gt;MAX(AQ12:AQ43),0,DGET(A11:AR43,"Deltager E",R65:R66))</f>
        <v>0</v>
      </c>
      <c r="AU29" s="22">
        <f>IF(R66&gt;MAX(AQ12:AQ43),0,DGET(A11:AR43,"2. runde E",R65:R66))</f>
        <v>0</v>
      </c>
      <c r="AV29" s="22">
        <f>IF(R66&gt;MAX(AQ12:AQ43),0,DGET(A11:AR43,"Kval E",R65:R66))</f>
        <v>0</v>
      </c>
      <c r="AW29" s="22">
        <f>IF(R66&gt;MAX(AQ12:AQ43),0,DGET(A11:AR43,"Dis E",R65:R66))</f>
        <v>0</v>
      </c>
      <c r="AX29" s="22">
        <f>IF(R66&gt;MAX(AQ12:AQ43),0,DGET(A11:AR43,"Udm E",R65:R66))</f>
        <v>0</v>
      </c>
      <c r="AY29" s="22">
        <f>IF(R66&gt;MAX(AQ12:AQ43),0,DGET(A11:AR43,"MR E",R65:R66))</f>
        <v>0</v>
      </c>
      <c r="AZ29" s="22">
        <f>IF(R66&gt;MAX(AQ12:AQ43),0,DGET(A11:AR43,"Res E",R65:R66))</f>
        <v>0</v>
      </c>
    </row>
    <row r="30" spans="1:52">
      <c r="A30" s="22" t="str">
        <f>[1]DB!AS30</f>
        <v/>
      </c>
      <c r="B30" s="22">
        <v>19</v>
      </c>
      <c r="C30" s="22">
        <f>[1]DB!AT30</f>
        <v>0</v>
      </c>
      <c r="D30" s="22">
        <v>0</v>
      </c>
      <c r="E30" s="22">
        <f>IF(B6=13,IF(A30&lt;&gt;"",COUNTIF(U46:U61,A30)+D30,0),D30)</f>
        <v>0</v>
      </c>
      <c r="F30" s="22">
        <f>[1]DB!AT30</f>
        <v>0</v>
      </c>
      <c r="G30" s="22">
        <f>IF(B6=13,IF(A30&lt;&gt;"",F30-COUNTIF(U46:U61,A30)-COUNTIF(Y46:Y61,A30),0),F30)</f>
        <v>0</v>
      </c>
      <c r="H30" s="22">
        <f>[1]DB!BA30</f>
        <v>0</v>
      </c>
      <c r="I30" s="22">
        <f>[1]DB!AW30</f>
        <v>0</v>
      </c>
      <c r="J30" s="22">
        <f>IF(Rækker!F25="Disket",1,IF(N30&gt;5,1,IF(I30=1,1,0)))</f>
        <v>0</v>
      </c>
      <c r="K30" s="22">
        <f>[1]DB!AX30</f>
        <v>0</v>
      </c>
      <c r="L30" s="22">
        <f>IF(Rækker!F25="Udmeldt",1,IF(K30=1,1,0))</f>
        <v>0</v>
      </c>
      <c r="M30" s="22">
        <f>[1]DB!AY30</f>
        <v>0</v>
      </c>
      <c r="N30" s="22">
        <f>IF(Rækker!F25="MR",M30+1,M30)</f>
        <v>0</v>
      </c>
      <c r="O30" s="22">
        <f>[1]DB!AZ30</f>
        <v>0</v>
      </c>
      <c r="P30" s="22">
        <f>IF(Rækker!F25="Res",O30+1,O30)</f>
        <v>0</v>
      </c>
      <c r="Q30" s="22" t="str">
        <f t="shared" si="5"/>
        <v/>
      </c>
      <c r="R30" s="22" t="str">
        <f>IF('Rækker - Udskrift'!L25=1,1,IF('Rækker - Udskrift'!M25="X","X",IF('Rækker - Udskrift'!N25=2,2,"")))</f>
        <v/>
      </c>
      <c r="S30" s="22" t="str">
        <f>IF('Rækker - Udskrift'!L26=1,1,IF('Rækker - Udskrift'!M26="X","X",IF('Rækker - Udskrift'!N26=2,2,"")))</f>
        <v/>
      </c>
      <c r="T30" s="22" t="str">
        <f>IF('Rækker - Udskrift'!L27=1,1,IF('Rækker - Udskrift'!M27="X","X",IF('Rækker - Udskrift'!N27=2,2,"")))</f>
        <v/>
      </c>
      <c r="U30" s="22" t="str">
        <f>IF('Rækker - Udskrift'!L28=1,1,IF('Rækker - Udskrift'!M28="X","X",IF('Rækker - Udskrift'!N28=2,2,"")))</f>
        <v/>
      </c>
      <c r="V30" s="22" t="str">
        <f>IF('Rækker - Udskrift'!L29=1,1,IF('Rækker - Udskrift'!M29="X","X",IF('Rækker - Udskrift'!N29=2,2,"")))</f>
        <v/>
      </c>
      <c r="W30" s="22" t="str">
        <f>IF('Rækker - Udskrift'!L30=1,1,IF('Rækker - Udskrift'!M30="X","X",IF('Rækker - Udskrift'!N30=2,2,"")))</f>
        <v/>
      </c>
      <c r="X30" s="22" t="str">
        <f>IF('Rækker - Udskrift'!L31=1,1,IF('Rækker - Udskrift'!M31="X","X",IF('Rækker - Udskrift'!N31=2,2,"")))</f>
        <v/>
      </c>
      <c r="Y30" s="22" t="str">
        <f>IF('Rækker - Udskrift'!L32=1,1,IF('Rækker - Udskrift'!M32="X","X",IF('Rækker - Udskrift'!N32=2,2,"")))</f>
        <v/>
      </c>
      <c r="Z30" s="22" t="str">
        <f>IF('Rækker - Udskrift'!L33=1,1,IF('Rækker - Udskrift'!M33="X","X",IF('Rækker - Udskrift'!N33=2,2,"")))</f>
        <v/>
      </c>
      <c r="AA30" s="22" t="str">
        <f>IF('Rækker - Udskrift'!L34=1,1,IF('Rækker - Udskrift'!M34="X","X",IF('Rækker - Udskrift'!N34=2,2,"")))</f>
        <v/>
      </c>
      <c r="AB30" s="22" t="str">
        <f>IF('Rækker - Udskrift'!L35=1,1,IF('Rækker - Udskrift'!M35="X","X",IF('Rækker - Udskrift'!N35=2,2,"")))</f>
        <v/>
      </c>
      <c r="AC30" s="22" t="str">
        <f>IF('Rækker - Udskrift'!L36=1,1,IF('Rækker - Udskrift'!M36="X","X",IF('Rækker - Udskrift'!N36=2,2,"")))</f>
        <v/>
      </c>
      <c r="AD30" s="22" t="str">
        <f>IF('Rækker - Udskrift'!L37=1,1,IF('Rækker - Udskrift'!M37="X","X",IF('Rækker - Udskrift'!N37=2,2,"")))</f>
        <v/>
      </c>
      <c r="AE30" s="22">
        <f>IF(Q30&lt;&gt;"",IF(LEFT(Q30,3)="Res",F1,0),IF(R30=R10,1,0)+IF(S30=S10,1,0)+IF(T30=T10,1,0)+IF(U30=U10,1,0)+IF(V30=V10,1,0)+IF(W30=W10,1,0)+IF(X30=X10,1,0)+IF(Y30=Y10,1,0)+IF(Z30=Z10,1,0)+IF(AA30=AA10,1,0)+IF(AB30=AB10,1,0)+IF(AC30=AC10,1,0)+IF(AD30=AD10,1,0))</f>
        <v>0</v>
      </c>
      <c r="AF30" s="22">
        <f>RANK(AE30,AE12:AE43,1)</f>
        <v>1</v>
      </c>
      <c r="AG30" s="22">
        <f t="shared" si="0"/>
        <v>0</v>
      </c>
      <c r="AH30" s="22">
        <f>IF(R30=R10,4096,0)+IF(S30=S10,2048,0)+IF(T30=T10,1024,0)+IF(U30=U10,512,0)+IF(V30=V10,256,0)+IF(W30=W10,128,0)+IF(X30=X10,64,0)+IF(Y30=Y10,32,0)+IF(Z30=Z10,16,0)+IF(AA30=AA10,8,0)+IF(AB30=AB10,4,0)+IF(AC30=AC10,2,0)+IF(AD30=AD10,1,0)</f>
        <v>0</v>
      </c>
      <c r="AI30" s="22">
        <f>RANK(AH30,AH12:AH43,1)</f>
        <v>1</v>
      </c>
      <c r="AJ30" s="22">
        <f t="shared" si="6"/>
        <v>66</v>
      </c>
      <c r="AK30" s="22">
        <f>RANK(AJ30,AJ12:AJ43,1)</f>
        <v>1</v>
      </c>
      <c r="AL30" s="22">
        <f t="shared" si="1"/>
        <v>0</v>
      </c>
      <c r="AM30" s="22">
        <f t="shared" si="2"/>
        <v>0</v>
      </c>
      <c r="AN30" s="22">
        <f t="shared" si="3"/>
        <v>0</v>
      </c>
      <c r="AO30" s="22">
        <f t="shared" si="7"/>
        <v>0</v>
      </c>
      <c r="AP30" s="22">
        <f t="shared" si="4"/>
        <v>0</v>
      </c>
      <c r="AQ30" s="22">
        <f>IF(C30&gt;0,IF(AN30&gt;0,COUNTIF(AN12:AN30,"&gt;0"),0),0)</f>
        <v>0</v>
      </c>
      <c r="AR30" s="22">
        <f>IF(AQ30&gt;0,AQ30,MAX(AQ12:AQ43)+COUNTIF(AQ12:AQ30,"=0"))</f>
        <v>19</v>
      </c>
      <c r="AS30" s="22" t="str">
        <f>IF(S66&gt;MAX(AQ12:AQ43),"",DGET(A11:AR43,"Signatur",S65:S66))</f>
        <v/>
      </c>
      <c r="AT30" s="22">
        <f>IF(S66&gt;MAX(AQ12:AQ43),0,DGET(A11:AR43,"Deltager E",S65:S66))</f>
        <v>0</v>
      </c>
      <c r="AU30" s="22">
        <f>IF(S66&gt;MAX(AQ12:AQ43),0,DGET(A11:AR43,"2. runde E",S65:S66))</f>
        <v>0</v>
      </c>
      <c r="AV30" s="22">
        <f>IF(S66&gt;MAX(AQ12:AQ43),0,DGET(A11:AR43,"Kval E",S65:S66))</f>
        <v>0</v>
      </c>
      <c r="AW30" s="22">
        <f>IF(S66&gt;MAX(AQ12:AQ43),0,DGET(A11:AR43,"Dis E",S65:S66))</f>
        <v>0</v>
      </c>
      <c r="AX30" s="22">
        <f>IF(S66&gt;MAX(AQ12:AQ43),0,DGET(A11:AR43,"Udm E",S65:S66))</f>
        <v>0</v>
      </c>
      <c r="AY30" s="22">
        <f>IF(S66&gt;MAX(AQ12:AQ43),0,DGET(A11:AR43,"MR E",S65:S66))</f>
        <v>0</v>
      </c>
      <c r="AZ30" s="22">
        <f>IF(S66&gt;MAX(AQ12:AQ43),0,DGET(A11:AR43,"Res E",S65:S66))</f>
        <v>0</v>
      </c>
    </row>
    <row r="31" spans="1:52">
      <c r="A31" s="22" t="str">
        <f>[1]DB!AS31</f>
        <v/>
      </c>
      <c r="B31" s="22">
        <v>20</v>
      </c>
      <c r="C31" s="22">
        <f>[1]DB!AT31</f>
        <v>0</v>
      </c>
      <c r="D31" s="22">
        <v>0</v>
      </c>
      <c r="E31" s="22">
        <f>IF(B6=13,IF(A31&lt;&gt;"",COUNTIF(U46:U61,A31)+D31,0),D31)</f>
        <v>0</v>
      </c>
      <c r="F31" s="22">
        <f>[1]DB!AT31</f>
        <v>0</v>
      </c>
      <c r="G31" s="22">
        <f>IF(B6=13,IF(A31&lt;&gt;"",F31-COUNTIF(U46:U61,A31)-COUNTIF(Y46:Y61,A31),0),F31)</f>
        <v>0</v>
      </c>
      <c r="H31" s="22">
        <f>[1]DB!BA31</f>
        <v>0</v>
      </c>
      <c r="I31" s="22">
        <f>[1]DB!AW31</f>
        <v>0</v>
      </c>
      <c r="J31" s="22">
        <f>IF(Rækker!H25="Disket",1,IF(N31&gt;5,1,IF(I31=1,1,0)))</f>
        <v>0</v>
      </c>
      <c r="K31" s="22">
        <f>[1]DB!AX31</f>
        <v>0</v>
      </c>
      <c r="L31" s="22">
        <f>IF(Rækker!H25="Udmeldt",1,IF(K31=1,1,0))</f>
        <v>0</v>
      </c>
      <c r="M31" s="22">
        <f>[1]DB!AY31</f>
        <v>0</v>
      </c>
      <c r="N31" s="22">
        <f>IF(Rækker!H25="MR",M31+1,M31)</f>
        <v>0</v>
      </c>
      <c r="O31" s="22">
        <f>[1]DB!AZ31</f>
        <v>0</v>
      </c>
      <c r="P31" s="22">
        <f>IF(Rækker!H25="Res",O31+1,O31)</f>
        <v>0</v>
      </c>
      <c r="Q31" s="22" t="str">
        <f t="shared" si="5"/>
        <v/>
      </c>
      <c r="R31" s="22" t="str">
        <f>IF('Rækker - Udskrift'!O25=1,1,IF('Rækker - Udskrift'!P25="X","X",IF('Rækker - Udskrift'!Q25=2,2,"")))</f>
        <v/>
      </c>
      <c r="S31" s="22" t="str">
        <f>IF('Rækker - Udskrift'!O26=1,1,IF('Rækker - Udskrift'!P26="X","X",IF('Rækker - Udskrift'!Q26=2,2,"")))</f>
        <v/>
      </c>
      <c r="T31" s="22" t="str">
        <f>IF('Rækker - Udskrift'!O27=1,1,IF('Rækker - Udskrift'!P27="X","X",IF('Rækker - Udskrift'!Q27=2,2,"")))</f>
        <v/>
      </c>
      <c r="U31" s="22" t="str">
        <f>IF('Rækker - Udskrift'!O28=1,1,IF('Rækker - Udskrift'!P28="X","X",IF('Rækker - Udskrift'!Q28=2,2,"")))</f>
        <v/>
      </c>
      <c r="V31" s="22" t="str">
        <f>IF('Rækker - Udskrift'!O29=1,1,IF('Rækker - Udskrift'!P29="X","X",IF('Rækker - Udskrift'!Q29=2,2,"")))</f>
        <v/>
      </c>
      <c r="W31" s="22" t="str">
        <f>IF('Rækker - Udskrift'!O30=1,1,IF('Rækker - Udskrift'!P30="X","X",IF('Rækker - Udskrift'!Q30=2,2,"")))</f>
        <v/>
      </c>
      <c r="X31" s="22" t="str">
        <f>IF('Rækker - Udskrift'!O31=1,1,IF('Rækker - Udskrift'!P31="X","X",IF('Rækker - Udskrift'!Q31=2,2,"")))</f>
        <v/>
      </c>
      <c r="Y31" s="22" t="str">
        <f>IF('Rækker - Udskrift'!O32=1,1,IF('Rækker - Udskrift'!P32="X","X",IF('Rækker - Udskrift'!Q32=2,2,"")))</f>
        <v/>
      </c>
      <c r="Z31" s="22" t="str">
        <f>IF('Rækker - Udskrift'!O33=1,1,IF('Rækker - Udskrift'!P33="X","X",IF('Rækker - Udskrift'!Q33=2,2,"")))</f>
        <v/>
      </c>
      <c r="AA31" s="22" t="str">
        <f>IF('Rækker - Udskrift'!O34=1,1,IF('Rækker - Udskrift'!P34="X","X",IF('Rækker - Udskrift'!Q34=2,2,"")))</f>
        <v/>
      </c>
      <c r="AB31" s="22" t="str">
        <f>IF('Rækker - Udskrift'!O35=1,1,IF('Rækker - Udskrift'!P35="X","X",IF('Rækker - Udskrift'!Q35=2,2,"")))</f>
        <v/>
      </c>
      <c r="AC31" s="22" t="str">
        <f>IF('Rækker - Udskrift'!O36=1,1,IF('Rækker - Udskrift'!P36="X","X",IF('Rækker - Udskrift'!Q36=2,2,"")))</f>
        <v/>
      </c>
      <c r="AD31" s="22" t="str">
        <f>IF('Rækker - Udskrift'!O37=1,1,IF('Rækker - Udskrift'!P37="X","X",IF('Rækker - Udskrift'!Q37=2,2,"")))</f>
        <v/>
      </c>
      <c r="AE31" s="22">
        <f>IF(Q31&lt;&gt;"",IF(LEFT(Q31,3)="Res",F1,0),IF(R31=R10,1,0)+IF(S31=S10,1,0)+IF(T31=T10,1,0)+IF(U31=U10,1,0)+IF(V31=V10,1,0)+IF(W31=W10,1,0)+IF(X31=X10,1,0)+IF(Y31=Y10,1,0)+IF(Z31=Z10,1,0)+IF(AA31=AA10,1,0)+IF(AB31=AB10,1,0)+IF(AC31=AC10,1,0)+IF(AD31=AD10,1,0))</f>
        <v>0</v>
      </c>
      <c r="AF31" s="22">
        <f>RANK(AE31,AE12:AE43,1)</f>
        <v>1</v>
      </c>
      <c r="AG31" s="22">
        <f t="shared" si="0"/>
        <v>0</v>
      </c>
      <c r="AH31" s="22">
        <f>IF(R31=R10,4096,0)+IF(S31=S10,2048,0)+IF(T31=T10,1024,0)+IF(U31=U10,512,0)+IF(V31=V10,256,0)+IF(W31=W10,128,0)+IF(X31=X10,64,0)+IF(Y31=Y10,32,0)+IF(Z31=Z10,16,0)+IF(AA31=AA10,8,0)+IF(AB31=AB10,4,0)+IF(AC31=AC10,2,0)+IF(AD31=AD10,1,0)</f>
        <v>0</v>
      </c>
      <c r="AI31" s="22">
        <f>RANK(AH31,AH12:AH43,1)</f>
        <v>1</v>
      </c>
      <c r="AJ31" s="22">
        <f t="shared" si="6"/>
        <v>66</v>
      </c>
      <c r="AK31" s="22">
        <f>RANK(AJ31,AJ12:AJ43,1)</f>
        <v>1</v>
      </c>
      <c r="AL31" s="22">
        <f t="shared" si="1"/>
        <v>0</v>
      </c>
      <c r="AM31" s="22">
        <f t="shared" si="2"/>
        <v>0</v>
      </c>
      <c r="AN31" s="22">
        <f t="shared" si="3"/>
        <v>0</v>
      </c>
      <c r="AO31" s="22">
        <f t="shared" si="7"/>
        <v>0</v>
      </c>
      <c r="AP31" s="22">
        <f t="shared" si="4"/>
        <v>0</v>
      </c>
      <c r="AQ31" s="22">
        <f>IF(C31&gt;0,IF(AN31&gt;0,COUNTIF(AN12:AN31,"&gt;0"),0),0)</f>
        <v>0</v>
      </c>
      <c r="AR31" s="22">
        <f>IF(AQ31&gt;0,AQ31,MAX(AQ12:AQ43)+COUNTIF(AQ12:AQ31,"=0"))</f>
        <v>20</v>
      </c>
      <c r="AS31" s="22" t="str">
        <f>IF(T66&gt;MAX(AQ12:AQ43),"",DGET(A11:AR43,"Signatur",T65:T66))</f>
        <v/>
      </c>
      <c r="AT31" s="22">
        <f>IF(T66&gt;MAX(AQ12:AQ43),0,DGET(A11:AR43,"Deltager E",T65:T66))</f>
        <v>0</v>
      </c>
      <c r="AU31" s="22">
        <f>IF(T66&gt;MAX(AQ12:AQ43),0,DGET(A11:AR43,"2. runde E",T65:T66))</f>
        <v>0</v>
      </c>
      <c r="AV31" s="22">
        <f>IF(T66&gt;MAX(AQ12:AQ43),0,DGET(A11:AR43,"Kval E",T65:T66))</f>
        <v>0</v>
      </c>
      <c r="AW31" s="22">
        <f>IF(T66&gt;MAX(AQ12:AQ43),0,DGET(A11:AR43,"Dis E",T65:T66))</f>
        <v>0</v>
      </c>
      <c r="AX31" s="22">
        <f>IF(T66&gt;MAX(AQ12:AQ43),0,DGET(A11:AR43,"Udm E",T65:T66))</f>
        <v>0</v>
      </c>
      <c r="AY31" s="22">
        <f>IF(T66&gt;MAX(AQ12:AQ43),0,DGET(A11:AR43,"MR E",T65:T66))</f>
        <v>0</v>
      </c>
      <c r="AZ31" s="22">
        <f>IF(T66&gt;MAX(AQ12:AQ43),0,DGET(A11:AR43,"Res E",T65:T66))</f>
        <v>0</v>
      </c>
    </row>
    <row r="32" spans="1:52">
      <c r="A32" s="22" t="str">
        <f>[1]DB!AS32</f>
        <v/>
      </c>
      <c r="B32" s="22">
        <v>21</v>
      </c>
      <c r="C32" s="22">
        <f>[1]DB!AT32</f>
        <v>0</v>
      </c>
      <c r="D32" s="22">
        <v>0</v>
      </c>
      <c r="E32" s="22">
        <f>IF(B6=13,IF(A32&lt;&gt;"",COUNTIF(U46:U61,A32)+D32,0),D32)</f>
        <v>0</v>
      </c>
      <c r="F32" s="22">
        <f>[1]DB!AT32</f>
        <v>0</v>
      </c>
      <c r="G32" s="22">
        <f>IF(B6=13,IF(A32&lt;&gt;"",F32-COUNTIF(U46:U61,A32)-COUNTIF(Y46:Y61,A32),0),F32)</f>
        <v>0</v>
      </c>
      <c r="H32" s="22">
        <f>[1]DB!BA32</f>
        <v>0</v>
      </c>
      <c r="I32" s="22">
        <f>[1]DB!AW32</f>
        <v>0</v>
      </c>
      <c r="J32" s="22">
        <f>IF(Rækker!J25="Disket",1,IF(N32&gt;5,1,IF(I32=1,1,0)))</f>
        <v>0</v>
      </c>
      <c r="K32" s="22">
        <f>[1]DB!AX32</f>
        <v>0</v>
      </c>
      <c r="L32" s="22">
        <f>IF(Rækker!J25="Udmeldt",1,IF(K32=1,1,0))</f>
        <v>0</v>
      </c>
      <c r="M32" s="22">
        <f>[1]DB!AY32</f>
        <v>0</v>
      </c>
      <c r="N32" s="22">
        <f>IF(Rækker!J25="MR",M32+1,M32)</f>
        <v>0</v>
      </c>
      <c r="O32" s="22">
        <f>[1]DB!AZ32</f>
        <v>0</v>
      </c>
      <c r="P32" s="22">
        <f>IF(Rækker!J25="Res",O32+1,O32)</f>
        <v>0</v>
      </c>
      <c r="Q32" s="22" t="str">
        <f t="shared" si="5"/>
        <v/>
      </c>
      <c r="R32" s="22" t="str">
        <f>IF('Rækker - Udskrift'!R25=1,1,IF('Rækker - Udskrift'!S25="X","X",IF('Rækker - Udskrift'!T25=2,2,"")))</f>
        <v/>
      </c>
      <c r="S32" s="22" t="str">
        <f>IF('Rækker - Udskrift'!R26=1,1,IF('Rækker - Udskrift'!S26="X","X",IF('Rækker - Udskrift'!T26=2,2,"")))</f>
        <v/>
      </c>
      <c r="T32" s="22" t="str">
        <f>IF('Rækker - Udskrift'!R27=1,1,IF('Rækker - Udskrift'!S27="X","X",IF('Rækker - Udskrift'!T27=2,2,"")))</f>
        <v/>
      </c>
      <c r="U32" s="22" t="str">
        <f>IF('Rækker - Udskrift'!R28=1,1,IF('Rækker - Udskrift'!S28="X","X",IF('Rækker - Udskrift'!T28=2,2,"")))</f>
        <v/>
      </c>
      <c r="V32" s="22" t="str">
        <f>IF('Rækker - Udskrift'!R29=1,1,IF('Rækker - Udskrift'!S29="X","X",IF('Rækker - Udskrift'!T29=2,2,"")))</f>
        <v/>
      </c>
      <c r="W32" s="22" t="str">
        <f>IF('Rækker - Udskrift'!R30=1,1,IF('Rækker - Udskrift'!S30="X","X",IF('Rækker - Udskrift'!T30=2,2,"")))</f>
        <v/>
      </c>
      <c r="X32" s="22" t="str">
        <f>IF('Rækker - Udskrift'!R31=1,1,IF('Rækker - Udskrift'!S31="X","X",IF('Rækker - Udskrift'!T31=2,2,"")))</f>
        <v/>
      </c>
      <c r="Y32" s="22" t="str">
        <f>IF('Rækker - Udskrift'!R32=1,1,IF('Rækker - Udskrift'!S32="X","X",IF('Rækker - Udskrift'!T32=2,2,"")))</f>
        <v/>
      </c>
      <c r="Z32" s="22" t="str">
        <f>IF('Rækker - Udskrift'!R33=1,1,IF('Rækker - Udskrift'!S33="X","X",IF('Rækker - Udskrift'!T33=2,2,"")))</f>
        <v/>
      </c>
      <c r="AA32" s="22" t="str">
        <f>IF('Rækker - Udskrift'!R34=1,1,IF('Rækker - Udskrift'!S34="X","X",IF('Rækker - Udskrift'!T34=2,2,"")))</f>
        <v/>
      </c>
      <c r="AB32" s="22" t="str">
        <f>IF('Rækker - Udskrift'!R35=1,1,IF('Rækker - Udskrift'!S35="X","X",IF('Rækker - Udskrift'!T35=2,2,"")))</f>
        <v/>
      </c>
      <c r="AC32" s="22" t="str">
        <f>IF('Rækker - Udskrift'!R36=1,1,IF('Rækker - Udskrift'!S36="X","X",IF('Rækker - Udskrift'!T36=2,2,"")))</f>
        <v/>
      </c>
      <c r="AD32" s="22" t="str">
        <f>IF('Rækker - Udskrift'!R37=1,1,IF('Rækker - Udskrift'!S37="X","X",IF('Rækker - Udskrift'!T37=2,2,"")))</f>
        <v/>
      </c>
      <c r="AE32" s="22">
        <f>IF(Q32&lt;&gt;"",IF(LEFT(Q32,3)="Res",F1,0),IF(R32=R10,1,0)+IF(S32=S10,1,0)+IF(T32=T10,1,0)+IF(U32=U10,1,0)+IF(V32=V10,1,0)+IF(W32=W10,1,0)+IF(X32=X10,1,0)+IF(Y32=Y10,1,0)+IF(Z32=Z10,1,0)+IF(AA32=AA10,1,0)+IF(AB32=AB10,1,0)+IF(AC32=AC10,1,0)+IF(AD32=AD10,1,0))</f>
        <v>0</v>
      </c>
      <c r="AF32" s="22">
        <f>RANK(AE32,AE12:AE43,1)</f>
        <v>1</v>
      </c>
      <c r="AG32" s="22">
        <f t="shared" si="0"/>
        <v>0</v>
      </c>
      <c r="AH32" s="22">
        <f>IF(R32=R10,4096,0)+IF(S32=S10,2048,0)+IF(T32=T10,1024,0)+IF(U32=U10,512,0)+IF(V32=V10,256,0)+IF(W32=W10,128,0)+IF(X32=X10,64,0)+IF(Y32=Y10,32,0)+IF(Z32=Z10,16,0)+IF(AA32=AA10,8,0)+IF(AB32=AB10,4,0)+IF(AC32=AC10,2,0)+IF(AD32=AD10,1,0)</f>
        <v>0</v>
      </c>
      <c r="AI32" s="22">
        <f>RANK(AH32,AH12:AH43,1)</f>
        <v>1</v>
      </c>
      <c r="AJ32" s="22">
        <f t="shared" si="6"/>
        <v>66</v>
      </c>
      <c r="AK32" s="22">
        <f>RANK(AJ32,AJ12:AJ43,1)</f>
        <v>1</v>
      </c>
      <c r="AL32" s="22">
        <f t="shared" si="1"/>
        <v>0</v>
      </c>
      <c r="AM32" s="22">
        <f t="shared" si="2"/>
        <v>0</v>
      </c>
      <c r="AN32" s="22">
        <f t="shared" si="3"/>
        <v>0</v>
      </c>
      <c r="AO32" s="22">
        <f t="shared" si="7"/>
        <v>0</v>
      </c>
      <c r="AP32" s="22">
        <f t="shared" si="4"/>
        <v>0</v>
      </c>
      <c r="AQ32" s="22">
        <f>IF(C32&gt;0,IF(AN32&gt;0,COUNTIF(AN12:AN32,"&gt;0"),0),0)</f>
        <v>0</v>
      </c>
      <c r="AR32" s="22">
        <f>IF(AQ32&gt;0,AQ32,MAX(AQ12:AQ43)+COUNTIF(AQ12:AQ32,"=0"))</f>
        <v>21</v>
      </c>
      <c r="AS32" s="22" t="str">
        <f>IF(U66&gt;MAX(AQ12:AQ43),"",DGET(A11:AR43,"Signatur",U65:U66))</f>
        <v/>
      </c>
      <c r="AT32" s="22">
        <f>IF(U66&gt;MAX(AQ12:AQ43),0,DGET(A11:AR43,"Deltager E",U65:U66))</f>
        <v>0</v>
      </c>
      <c r="AU32" s="22">
        <f>IF(U66&gt;MAX(AQ12:AQ43),0,DGET(A11:AR43,"2. runde E",U65:U66))</f>
        <v>0</v>
      </c>
      <c r="AV32" s="22">
        <f>IF(U66&gt;MAX(AQ12:AQ43),0,DGET(A11:AR43,"Kval E",U65:U66))</f>
        <v>0</v>
      </c>
      <c r="AW32" s="22">
        <f>IF(U66&gt;MAX(AQ12:AQ43),0,DGET(A11:AR43,"Dis E",U65:U66))</f>
        <v>0</v>
      </c>
      <c r="AX32" s="22">
        <f>IF(U66&gt;MAX(AQ12:AQ43),0,DGET(A11:AR43,"Udm E",U65:U66))</f>
        <v>0</v>
      </c>
      <c r="AY32" s="22">
        <f>IF(U66&gt;MAX(AQ12:AQ43),0,DGET(A11:AR43,"MR E",U65:U66))</f>
        <v>0</v>
      </c>
      <c r="AZ32" s="22">
        <f>IF(U66&gt;MAX(AQ12:AQ43),0,DGET(A11:AR43,"Res E",U65:U66))</f>
        <v>0</v>
      </c>
    </row>
    <row r="33" spans="1:52">
      <c r="A33" s="22" t="str">
        <f>[1]DB!AS33</f>
        <v/>
      </c>
      <c r="B33" s="22">
        <v>22</v>
      </c>
      <c r="C33" s="22">
        <f>[1]DB!AT33</f>
        <v>0</v>
      </c>
      <c r="D33" s="22">
        <v>0</v>
      </c>
      <c r="E33" s="22">
        <f>IF(B6=13,IF(A33&lt;&gt;"",COUNTIF(U46:U61,A33)+D33,0),D33)</f>
        <v>0</v>
      </c>
      <c r="F33" s="22">
        <f>[1]DB!AT33</f>
        <v>0</v>
      </c>
      <c r="G33" s="22">
        <f>IF(B6=13,IF(A33&lt;&gt;"",F33-COUNTIF(U46:U61,A33)-COUNTIF(Y46:Y61,A33),0),F33)</f>
        <v>0</v>
      </c>
      <c r="H33" s="22">
        <f>[1]DB!BA33</f>
        <v>0</v>
      </c>
      <c r="I33" s="22">
        <f>[1]DB!AW33</f>
        <v>0</v>
      </c>
      <c r="J33" s="22">
        <f>IF(Rækker!L25="Disket",1,IF(N33&gt;5,1,IF(I33=1,1,0)))</f>
        <v>0</v>
      </c>
      <c r="K33" s="22">
        <f>[1]DB!AX33</f>
        <v>0</v>
      </c>
      <c r="L33" s="22">
        <f>IF(Rækker!L25="Udmeldt",1,IF(K33=1,1,0))</f>
        <v>0</v>
      </c>
      <c r="M33" s="22">
        <f>[1]DB!AY33</f>
        <v>0</v>
      </c>
      <c r="N33" s="22">
        <f>IF(Rækker!L25="MR",M33+1,M33)</f>
        <v>0</v>
      </c>
      <c r="O33" s="22">
        <f>[1]DB!AZ33</f>
        <v>0</v>
      </c>
      <c r="P33" s="22">
        <f>IF(Rækker!L25="Res",O33+1,O33)</f>
        <v>0</v>
      </c>
      <c r="Q33" s="22" t="str">
        <f t="shared" si="5"/>
        <v/>
      </c>
      <c r="R33" s="22" t="str">
        <f>IF('Rækker - Udskrift'!U25=1,1,IF('Rækker - Udskrift'!V25="X","X",IF('Rækker - Udskrift'!W25=2,2,"")))</f>
        <v/>
      </c>
      <c r="S33" s="22" t="str">
        <f>IF('Rækker - Udskrift'!U26=1,1,IF('Rækker - Udskrift'!V26="X","X",IF('Rækker - Udskrift'!W26=2,2,"")))</f>
        <v/>
      </c>
      <c r="T33" s="22" t="str">
        <f>IF('Rækker - Udskrift'!U27=1,1,IF('Rækker - Udskrift'!V27="X","X",IF('Rækker - Udskrift'!W27=2,2,"")))</f>
        <v/>
      </c>
      <c r="U33" s="22" t="str">
        <f>IF('Rækker - Udskrift'!U28=1,1,IF('Rækker - Udskrift'!V28="X","X",IF('Rækker - Udskrift'!W28=2,2,"")))</f>
        <v/>
      </c>
      <c r="V33" s="22" t="str">
        <f>IF('Rækker - Udskrift'!U29=1,1,IF('Rækker - Udskrift'!V29="X","X",IF('Rækker - Udskrift'!W29=2,2,"")))</f>
        <v/>
      </c>
      <c r="W33" s="22" t="str">
        <f>IF('Rækker - Udskrift'!U30=1,1,IF('Rækker - Udskrift'!V30="X","X",IF('Rækker - Udskrift'!W30=2,2,"")))</f>
        <v/>
      </c>
      <c r="X33" s="22" t="str">
        <f>IF('Rækker - Udskrift'!U31=1,1,IF('Rækker - Udskrift'!V31="X","X",IF('Rækker - Udskrift'!W31=2,2,"")))</f>
        <v/>
      </c>
      <c r="Y33" s="22" t="str">
        <f>IF('Rækker - Udskrift'!U32=1,1,IF('Rækker - Udskrift'!V32="X","X",IF('Rækker - Udskrift'!W32=2,2,"")))</f>
        <v/>
      </c>
      <c r="Z33" s="22" t="str">
        <f>IF('Rækker - Udskrift'!U33=1,1,IF('Rækker - Udskrift'!V33="X","X",IF('Rækker - Udskrift'!W33=2,2,"")))</f>
        <v/>
      </c>
      <c r="AA33" s="22" t="str">
        <f>IF('Rækker - Udskrift'!U34=1,1,IF('Rækker - Udskrift'!V34="X","X",IF('Rækker - Udskrift'!W34=2,2,"")))</f>
        <v/>
      </c>
      <c r="AB33" s="22" t="str">
        <f>IF('Rækker - Udskrift'!U35=1,1,IF('Rækker - Udskrift'!V35="X","X",IF('Rækker - Udskrift'!W35=2,2,"")))</f>
        <v/>
      </c>
      <c r="AC33" s="22" t="str">
        <f>IF('Rækker - Udskrift'!U36=1,1,IF('Rækker - Udskrift'!V36="X","X",IF('Rækker - Udskrift'!W36=2,2,"")))</f>
        <v/>
      </c>
      <c r="AD33" s="22" t="str">
        <f>IF('Rækker - Udskrift'!U37=1,1,IF('Rækker - Udskrift'!V37="X","X",IF('Rækker - Udskrift'!W37=2,2,"")))</f>
        <v/>
      </c>
      <c r="AE33" s="22">
        <f>IF(Q33&lt;&gt;"",IF(LEFT(Q33,3)="Res",F1,0),IF(R33=R10,1,0)+IF(S33=S10,1,0)+IF(T33=T10,1,0)+IF(U33=U10,1,0)+IF(V33=V10,1,0)+IF(W33=W10,1,0)+IF(X33=X10,1,0)+IF(Y33=Y10,1,0)+IF(Z33=Z10,1,0)+IF(AA33=AA10,1,0)+IF(AB33=AB10,1,0)+IF(AC33=AC10,1,0)+IF(AD33=AD10,1,0))</f>
        <v>0</v>
      </c>
      <c r="AF33" s="22">
        <f>RANK(AE33,AE12:AE43,1)</f>
        <v>1</v>
      </c>
      <c r="AG33" s="22">
        <f t="shared" si="0"/>
        <v>0</v>
      </c>
      <c r="AH33" s="22">
        <f>IF(R33=R10,4096,0)+IF(S33=S10,2048,0)+IF(T33=T10,1024,0)+IF(U33=U10,512,0)+IF(V33=V10,256,0)+IF(W33=W10,128,0)+IF(X33=X10,64,0)+IF(Y33=Y10,32,0)+IF(Z33=Z10,16,0)+IF(AA33=AA10,8,0)+IF(AB33=AB10,4,0)+IF(AC33=AC10,2,0)+IF(AD33=AD10,1,0)</f>
        <v>0</v>
      </c>
      <c r="AI33" s="22">
        <f>RANK(AH33,AH12:AH43,1)</f>
        <v>1</v>
      </c>
      <c r="AJ33" s="22">
        <f t="shared" si="6"/>
        <v>66</v>
      </c>
      <c r="AK33" s="22">
        <f>RANK(AJ33,AJ12:AJ43,1)</f>
        <v>1</v>
      </c>
      <c r="AL33" s="22">
        <f t="shared" si="1"/>
        <v>0</v>
      </c>
      <c r="AM33" s="22">
        <f t="shared" si="2"/>
        <v>0</v>
      </c>
      <c r="AN33" s="22">
        <f t="shared" si="3"/>
        <v>0</v>
      </c>
      <c r="AO33" s="22">
        <f t="shared" si="7"/>
        <v>0</v>
      </c>
      <c r="AP33" s="22">
        <f t="shared" si="4"/>
        <v>0</v>
      </c>
      <c r="AQ33" s="22">
        <f>IF(C33&gt;0,IF(AN33&gt;0,COUNTIF(AN12:AN33,"&gt;0"),0),0)</f>
        <v>0</v>
      </c>
      <c r="AR33" s="22">
        <f>IF(AQ33&gt;0,AQ33,MAX(AQ12:AQ43)+COUNTIF(AQ12:AQ33,"=0"))</f>
        <v>22</v>
      </c>
      <c r="AS33" s="22" t="str">
        <f>IF(V66&gt;MAX(AQ12:AQ43),"",DGET(A11:AR43,"Signatur",V65:V66))</f>
        <v/>
      </c>
      <c r="AT33" s="22">
        <f>IF(V66&gt;MAX(AQ12:AQ43),0,DGET(A11:AR43,"Deltager E",V65:V66))</f>
        <v>0</v>
      </c>
      <c r="AU33" s="22">
        <f>IF(V66&gt;MAX(AQ12:AQ43),0,DGET(A11:AR43,"2. runde E",V65:V66))</f>
        <v>0</v>
      </c>
      <c r="AV33" s="22">
        <f>IF(V66&gt;MAX(AQ12:AQ43),0,DGET(A11:AR43,"Kval E",V65:V66))</f>
        <v>0</v>
      </c>
      <c r="AW33" s="22">
        <f>IF(V66&gt;MAX(AQ12:AQ43),0,DGET(A11:AR43,"Dis E",V65:V66))</f>
        <v>0</v>
      </c>
      <c r="AX33" s="22">
        <f>IF(V66&gt;MAX(AQ12:AQ43),0,DGET(A11:AR43,"Udm E",V65:V66))</f>
        <v>0</v>
      </c>
      <c r="AY33" s="22">
        <f>IF(V66&gt;MAX(AQ12:AQ43),0,DGET(A11:AR43,"MR E",V65:V66))</f>
        <v>0</v>
      </c>
      <c r="AZ33" s="22">
        <f>IF(V66&gt;MAX(AQ12:AQ43),0,DGET(A11:AR43,"Res E",V65:V66))</f>
        <v>0</v>
      </c>
    </row>
    <row r="34" spans="1:52">
      <c r="A34" s="22" t="str">
        <f>[1]DB!AS34</f>
        <v/>
      </c>
      <c r="B34" s="22">
        <v>23</v>
      </c>
      <c r="C34" s="22">
        <f>[1]DB!AT34</f>
        <v>0</v>
      </c>
      <c r="D34" s="22">
        <v>0</v>
      </c>
      <c r="E34" s="22">
        <f>IF(B6=13,IF(A34&lt;&gt;"",COUNTIF(U46:U61,A34)+D34,0),D34)</f>
        <v>0</v>
      </c>
      <c r="F34" s="22">
        <f>[1]DB!AT34</f>
        <v>0</v>
      </c>
      <c r="G34" s="22">
        <f>IF(B6=13,IF(A34&lt;&gt;"",F34-COUNTIF(U46:U61,A34)-COUNTIF(Y46:Y61,A34),0),F34)</f>
        <v>0</v>
      </c>
      <c r="H34" s="22">
        <f>[1]DB!BA34</f>
        <v>0</v>
      </c>
      <c r="I34" s="22">
        <f>[1]DB!AW34</f>
        <v>0</v>
      </c>
      <c r="J34" s="22">
        <f>IF(Rækker!N25="Disket",1,IF(N34&gt;5,1,IF(I34=1,1,0)))</f>
        <v>0</v>
      </c>
      <c r="K34" s="22">
        <f>[1]DB!AX34</f>
        <v>0</v>
      </c>
      <c r="L34" s="22">
        <f>IF(Rækker!N25="Udmeldt",1,IF(K34=1,1,0))</f>
        <v>0</v>
      </c>
      <c r="M34" s="22">
        <f>[1]DB!AY34</f>
        <v>0</v>
      </c>
      <c r="N34" s="22">
        <f>IF(Rækker!N25="MR",M34+1,M34)</f>
        <v>0</v>
      </c>
      <c r="O34" s="22">
        <f>[1]DB!AZ34</f>
        <v>0</v>
      </c>
      <c r="P34" s="22">
        <f>IF(Rækker!N25="Res",O34+1,O34)</f>
        <v>0</v>
      </c>
      <c r="Q34" s="22" t="str">
        <f t="shared" si="5"/>
        <v/>
      </c>
      <c r="R34" s="22" t="str">
        <f>IF('Rækker - Udskrift'!X25=1,1,IF('Rækker - Udskrift'!Y25="X","X",IF('Rækker - Udskrift'!Z25=2,2,"")))</f>
        <v/>
      </c>
      <c r="S34" s="22" t="str">
        <f>IF('Rækker - Udskrift'!X26=1,1,IF('Rækker - Udskrift'!Y26="X","X",IF('Rækker - Udskrift'!Z26=2,2,"")))</f>
        <v/>
      </c>
      <c r="T34" s="22" t="str">
        <f>IF('Rækker - Udskrift'!X27=1,1,IF('Rækker - Udskrift'!Y27="X","X",IF('Rækker - Udskrift'!Z27=2,2,"")))</f>
        <v/>
      </c>
      <c r="U34" s="22" t="str">
        <f>IF('Rækker - Udskrift'!X28=1,1,IF('Rækker - Udskrift'!Y28="X","X",IF('Rækker - Udskrift'!Z28=2,2,"")))</f>
        <v/>
      </c>
      <c r="V34" s="22" t="str">
        <f>IF('Rækker - Udskrift'!X29=1,1,IF('Rækker - Udskrift'!Y29="X","X",IF('Rækker - Udskrift'!Z29=2,2,"")))</f>
        <v/>
      </c>
      <c r="W34" s="22" t="str">
        <f>IF('Rækker - Udskrift'!X30=1,1,IF('Rækker - Udskrift'!Y30="X","X",IF('Rækker - Udskrift'!Z30=2,2,"")))</f>
        <v/>
      </c>
      <c r="X34" s="22" t="str">
        <f>IF('Rækker - Udskrift'!X31=1,1,IF('Rækker - Udskrift'!Y31="X","X",IF('Rækker - Udskrift'!Z31=2,2,"")))</f>
        <v/>
      </c>
      <c r="Y34" s="22" t="str">
        <f>IF('Rækker - Udskrift'!X32=1,1,IF('Rækker - Udskrift'!Y32="X","X",IF('Rækker - Udskrift'!Z32=2,2,"")))</f>
        <v/>
      </c>
      <c r="Z34" s="22" t="str">
        <f>IF('Rækker - Udskrift'!X33=1,1,IF('Rækker - Udskrift'!Y33="X","X",IF('Rækker - Udskrift'!Z33=2,2,"")))</f>
        <v/>
      </c>
      <c r="AA34" s="22" t="str">
        <f>IF('Rækker - Udskrift'!X34=1,1,IF('Rækker - Udskrift'!Y34="X","X",IF('Rækker - Udskrift'!Z34=2,2,"")))</f>
        <v/>
      </c>
      <c r="AB34" s="22" t="str">
        <f>IF('Rækker - Udskrift'!X35=1,1,IF('Rækker - Udskrift'!Y35="X","X",IF('Rækker - Udskrift'!Z35=2,2,"")))</f>
        <v/>
      </c>
      <c r="AC34" s="22" t="str">
        <f>IF('Rækker - Udskrift'!X36=1,1,IF('Rækker - Udskrift'!Y36="X","X",IF('Rækker - Udskrift'!Z36=2,2,"")))</f>
        <v/>
      </c>
      <c r="AD34" s="22" t="str">
        <f>IF('Rækker - Udskrift'!X37=1,1,IF('Rækker - Udskrift'!Y37="X","X",IF('Rækker - Udskrift'!Z37=2,2,"")))</f>
        <v/>
      </c>
      <c r="AE34" s="22">
        <f>IF(Q34&lt;&gt;"",IF(LEFT(Q34,3)="Res",F1,0),IF(R34=R10,1,0)+IF(S34=S10,1,0)+IF(T34=T10,1,0)+IF(U34=U10,1,0)+IF(V34=V10,1,0)+IF(W34=W10,1,0)+IF(X34=X10,1,0)+IF(Y34=Y10,1,0)+IF(Z34=Z10,1,0)+IF(AA34=AA10,1,0)+IF(AB34=AB10,1,0)+IF(AC34=AC10,1,0)+IF(AD34=AD10,1,0))</f>
        <v>0</v>
      </c>
      <c r="AF34" s="22">
        <f>RANK(AE34,AE12:AE43,1)</f>
        <v>1</v>
      </c>
      <c r="AG34" s="22">
        <f t="shared" si="0"/>
        <v>0</v>
      </c>
      <c r="AH34" s="22">
        <f>IF(R34=R10,4096,0)+IF(S34=S10,2048,0)+IF(T34=T10,1024,0)+IF(U34=U10,512,0)+IF(V34=V10,256,0)+IF(W34=W10,128,0)+IF(X34=X10,64,0)+IF(Y34=Y10,32,0)+IF(Z34=Z10,16,0)+IF(AA34=AA10,8,0)+IF(AB34=AB10,4,0)+IF(AC34=AC10,2,0)+IF(AD34=AD10,1,0)</f>
        <v>0</v>
      </c>
      <c r="AI34" s="22">
        <f>RANK(AH34,AH12:AH43,1)</f>
        <v>1</v>
      </c>
      <c r="AJ34" s="22">
        <f t="shared" si="6"/>
        <v>66</v>
      </c>
      <c r="AK34" s="22">
        <f>RANK(AJ34,AJ12:AJ43,1)</f>
        <v>1</v>
      </c>
      <c r="AL34" s="22">
        <f t="shared" si="1"/>
        <v>0</v>
      </c>
      <c r="AM34" s="22">
        <f t="shared" si="2"/>
        <v>0</v>
      </c>
      <c r="AN34" s="22">
        <f t="shared" si="3"/>
        <v>0</v>
      </c>
      <c r="AO34" s="22">
        <f t="shared" si="7"/>
        <v>0</v>
      </c>
      <c r="AP34" s="22">
        <f t="shared" si="4"/>
        <v>0</v>
      </c>
      <c r="AQ34" s="22">
        <f>IF(C34&gt;0,IF(AN34&gt;0,COUNTIF(AN12:AN34,"&gt;0"),0),0)</f>
        <v>0</v>
      </c>
      <c r="AR34" s="22">
        <f>IF(AQ34&gt;0,AQ34,MAX(AQ12:AQ43)+COUNTIF(AQ12:AQ34,"=0"))</f>
        <v>23</v>
      </c>
      <c r="AS34" s="22" t="str">
        <f>IF(W66&gt;MAX(AQ12:AQ43),"",DGET(A11:AR43,"Signatur",W65:W66))</f>
        <v/>
      </c>
      <c r="AT34" s="22">
        <f>IF(W66&gt;MAX(AQ12:AQ43),0,DGET(A11:AR43,"Deltager E",W65:W66))</f>
        <v>0</v>
      </c>
      <c r="AU34" s="22">
        <f>IF(W66&gt;MAX(AQ12:AQ43),0,DGET(A11:AR43,"2. runde E",W65:W66))</f>
        <v>0</v>
      </c>
      <c r="AV34" s="22">
        <f>IF(W66&gt;MAX(AQ12:AQ43),0,DGET(A11:AR43,"Kval E",W65:W66))</f>
        <v>0</v>
      </c>
      <c r="AW34" s="22">
        <f>IF(W66&gt;MAX(AQ12:AQ43),0,DGET(A11:AR43,"Dis E",W65:W66))</f>
        <v>0</v>
      </c>
      <c r="AX34" s="22">
        <f>IF(W66&gt;MAX(AQ12:AQ43),0,DGET(A11:AR43,"Udm E",W65:W66))</f>
        <v>0</v>
      </c>
      <c r="AY34" s="22">
        <f>IF(W66&gt;MAX(AQ12:AQ43),0,DGET(A11:AR43,"MR E",W65:W66))</f>
        <v>0</v>
      </c>
      <c r="AZ34" s="22">
        <f>IF(W66&gt;MAX(AQ12:AQ43),0,DGET(A11:AR43,"Res E",W65:W66))</f>
        <v>0</v>
      </c>
    </row>
    <row r="35" spans="1:52">
      <c r="A35" s="22" t="str">
        <f>[1]DB!AS35</f>
        <v/>
      </c>
      <c r="B35" s="22">
        <v>24</v>
      </c>
      <c r="C35" s="22">
        <f>[1]DB!AT35</f>
        <v>0</v>
      </c>
      <c r="D35" s="22">
        <v>0</v>
      </c>
      <c r="E35" s="22">
        <f>IF(B6=13,IF(A35&lt;&gt;"",COUNTIF(U46:U61,A35)+D35,0),D35)</f>
        <v>0</v>
      </c>
      <c r="F35" s="22">
        <f>[1]DB!AT35</f>
        <v>0</v>
      </c>
      <c r="G35" s="22">
        <f>IF(B6=13,IF(A35&lt;&gt;"",F35-COUNTIF(U46:U61,A35)-COUNTIF(Y46:Y61,A35),0),F35)</f>
        <v>0</v>
      </c>
      <c r="H35" s="22">
        <f>[1]DB!BA35</f>
        <v>0</v>
      </c>
      <c r="I35" s="22">
        <f>[1]DB!AW35</f>
        <v>0</v>
      </c>
      <c r="J35" s="22">
        <f>IF(Rækker!P25="Disket",1,IF(N35&gt;5,1,IF(I35=1,1,0)))</f>
        <v>0</v>
      </c>
      <c r="K35" s="22">
        <f>[1]DB!AX35</f>
        <v>0</v>
      </c>
      <c r="L35" s="22">
        <f>IF(Rækker!P25="Udmeldt",1,IF(K35=1,1,0))</f>
        <v>0</v>
      </c>
      <c r="M35" s="22">
        <f>[1]DB!AY35</f>
        <v>0</v>
      </c>
      <c r="N35" s="22">
        <f>IF(Rækker!P25="MR",M35+1,M35)</f>
        <v>0</v>
      </c>
      <c r="O35" s="22">
        <f>[1]DB!AZ35</f>
        <v>0</v>
      </c>
      <c r="P35" s="22">
        <f>IF(Rækker!P25="Res",O35+1,O35)</f>
        <v>0</v>
      </c>
      <c r="Q35" s="22" t="str">
        <f t="shared" si="5"/>
        <v/>
      </c>
      <c r="R35" s="22" t="str">
        <f>IF('Rækker - Udskrift'!AA25=1,1,IF('Rækker - Udskrift'!AB25="X","X",IF('Rækker - Udskrift'!AC25=2,2,"")))</f>
        <v/>
      </c>
      <c r="S35" s="22" t="str">
        <f>IF('Rækker - Udskrift'!AA26=1,1,IF('Rækker - Udskrift'!AB26="X","X",IF('Rækker - Udskrift'!AC26=2,2,"")))</f>
        <v/>
      </c>
      <c r="T35" s="22" t="str">
        <f>IF('Rækker - Udskrift'!AA27=1,1,IF('Rækker - Udskrift'!AB27="X","X",IF('Rækker - Udskrift'!AC27=2,2,"")))</f>
        <v/>
      </c>
      <c r="U35" s="22" t="str">
        <f>IF('Rækker - Udskrift'!AA28=1,1,IF('Rækker - Udskrift'!AB28="X","X",IF('Rækker - Udskrift'!AC28=2,2,"")))</f>
        <v/>
      </c>
      <c r="V35" s="22" t="str">
        <f>IF('Rækker - Udskrift'!AA29=1,1,IF('Rækker - Udskrift'!AB29="X","X",IF('Rækker - Udskrift'!AC29=2,2,"")))</f>
        <v/>
      </c>
      <c r="W35" s="22" t="str">
        <f>IF('Rækker - Udskrift'!AA30=1,1,IF('Rækker - Udskrift'!AB30="X","X",IF('Rækker - Udskrift'!AC30=2,2,"")))</f>
        <v/>
      </c>
      <c r="X35" s="22" t="str">
        <f>IF('Rækker - Udskrift'!AA31=1,1,IF('Rækker - Udskrift'!AB31="X","X",IF('Rækker - Udskrift'!AC31=2,2,"")))</f>
        <v/>
      </c>
      <c r="Y35" s="22" t="str">
        <f>IF('Rækker - Udskrift'!AA32=1,1,IF('Rækker - Udskrift'!AB32="X","X",IF('Rækker - Udskrift'!AC32=2,2,"")))</f>
        <v/>
      </c>
      <c r="Z35" s="22" t="str">
        <f>IF('Rækker - Udskrift'!AA33=1,1,IF('Rækker - Udskrift'!AB33="X","X",IF('Rækker - Udskrift'!AC33=2,2,"")))</f>
        <v/>
      </c>
      <c r="AA35" s="22" t="str">
        <f>IF('Rækker - Udskrift'!AA34=1,1,IF('Rækker - Udskrift'!AB34="X","X",IF('Rækker - Udskrift'!AC34=2,2,"")))</f>
        <v/>
      </c>
      <c r="AB35" s="22" t="str">
        <f>IF('Rækker - Udskrift'!AA35=1,1,IF('Rækker - Udskrift'!AB35="X","X",IF('Rækker - Udskrift'!AC35=2,2,"")))</f>
        <v/>
      </c>
      <c r="AC35" s="22" t="str">
        <f>IF('Rækker - Udskrift'!AA36=1,1,IF('Rækker - Udskrift'!AB36="X","X",IF('Rækker - Udskrift'!AC36=2,2,"")))</f>
        <v/>
      </c>
      <c r="AD35" s="22" t="str">
        <f>IF('Rækker - Udskrift'!AA37=1,1,IF('Rækker - Udskrift'!AB37="X","X",IF('Rækker - Udskrift'!AC37=2,2,"")))</f>
        <v/>
      </c>
      <c r="AE35" s="22">
        <f>IF(Q35&lt;&gt;"",IF(LEFT(Q35,3)="Res",F1,0),IF(R35=R10,1,0)+IF(S35=S10,1,0)+IF(T35=T10,1,0)+IF(U35=U10,1,0)+IF(V35=V10,1,0)+IF(W35=W10,1,0)+IF(X35=X10,1,0)+IF(Y35=Y10,1,0)+IF(Z35=Z10,1,0)+IF(AA35=AA10,1,0)+IF(AB35=AB10,1,0)+IF(AC35=AC10,1,0)+IF(AD35=AD10,1,0))</f>
        <v>0</v>
      </c>
      <c r="AF35" s="22">
        <f>RANK(AE35,AE12:AE43,1)</f>
        <v>1</v>
      </c>
      <c r="AG35" s="22">
        <f t="shared" si="0"/>
        <v>0</v>
      </c>
      <c r="AH35" s="22">
        <f>IF(R35=R10,4096,0)+IF(S35=S10,2048,0)+IF(T35=T10,1024,0)+IF(U35=U10,512,0)+IF(V35=V10,256,0)+IF(W35=W10,128,0)+IF(X35=X10,64,0)+IF(Y35=Y10,32,0)+IF(Z35=Z10,16,0)+IF(AA35=AA10,8,0)+IF(AB35=AB10,4,0)+IF(AC35=AC10,2,0)+IF(AD35=AD10,1,0)</f>
        <v>0</v>
      </c>
      <c r="AI35" s="22">
        <f>RANK(AH35,AH12:AH43,1)</f>
        <v>1</v>
      </c>
      <c r="AJ35" s="22">
        <f t="shared" si="6"/>
        <v>66</v>
      </c>
      <c r="AK35" s="22">
        <f>RANK(AJ35,AJ12:AJ43,1)</f>
        <v>1</v>
      </c>
      <c r="AL35" s="22">
        <f t="shared" si="1"/>
        <v>0</v>
      </c>
      <c r="AM35" s="22">
        <f t="shared" si="2"/>
        <v>0</v>
      </c>
      <c r="AN35" s="22">
        <f t="shared" si="3"/>
        <v>0</v>
      </c>
      <c r="AO35" s="22">
        <f t="shared" si="7"/>
        <v>0</v>
      </c>
      <c r="AP35" s="22">
        <f t="shared" si="4"/>
        <v>0</v>
      </c>
      <c r="AQ35" s="22">
        <f>IF(C35&gt;0,IF(AN35&gt;0,COUNTIF(AN12:AN35,"&gt;0"),0),0)</f>
        <v>0</v>
      </c>
      <c r="AR35" s="22">
        <f>IF(AQ35&gt;0,AQ35,MAX(AQ12:AQ43)+COUNTIF(AQ12:AQ35,"=0"))</f>
        <v>24</v>
      </c>
      <c r="AS35" s="22" t="str">
        <f>IF(X66&gt;MAX(AQ12:AQ43),"",DGET(A11:AR43,"Signatur",X65:X66))</f>
        <v/>
      </c>
      <c r="AT35" s="22">
        <f>IF(X66&gt;MAX(AQ12:AQ43),0,DGET(A11:AR43,"Deltager E",X65:X66))</f>
        <v>0</v>
      </c>
      <c r="AU35" s="22">
        <f>IF(X66&gt;MAX(AQ12:AQ43),0,DGET(A11:AR43,"2. runde E",X65:X66))</f>
        <v>0</v>
      </c>
      <c r="AV35" s="22">
        <f>IF(X66&gt;MAX(AQ12:AQ43),0,DGET(A11:AR43,"Kval E",X65:X66))</f>
        <v>0</v>
      </c>
      <c r="AW35" s="22">
        <f>IF(X66&gt;MAX(AQ12:AQ43),0,DGET(A11:AR43,"Dis E",X65:X66))</f>
        <v>0</v>
      </c>
      <c r="AX35" s="22">
        <f>IF(X66&gt;MAX(AQ12:AQ43),0,DGET(A11:AR43,"Udm E",X65:X66))</f>
        <v>0</v>
      </c>
      <c r="AY35" s="22">
        <f>IF(X66&gt;MAX(AQ12:AQ43),0,DGET(A11:AR43,"MR E",X65:X66))</f>
        <v>0</v>
      </c>
      <c r="AZ35" s="22">
        <f>IF(X66&gt;MAX(AQ12:AQ43),0,DGET(A11:AR43,"Res E",X65:X66))</f>
        <v>0</v>
      </c>
    </row>
    <row r="36" spans="1:52">
      <c r="A36" s="22" t="str">
        <f>[1]DB!AS36</f>
        <v/>
      </c>
      <c r="B36" s="22">
        <v>25</v>
      </c>
      <c r="C36" s="22">
        <f>[1]DB!AT36</f>
        <v>0</v>
      </c>
      <c r="D36" s="22">
        <v>0</v>
      </c>
      <c r="E36" s="22">
        <f>IF(B6=13,IF(A36&lt;&gt;"",COUNTIF(U46:U61,A36)+D36,0),D36)</f>
        <v>0</v>
      </c>
      <c r="F36" s="22">
        <f>[1]DB!AT36</f>
        <v>0</v>
      </c>
      <c r="G36" s="22">
        <f>IF(B6=13,IF(A36&lt;&gt;"",F36-COUNTIF(U46:U61,A36)-COUNTIF(Y46:Y61,A36),0),F36)</f>
        <v>0</v>
      </c>
      <c r="H36" s="22">
        <f>[1]DB!BA36</f>
        <v>0</v>
      </c>
      <c r="I36" s="22">
        <f>[1]DB!AW36</f>
        <v>0</v>
      </c>
      <c r="J36" s="22">
        <f>IF(Rækker!R25="Disket",1,IF(N36&gt;5,1,IF(I36=1,1,0)))</f>
        <v>0</v>
      </c>
      <c r="K36" s="22">
        <f>[1]DB!AX36</f>
        <v>0</v>
      </c>
      <c r="L36" s="22">
        <f>IF(Rækker!R25="Udmeldt",1,IF(K36=1,1,0))</f>
        <v>0</v>
      </c>
      <c r="M36" s="22">
        <f>[1]DB!AY36</f>
        <v>0</v>
      </c>
      <c r="N36" s="22">
        <f>IF(Rækker!R25="MR",M36+1,M36)</f>
        <v>0</v>
      </c>
      <c r="O36" s="22">
        <f>[1]DB!AZ36</f>
        <v>0</v>
      </c>
      <c r="P36" s="22">
        <f>IF(Rækker!R25="Res",O36+1,O36)</f>
        <v>0</v>
      </c>
      <c r="Q36" s="22" t="str">
        <f t="shared" si="5"/>
        <v/>
      </c>
      <c r="R36" s="22" t="str">
        <f>IF('Rækker - Udskrift'!AD25=1,1,IF('Rækker - Udskrift'!AE25="X","X",IF('Rækker - Udskrift'!AF25=2,2,"")))</f>
        <v/>
      </c>
      <c r="S36" s="22" t="str">
        <f>IF('Rækker - Udskrift'!AD26=1,1,IF('Rækker - Udskrift'!AE26="X","X",IF('Rækker - Udskrift'!AF26=2,2,"")))</f>
        <v/>
      </c>
      <c r="T36" s="22" t="str">
        <f>IF('Rækker - Udskrift'!AD27=1,1,IF('Rækker - Udskrift'!AE27="X","X",IF('Rækker - Udskrift'!AF27=2,2,"")))</f>
        <v/>
      </c>
      <c r="U36" s="22" t="str">
        <f>IF('Rækker - Udskrift'!AD28=1,1,IF('Rækker - Udskrift'!AE28="X","X",IF('Rækker - Udskrift'!AF28=2,2,"")))</f>
        <v/>
      </c>
      <c r="V36" s="22" t="str">
        <f>IF('Rækker - Udskrift'!AD29=1,1,IF('Rækker - Udskrift'!AE29="X","X",IF('Rækker - Udskrift'!AF29=2,2,"")))</f>
        <v/>
      </c>
      <c r="W36" s="22" t="str">
        <f>IF('Rækker - Udskrift'!AD30=1,1,IF('Rækker - Udskrift'!AE30="X","X",IF('Rækker - Udskrift'!AF30=2,2,"")))</f>
        <v/>
      </c>
      <c r="X36" s="22" t="str">
        <f>IF('Rækker - Udskrift'!AD31=1,1,IF('Rækker - Udskrift'!AE31="X","X",IF('Rækker - Udskrift'!AF31=2,2,"")))</f>
        <v/>
      </c>
      <c r="Y36" s="22" t="str">
        <f>IF('Rækker - Udskrift'!AD32=1,1,IF('Rækker - Udskrift'!AE32="X","X",IF('Rækker - Udskrift'!AF32=2,2,"")))</f>
        <v/>
      </c>
      <c r="Z36" s="22" t="str">
        <f>IF('Rækker - Udskrift'!AD33=1,1,IF('Rækker - Udskrift'!AE33="X","X",IF('Rækker - Udskrift'!AF33=2,2,"")))</f>
        <v/>
      </c>
      <c r="AA36" s="22" t="str">
        <f>IF('Rækker - Udskrift'!AD34=1,1,IF('Rækker - Udskrift'!AE34="X","X",IF('Rækker - Udskrift'!AF34=2,2,"")))</f>
        <v/>
      </c>
      <c r="AB36" s="22" t="str">
        <f>IF('Rækker - Udskrift'!AD35=1,1,IF('Rækker - Udskrift'!AE35="X","X",IF('Rækker - Udskrift'!AF35=2,2,"")))</f>
        <v/>
      </c>
      <c r="AC36" s="22" t="str">
        <f>IF('Rækker - Udskrift'!AD36=1,1,IF('Rækker - Udskrift'!AE36="X","X",IF('Rækker - Udskrift'!AF36=2,2,"")))</f>
        <v/>
      </c>
      <c r="AD36" s="22" t="str">
        <f>IF('Rækker - Udskrift'!AD37=1,1,IF('Rækker - Udskrift'!AE37="X","X",IF('Rækker - Udskrift'!AF37=2,2,"")))</f>
        <v/>
      </c>
      <c r="AE36" s="22">
        <f>IF(Q36&lt;&gt;"",IF(LEFT(Q36,3)="Res",F1,0),IF(R36=R10,1,0)+IF(S36=S10,1,0)+IF(T36=T10,1,0)+IF(U36=U10,1,0)+IF(V36=V10,1,0)+IF(W36=W10,1,0)+IF(X36=X10,1,0)+IF(Y36=Y10,1,0)+IF(Z36=Z10,1,0)+IF(AA36=AA10,1,0)+IF(AB36=AB10,1,0)+IF(AC36=AC10,1,0)+IF(AD36=AD10,1,0))</f>
        <v>0</v>
      </c>
      <c r="AF36" s="22">
        <f>RANK(AE36,AE12:AE43,1)</f>
        <v>1</v>
      </c>
      <c r="AG36" s="22">
        <f t="shared" si="0"/>
        <v>0</v>
      </c>
      <c r="AH36" s="22">
        <f>IF(R36=R10,4096,0)+IF(S36=S10,2048,0)+IF(T36=T10,1024,0)+IF(U36=U10,512,0)+IF(V36=V10,256,0)+IF(W36=W10,128,0)+IF(X36=X10,64,0)+IF(Y36=Y10,32,0)+IF(Z36=Z10,16,0)+IF(AA36=AA10,8,0)+IF(AB36=AB10,4,0)+IF(AC36=AC10,2,0)+IF(AD36=AD10,1,0)</f>
        <v>0</v>
      </c>
      <c r="AI36" s="22">
        <f>RANK(AH36,AH12:AH43,1)</f>
        <v>1</v>
      </c>
      <c r="AJ36" s="22">
        <f t="shared" si="6"/>
        <v>66</v>
      </c>
      <c r="AK36" s="22">
        <f>RANK(AJ36,AJ12:AJ43,1)</f>
        <v>1</v>
      </c>
      <c r="AL36" s="22">
        <f t="shared" si="1"/>
        <v>0</v>
      </c>
      <c r="AM36" s="22">
        <f t="shared" si="2"/>
        <v>0</v>
      </c>
      <c r="AN36" s="22">
        <f t="shared" si="3"/>
        <v>0</v>
      </c>
      <c r="AO36" s="22">
        <f t="shared" si="7"/>
        <v>0</v>
      </c>
      <c r="AP36" s="22">
        <f t="shared" si="4"/>
        <v>0</v>
      </c>
      <c r="AQ36" s="22">
        <f>IF(C36&gt;0,IF(AN36&gt;0,COUNTIF(AN12:AN36,"&gt;0"),0),0)</f>
        <v>0</v>
      </c>
      <c r="AR36" s="22">
        <f>IF(AQ36&gt;0,AQ36,MAX(AQ12:AQ43)+COUNTIF(AQ12:AQ36,"=0"))</f>
        <v>25</v>
      </c>
      <c r="AS36" s="22" t="str">
        <f>IF(Y66&gt;MAX(AQ12:AQ43),"",DGET(A11:AR43,"Signatur",Y65:Y66))</f>
        <v/>
      </c>
      <c r="AT36" s="22">
        <f>IF(Y66&gt;MAX(AQ12:AQ43),0,DGET(A11:AR43,"Deltager E",Y65:Y66))</f>
        <v>0</v>
      </c>
      <c r="AU36" s="22">
        <f>IF(Y66&gt;MAX(AQ12:AQ43),0,DGET(A11:AR43,"2. runde E",Y65:Y66))</f>
        <v>0</v>
      </c>
      <c r="AV36" s="22">
        <f>IF(Y66&gt;MAX(AQ12:AQ43),0,DGET(A11:AR43,"Kval E",Y65:Y66))</f>
        <v>0</v>
      </c>
      <c r="AW36" s="22">
        <f>IF(Y66&gt;MAX(AQ12:AQ43),0,DGET(A11:AR43,"Dis E",Y65:Y66))</f>
        <v>0</v>
      </c>
      <c r="AX36" s="22">
        <f>IF(Y66&gt;MAX(AQ12:AQ43),0,DGET(A11:AR43,"Udm E",Y65:Y66))</f>
        <v>0</v>
      </c>
      <c r="AY36" s="22">
        <f>IF(Y66&gt;MAX(AQ12:AQ43),0,DGET(A11:AR43,"MR E",Y65:Y66))</f>
        <v>0</v>
      </c>
      <c r="AZ36" s="22">
        <f>IF(Y66&gt;MAX(AQ12:AQ43),0,DGET(A11:AR43,"Res E",Y65:Y66))</f>
        <v>0</v>
      </c>
    </row>
    <row r="37" spans="1:52">
      <c r="A37" s="22" t="str">
        <f>[1]DB!AS37</f>
        <v/>
      </c>
      <c r="B37" s="22">
        <v>26</v>
      </c>
      <c r="C37" s="22">
        <f>[1]DB!AT37</f>
        <v>0</v>
      </c>
      <c r="D37" s="22">
        <v>0</v>
      </c>
      <c r="E37" s="22">
        <f>IF(B6=13,IF(A37&lt;&gt;"",COUNTIF(U46:U61,A37)+D37,0),D37)</f>
        <v>0</v>
      </c>
      <c r="F37" s="22">
        <f>[1]DB!AT37</f>
        <v>0</v>
      </c>
      <c r="G37" s="22">
        <f>IF(B6=13,IF(A37&lt;&gt;"",F37-COUNTIF(U46:U61,A37)-COUNTIF(Y46:Y61,A37),0),F37)</f>
        <v>0</v>
      </c>
      <c r="H37" s="22">
        <f>[1]DB!BA37</f>
        <v>0</v>
      </c>
      <c r="I37" s="22">
        <f>[1]DB!AW37</f>
        <v>0</v>
      </c>
      <c r="J37" s="22">
        <f>IF(Rækker!T25="Disket",1,IF(N37&gt;5,1,IF(I37=1,1,0)))</f>
        <v>0</v>
      </c>
      <c r="K37" s="22">
        <f>[1]DB!AX37</f>
        <v>0</v>
      </c>
      <c r="L37" s="22">
        <f>IF(Rækker!T25="Udmeldt",1,IF(K37=1,1,0))</f>
        <v>0</v>
      </c>
      <c r="M37" s="22">
        <f>[1]DB!AY37</f>
        <v>0</v>
      </c>
      <c r="N37" s="22">
        <f>IF(Rækker!T25="MR",M37+1,M37)</f>
        <v>0</v>
      </c>
      <c r="O37" s="22">
        <f>[1]DB!AZ37</f>
        <v>0</v>
      </c>
      <c r="P37" s="22">
        <f>IF(Rækker!T25="Res",O37+1,O37)</f>
        <v>0</v>
      </c>
      <c r="Q37" s="22" t="str">
        <f t="shared" si="5"/>
        <v/>
      </c>
      <c r="R37" s="22" t="str">
        <f>IF('Rækker - Udskrift'!AG25=1,1,IF('Rækker - Udskrift'!AH25="X","X",IF('Rækker - Udskrift'!AI25=2,2,"")))</f>
        <v/>
      </c>
      <c r="S37" s="22" t="str">
        <f>IF('Rækker - Udskrift'!AG26=1,1,IF('Rækker - Udskrift'!AH26="X","X",IF('Rækker - Udskrift'!AI26=2,2,"")))</f>
        <v/>
      </c>
      <c r="T37" s="22" t="str">
        <f>IF('Rækker - Udskrift'!AG27=1,1,IF('Rækker - Udskrift'!AH27="X","X",IF('Rækker - Udskrift'!AI27=2,2,"")))</f>
        <v/>
      </c>
      <c r="U37" s="22" t="str">
        <f>IF('Rækker - Udskrift'!AG28=1,1,IF('Rækker - Udskrift'!AH28="X","X",IF('Rækker - Udskrift'!AI28=2,2,"")))</f>
        <v/>
      </c>
      <c r="V37" s="22" t="str">
        <f>IF('Rækker - Udskrift'!AG29=1,1,IF('Rækker - Udskrift'!AH29="X","X",IF('Rækker - Udskrift'!AI29=2,2,"")))</f>
        <v/>
      </c>
      <c r="W37" s="22" t="str">
        <f>IF('Rækker - Udskrift'!AG30=1,1,IF('Rækker - Udskrift'!AH30="X","X",IF('Rækker - Udskrift'!AI30=2,2,"")))</f>
        <v/>
      </c>
      <c r="X37" s="22" t="str">
        <f>IF('Rækker - Udskrift'!AG31=1,1,IF('Rækker - Udskrift'!AH31="X","X",IF('Rækker - Udskrift'!AI31=2,2,"")))</f>
        <v/>
      </c>
      <c r="Y37" s="22" t="str">
        <f>IF('Rækker - Udskrift'!AG32=1,1,IF('Rækker - Udskrift'!AH32="X","X",IF('Rækker - Udskrift'!AI32=2,2,"")))</f>
        <v/>
      </c>
      <c r="Z37" s="22" t="str">
        <f>IF('Rækker - Udskrift'!AG33=1,1,IF('Rækker - Udskrift'!AH33="X","X",IF('Rækker - Udskrift'!AI33=2,2,"")))</f>
        <v/>
      </c>
      <c r="AA37" s="22" t="str">
        <f>IF('Rækker - Udskrift'!AG34=1,1,IF('Rækker - Udskrift'!AH34="X","X",IF('Rækker - Udskrift'!AI34=2,2,"")))</f>
        <v/>
      </c>
      <c r="AB37" s="22" t="str">
        <f>IF('Rækker - Udskrift'!AG35=1,1,IF('Rækker - Udskrift'!AH35="X","X",IF('Rækker - Udskrift'!AI35=2,2,"")))</f>
        <v/>
      </c>
      <c r="AC37" s="22" t="str">
        <f>IF('Rækker - Udskrift'!AG36=1,1,IF('Rækker - Udskrift'!AH36="X","X",IF('Rækker - Udskrift'!AI36=2,2,"")))</f>
        <v/>
      </c>
      <c r="AD37" s="22" t="str">
        <f>IF('Rækker - Udskrift'!AG37=1,1,IF('Rækker - Udskrift'!AH37="X","X",IF('Rækker - Udskrift'!AI37=2,2,"")))</f>
        <v/>
      </c>
      <c r="AE37" s="22">
        <f>IF(Q37&lt;&gt;"",IF(LEFT(Q37,3)="Res",F1,0),IF(R37=R10,1,0)+IF(S37=S10,1,0)+IF(T37=T10,1,0)+IF(U37=U10,1,0)+IF(V37=V10,1,0)+IF(W37=W10,1,0)+IF(X37=X10,1,0)+IF(Y37=Y10,1,0)+IF(Z37=Z10,1,0)+IF(AA37=AA10,1,0)+IF(AB37=AB10,1,0)+IF(AC37=AC10,1,0)+IF(AD37=AD10,1,0))</f>
        <v>0</v>
      </c>
      <c r="AF37" s="22">
        <f>RANK(AE37,AE12:AE43,1)</f>
        <v>1</v>
      </c>
      <c r="AG37" s="22">
        <f t="shared" si="0"/>
        <v>0</v>
      </c>
      <c r="AH37" s="22">
        <f>IF(R37=R10,4096,0)+IF(S37=S10,2048,0)+IF(T37=T10,1024,0)+IF(U37=U10,512,0)+IF(V37=V10,256,0)+IF(W37=W10,128,0)+IF(X37=X10,64,0)+IF(Y37=Y10,32,0)+IF(Z37=Z10,16,0)+IF(AA37=AA10,8,0)+IF(AB37=AB10,4,0)+IF(AC37=AC10,2,0)+IF(AD37=AD10,1,0)</f>
        <v>0</v>
      </c>
      <c r="AI37" s="22">
        <f>RANK(AH37,AH12:AH43,1)</f>
        <v>1</v>
      </c>
      <c r="AJ37" s="22">
        <f t="shared" si="6"/>
        <v>66</v>
      </c>
      <c r="AK37" s="22">
        <f>RANK(AJ37,AJ12:AJ43,1)</f>
        <v>1</v>
      </c>
      <c r="AL37" s="22">
        <f t="shared" si="1"/>
        <v>0</v>
      </c>
      <c r="AM37" s="22">
        <f t="shared" si="2"/>
        <v>0</v>
      </c>
      <c r="AN37" s="22">
        <f t="shared" si="3"/>
        <v>0</v>
      </c>
      <c r="AO37" s="22">
        <f t="shared" si="7"/>
        <v>0</v>
      </c>
      <c r="AP37" s="22">
        <f t="shared" si="4"/>
        <v>0</v>
      </c>
      <c r="AQ37" s="22">
        <f>IF(C37&gt;0,IF(AN37&gt;0,COUNTIF(AN12:AN37,"&gt;0"),0),0)</f>
        <v>0</v>
      </c>
      <c r="AR37" s="22">
        <f>IF(AQ37&gt;0,AQ37,MAX(AQ12:AQ43)+COUNTIF(AQ12:AQ37,"=0"))</f>
        <v>26</v>
      </c>
      <c r="AS37" s="22" t="str">
        <f>IF(Z66&gt;MAX(AQ12:AQ43),"",DGET(A11:AR43,"Signatur",Z65:Z66))</f>
        <v/>
      </c>
      <c r="AT37" s="22">
        <f>IF(Z66&gt;MAX(AQ12:AQ43),0,DGET(A11:AR43,"Deltager E",Z65:Z66))</f>
        <v>0</v>
      </c>
      <c r="AU37" s="22">
        <f>IF(Z66&gt;MAX(AQ12:AQ43),0,DGET(A11:AR43,"2. runde E",Z65:Z66))</f>
        <v>0</v>
      </c>
      <c r="AV37" s="22">
        <f>IF(Z66&gt;MAX(AQ12:AQ43),0,DGET(A11:AR43,"Kval E",Z65:Z66))</f>
        <v>0</v>
      </c>
      <c r="AW37" s="22">
        <f>IF(Z66&gt;MAX(AQ12:AQ43),0,DGET(A11:AR43,"Dis E",Z65:Z66))</f>
        <v>0</v>
      </c>
      <c r="AX37" s="22">
        <f>IF(Z66&gt;MAX(AQ12:AQ43),0,DGET(A11:AR43,"Udm E",Z65:Z66))</f>
        <v>0</v>
      </c>
      <c r="AY37" s="22">
        <f>IF(Z66&gt;MAX(AQ12:AQ43),0,DGET(A11:AR43,"MR E",Z65:Z66))</f>
        <v>0</v>
      </c>
      <c r="AZ37" s="22">
        <f>IF(Z66&gt;MAX(AQ12:AQ43),0,DGET(A11:AR43,"Res E",Z65:Z66))</f>
        <v>0</v>
      </c>
    </row>
    <row r="38" spans="1:52">
      <c r="A38" s="22" t="str">
        <f>[1]DB!AS38</f>
        <v/>
      </c>
      <c r="B38" s="22">
        <v>27</v>
      </c>
      <c r="C38" s="22">
        <f>[1]DB!AT38</f>
        <v>0</v>
      </c>
      <c r="D38" s="22">
        <v>0</v>
      </c>
      <c r="E38" s="22">
        <f>IF(B6=13,IF(A38&lt;&gt;"",COUNTIF(U46:U61,A38)+D38,0),D38)</f>
        <v>0</v>
      </c>
      <c r="F38" s="22">
        <f>[1]DB!AT38</f>
        <v>0</v>
      </c>
      <c r="G38" s="22">
        <f>IF(B6=13,IF(A38&lt;&gt;"",F38-COUNTIF(U46:U61,A38)-COUNTIF(Y46:Y61,A38),0),F38)</f>
        <v>0</v>
      </c>
      <c r="H38" s="22">
        <f>[1]DB!BA38</f>
        <v>0</v>
      </c>
      <c r="I38" s="22">
        <f>[1]DB!AW38</f>
        <v>0</v>
      </c>
      <c r="J38" s="22">
        <f>IF(Rækker!V25="Disket",1,IF(N38&gt;5,1,IF(I38=1,1,0)))</f>
        <v>0</v>
      </c>
      <c r="K38" s="22">
        <f>[1]DB!AX38</f>
        <v>0</v>
      </c>
      <c r="L38" s="22">
        <f>IF(Rækker!V25="Udmeldt",1,IF(K38=1,1,0))</f>
        <v>0</v>
      </c>
      <c r="M38" s="22">
        <f>[1]DB!AY38</f>
        <v>0</v>
      </c>
      <c r="N38" s="22">
        <f>IF(Rækker!V25="MR",M38+1,M38)</f>
        <v>0</v>
      </c>
      <c r="O38" s="22">
        <f>[1]DB!AZ38</f>
        <v>0</v>
      </c>
      <c r="P38" s="22">
        <f>IF(Rækker!V25="Res",O38+1,O38)</f>
        <v>0</v>
      </c>
      <c r="Q38" s="22" t="str">
        <f t="shared" si="5"/>
        <v/>
      </c>
      <c r="R38" s="22" t="str">
        <f>IF('Rækker - Udskrift'!AJ25=1,1,IF('Rækker - Udskrift'!AK25="X","X",IF('Rækker - Udskrift'!AL25=2,2,"")))</f>
        <v/>
      </c>
      <c r="S38" s="22" t="str">
        <f>IF('Rækker - Udskrift'!AJ26=1,1,IF('Rækker - Udskrift'!AK26="X","X",IF('Rækker - Udskrift'!AL26=2,2,"")))</f>
        <v/>
      </c>
      <c r="T38" s="22" t="str">
        <f>IF('Rækker - Udskrift'!AJ27=1,1,IF('Rækker - Udskrift'!AK27="X","X",IF('Rækker - Udskrift'!AL27=2,2,"")))</f>
        <v/>
      </c>
      <c r="U38" s="22" t="str">
        <f>IF('Rækker - Udskrift'!AJ28=1,1,IF('Rækker - Udskrift'!AK28="X","X",IF('Rækker - Udskrift'!AL28=2,2,"")))</f>
        <v/>
      </c>
      <c r="V38" s="22" t="str">
        <f>IF('Rækker - Udskrift'!AJ29=1,1,IF('Rækker - Udskrift'!AK29="X","X",IF('Rækker - Udskrift'!AL29=2,2,"")))</f>
        <v/>
      </c>
      <c r="W38" s="22" t="str">
        <f>IF('Rækker - Udskrift'!AJ30=1,1,IF('Rækker - Udskrift'!AK30="X","X",IF('Rækker - Udskrift'!AL30=2,2,"")))</f>
        <v/>
      </c>
      <c r="X38" s="22" t="str">
        <f>IF('Rækker - Udskrift'!AJ31=1,1,IF('Rækker - Udskrift'!AK31="X","X",IF('Rækker - Udskrift'!AL31=2,2,"")))</f>
        <v/>
      </c>
      <c r="Y38" s="22" t="str">
        <f>IF('Rækker - Udskrift'!AJ32=1,1,IF('Rækker - Udskrift'!AK32="X","X",IF('Rækker - Udskrift'!AL32=2,2,"")))</f>
        <v/>
      </c>
      <c r="Z38" s="22" t="str">
        <f>IF('Rækker - Udskrift'!AJ33=1,1,IF('Rækker - Udskrift'!AK33="X","X",IF('Rækker - Udskrift'!AL33=2,2,"")))</f>
        <v/>
      </c>
      <c r="AA38" s="22" t="str">
        <f>IF('Rækker - Udskrift'!AJ34=1,1,IF('Rækker - Udskrift'!AK34="X","X",IF('Rækker - Udskrift'!AL34=2,2,"")))</f>
        <v/>
      </c>
      <c r="AB38" s="22" t="str">
        <f>IF('Rækker - Udskrift'!AJ35=1,1,IF('Rækker - Udskrift'!AK35="X","X",IF('Rækker - Udskrift'!AL35=2,2,"")))</f>
        <v/>
      </c>
      <c r="AC38" s="22" t="str">
        <f>IF('Rækker - Udskrift'!AJ36=1,1,IF('Rækker - Udskrift'!AK36="X","X",IF('Rækker - Udskrift'!AL36=2,2,"")))</f>
        <v/>
      </c>
      <c r="AD38" s="22" t="str">
        <f>IF('Rækker - Udskrift'!AJ37=1,1,IF('Rækker - Udskrift'!AK37="X","X",IF('Rækker - Udskrift'!AL37=2,2,"")))</f>
        <v/>
      </c>
      <c r="AE38" s="22">
        <f>IF(Q38&lt;&gt;"",IF(LEFT(Q38,3)="Res",F1,0),IF(R38=R10,1,0)+IF(S38=S10,1,0)+IF(T38=T10,1,0)+IF(U38=U10,1,0)+IF(V38=V10,1,0)+IF(W38=W10,1,0)+IF(X38=X10,1,0)+IF(Y38=Y10,1,0)+IF(Z38=Z10,1,0)+IF(AA38=AA10,1,0)+IF(AB38=AB10,1,0)+IF(AC38=AC10,1,0)+IF(AD38=AD10,1,0))</f>
        <v>0</v>
      </c>
      <c r="AF38" s="22">
        <f>RANK(AE38,AE12:AE43,1)</f>
        <v>1</v>
      </c>
      <c r="AG38" s="22">
        <f t="shared" si="0"/>
        <v>0</v>
      </c>
      <c r="AH38" s="22">
        <f>IF(R38=R10,4096,0)+IF(S38=S10,2048,0)+IF(T38=T10,1024,0)+IF(U38=U10,512,0)+IF(V38=V10,256,0)+IF(W38=W10,128,0)+IF(X38=X10,64,0)+IF(Y38=Y10,32,0)+IF(Z38=Z10,16,0)+IF(AA38=AA10,8,0)+IF(AB38=AB10,4,0)+IF(AC38=AC10,2,0)+IF(AD38=AD10,1,0)</f>
        <v>0</v>
      </c>
      <c r="AI38" s="22">
        <f>RANK(AH38,AH12:AH43,1)</f>
        <v>1</v>
      </c>
      <c r="AJ38" s="22">
        <f t="shared" si="6"/>
        <v>66</v>
      </c>
      <c r="AK38" s="22">
        <f>RANK(AJ38,AJ12:AJ43,1)</f>
        <v>1</v>
      </c>
      <c r="AL38" s="22">
        <f t="shared" si="1"/>
        <v>0</v>
      </c>
      <c r="AM38" s="22">
        <f t="shared" si="2"/>
        <v>0</v>
      </c>
      <c r="AN38" s="22">
        <f t="shared" si="3"/>
        <v>0</v>
      </c>
      <c r="AO38" s="22">
        <f t="shared" si="7"/>
        <v>0</v>
      </c>
      <c r="AP38" s="22">
        <f t="shared" si="4"/>
        <v>0</v>
      </c>
      <c r="AQ38" s="22">
        <f>IF(C38&gt;0,IF(AN38&gt;0,COUNTIF(AN12:AN38,"&gt;0"),0),0)</f>
        <v>0</v>
      </c>
      <c r="AR38" s="22">
        <f>IF(AQ38&gt;0,AQ38,MAX(AQ12:AQ43)+COUNTIF(AQ12:AQ38,"=0"))</f>
        <v>27</v>
      </c>
      <c r="AS38" s="22" t="str">
        <f>IF(AA66&gt;MAX(AQ12:AQ43),"",DGET(A11:AR43,"Signatur",AA65:AA66))</f>
        <v/>
      </c>
      <c r="AT38" s="22">
        <f>IF(AA66&gt;MAX(AQ12:AQ43),0,DGET(A11:AR43,"Deltager E",AA65:AA66))</f>
        <v>0</v>
      </c>
      <c r="AU38" s="22">
        <f>IF(AA66&gt;MAX(AQ12:AQ43),0,DGET(A11:AR43,"2. runde E",AA65:AA66))</f>
        <v>0</v>
      </c>
      <c r="AV38" s="22">
        <f>IF(AA66&gt;MAX(AQ12:AQ43),0,DGET(A11:AR43,"Kval E",AA65:AA66))</f>
        <v>0</v>
      </c>
      <c r="AW38" s="22">
        <f>IF(AA66&gt;MAX(AQ12:AQ43),0,DGET(A11:AR43,"Dis E",AA65:AA66))</f>
        <v>0</v>
      </c>
      <c r="AX38" s="22">
        <f>IF(AA66&gt;MAX(AQ12:AQ43),0,DGET(A11:AR43,"Udm E",AA65:AA66))</f>
        <v>0</v>
      </c>
      <c r="AY38" s="22">
        <f>IF(AA66&gt;MAX(AQ12:AQ43),0,DGET(A11:AR43,"MR E",AA65:AA66))</f>
        <v>0</v>
      </c>
      <c r="AZ38" s="22">
        <f>IF(AA66&gt;MAX(AQ12:AQ43),0,DGET(A11:AR43,"Res E",AA65:AA66))</f>
        <v>0</v>
      </c>
    </row>
    <row r="39" spans="1:52">
      <c r="A39" s="22" t="str">
        <f>[1]DB!AS39</f>
        <v/>
      </c>
      <c r="B39" s="22">
        <v>28</v>
      </c>
      <c r="C39" s="22">
        <f>[1]DB!AT39</f>
        <v>0</v>
      </c>
      <c r="D39" s="22">
        <v>0</v>
      </c>
      <c r="E39" s="22">
        <f>IF(B6=13,IF(A39&lt;&gt;"",COUNTIF(U46:U61,A39)+D39,0),D39)</f>
        <v>0</v>
      </c>
      <c r="F39" s="22">
        <f>[1]DB!AT39</f>
        <v>0</v>
      </c>
      <c r="G39" s="22">
        <f>IF(B6=13,IF(A39&lt;&gt;"",F39-COUNTIF(U46:U61,A39)-COUNTIF(Y46:Y61,A39),0),F39)</f>
        <v>0</v>
      </c>
      <c r="H39" s="22">
        <f>[1]DB!BA39</f>
        <v>0</v>
      </c>
      <c r="I39" s="22">
        <f>[1]DB!AW39</f>
        <v>0</v>
      </c>
      <c r="J39" s="22">
        <f>IF(Rækker!X25="Disket",1,IF(N39&gt;5,1,IF(I39=1,1,0)))</f>
        <v>0</v>
      </c>
      <c r="K39" s="22">
        <f>[1]DB!AX39</f>
        <v>0</v>
      </c>
      <c r="L39" s="22">
        <f>IF(Rækker!X25="Udmeldt",1,IF(K39=1,1,0))</f>
        <v>0</v>
      </c>
      <c r="M39" s="22">
        <f>[1]DB!AY39</f>
        <v>0</v>
      </c>
      <c r="N39" s="22">
        <f>IF(Rækker!X25="MR",M39+1,M39)</f>
        <v>0</v>
      </c>
      <c r="O39" s="22">
        <f>[1]DB!AZ39</f>
        <v>0</v>
      </c>
      <c r="P39" s="22">
        <f>IF(Rækker!X25="Res",O39+1,O39)</f>
        <v>0</v>
      </c>
      <c r="Q39" s="22" t="str">
        <f t="shared" si="5"/>
        <v/>
      </c>
      <c r="R39" s="22" t="str">
        <f>IF('Rækker - Udskrift'!AM25=1,1,IF('Rækker - Udskrift'!AN25="X","X",IF('Rækker - Udskrift'!AO25=2,2,"")))</f>
        <v/>
      </c>
      <c r="S39" s="22" t="str">
        <f>IF('Rækker - Udskrift'!AM26=1,1,IF('Rækker - Udskrift'!AN26="X","X",IF('Rækker - Udskrift'!AO26=2,2,"")))</f>
        <v/>
      </c>
      <c r="T39" s="22" t="str">
        <f>IF('Rækker - Udskrift'!AM27=1,1,IF('Rækker - Udskrift'!AN27="X","X",IF('Rækker - Udskrift'!AO27=2,2,"")))</f>
        <v/>
      </c>
      <c r="U39" s="22" t="str">
        <f>IF('Rækker - Udskrift'!AM28=1,1,IF('Rækker - Udskrift'!AN28="X","X",IF('Rækker - Udskrift'!AO28=2,2,"")))</f>
        <v/>
      </c>
      <c r="V39" s="22" t="str">
        <f>IF('Rækker - Udskrift'!AM29=1,1,IF('Rækker - Udskrift'!AN29="X","X",IF('Rækker - Udskrift'!AO29=2,2,"")))</f>
        <v/>
      </c>
      <c r="W39" s="22" t="str">
        <f>IF('Rækker - Udskrift'!AM30=1,1,IF('Rækker - Udskrift'!AN30="X","X",IF('Rækker - Udskrift'!AO30=2,2,"")))</f>
        <v/>
      </c>
      <c r="X39" s="22" t="str">
        <f>IF('Rækker - Udskrift'!AM31=1,1,IF('Rækker - Udskrift'!AN31="X","X",IF('Rækker - Udskrift'!AO31=2,2,"")))</f>
        <v/>
      </c>
      <c r="Y39" s="22" t="str">
        <f>IF('Rækker - Udskrift'!AM32=1,1,IF('Rækker - Udskrift'!AN32="X","X",IF('Rækker - Udskrift'!AO32=2,2,"")))</f>
        <v/>
      </c>
      <c r="Z39" s="22" t="str">
        <f>IF('Rækker - Udskrift'!AM33=1,1,IF('Rækker - Udskrift'!AN33="X","X",IF('Rækker - Udskrift'!AO33=2,2,"")))</f>
        <v/>
      </c>
      <c r="AA39" s="22" t="str">
        <f>IF('Rækker - Udskrift'!AM34=1,1,IF('Rækker - Udskrift'!AN34="X","X",IF('Rækker - Udskrift'!AO34=2,2,"")))</f>
        <v/>
      </c>
      <c r="AB39" s="22" t="str">
        <f>IF('Rækker - Udskrift'!AM35=1,1,IF('Rækker - Udskrift'!AN35="X","X",IF('Rækker - Udskrift'!AO35=2,2,"")))</f>
        <v/>
      </c>
      <c r="AC39" s="22" t="str">
        <f>IF('Rækker - Udskrift'!AM36=1,1,IF('Rækker - Udskrift'!AN36="X","X",IF('Rækker - Udskrift'!AO36=2,2,"")))</f>
        <v/>
      </c>
      <c r="AD39" s="22" t="str">
        <f>IF('Rækker - Udskrift'!AM37=1,1,IF('Rækker - Udskrift'!AN37="X","X",IF('Rækker - Udskrift'!AO37=2,2,"")))</f>
        <v/>
      </c>
      <c r="AE39" s="22">
        <f>IF(Q39&lt;&gt;"",IF(LEFT(Q39,3)="Res",F1,0),IF(R39=R10,1,0)+IF(S39=S10,1,0)+IF(T39=T10,1,0)+IF(U39=U10,1,0)+IF(V39=V10,1,0)+IF(W39=W10,1,0)+IF(X39=X10,1,0)+IF(Y39=Y10,1,0)+IF(Z39=Z10,1,0)+IF(AA39=AA10,1,0)+IF(AB39=AB10,1,0)+IF(AC39=AC10,1,0)+IF(AD39=AD10,1,0))</f>
        <v>0</v>
      </c>
      <c r="AF39" s="22">
        <f>RANK(AE39,AE12:AE43,1)</f>
        <v>1</v>
      </c>
      <c r="AG39" s="22">
        <f t="shared" si="0"/>
        <v>0</v>
      </c>
      <c r="AH39" s="22">
        <f>IF(R39=R10,4096,0)+IF(S39=S10,2048,0)+IF(T39=T10,1024,0)+IF(U39=U10,512,0)+IF(V39=V10,256,0)+IF(W39=W10,128,0)+IF(X39=X10,64,0)+IF(Y39=Y10,32,0)+IF(Z39=Z10,16,0)+IF(AA39=AA10,8,0)+IF(AB39=AB10,4,0)+IF(AC39=AC10,2,0)+IF(AD39=AD10,1,0)</f>
        <v>0</v>
      </c>
      <c r="AI39" s="22">
        <f>RANK(AH39,AH12:AH43,1)</f>
        <v>1</v>
      </c>
      <c r="AJ39" s="22">
        <f t="shared" si="6"/>
        <v>66</v>
      </c>
      <c r="AK39" s="22">
        <f>RANK(AJ39,AJ12:AJ43,1)</f>
        <v>1</v>
      </c>
      <c r="AL39" s="22">
        <f t="shared" si="1"/>
        <v>0</v>
      </c>
      <c r="AM39" s="22">
        <f t="shared" si="2"/>
        <v>0</v>
      </c>
      <c r="AN39" s="22">
        <f t="shared" si="3"/>
        <v>0</v>
      </c>
      <c r="AO39" s="22">
        <f t="shared" si="7"/>
        <v>0</v>
      </c>
      <c r="AP39" s="22">
        <f t="shared" si="4"/>
        <v>0</v>
      </c>
      <c r="AQ39" s="22">
        <f>IF(C39&gt;0,IF(AN39&gt;0,COUNTIF(AN12:AN39,"&gt;0"),0),0)</f>
        <v>0</v>
      </c>
      <c r="AR39" s="22">
        <f>IF(AQ39&gt;0,AQ39,MAX(AQ12:AQ43)+COUNTIF(AQ12:AQ39,"=0"))</f>
        <v>28</v>
      </c>
      <c r="AS39" s="22" t="str">
        <f>IF(AB66&gt;MAX(AQ12:AQ43),"",DGET(A11:AR43,"Signatur",AB65:AB66))</f>
        <v/>
      </c>
      <c r="AT39" s="22">
        <f>IF(AB66&gt;MAX(AQ12:AQ43),0,DGET(A11:AR43,"Deltager E",AB65:AB66))</f>
        <v>0</v>
      </c>
      <c r="AU39" s="22">
        <f>IF(AB66&gt;MAX(AQ12:AQ43),0,DGET(A11:AR43,"2. runde E",AB65:AB66))</f>
        <v>0</v>
      </c>
      <c r="AV39" s="22">
        <f>IF(AB66&gt;MAX(AQ12:AQ43),0,DGET(A11:AR43,"Kval E",AB65:AB66))</f>
        <v>0</v>
      </c>
      <c r="AW39" s="22">
        <f>IF(AB66&gt;MAX(AQ12:AQ43),0,DGET(A11:AR43,"Dis E",AB65:AB66))</f>
        <v>0</v>
      </c>
      <c r="AX39" s="22">
        <f>IF(AB66&gt;MAX(AQ12:AQ43),0,DGET(A11:AR43,"Udm E",AB65:AB66))</f>
        <v>0</v>
      </c>
      <c r="AY39" s="22">
        <f>IF(AB66&gt;MAX(AQ12:AQ43),0,DGET(A11:AR43,"MR E",AB65:AB66))</f>
        <v>0</v>
      </c>
      <c r="AZ39" s="22">
        <f>IF(AB66&gt;MAX(AQ12:AQ43),0,DGET(A11:AR43,"Res E",AB65:AB66))</f>
        <v>0</v>
      </c>
    </row>
    <row r="40" spans="1:52">
      <c r="A40" s="22" t="str">
        <f>[1]DB!AS40</f>
        <v/>
      </c>
      <c r="B40" s="22">
        <v>29</v>
      </c>
      <c r="C40" s="22">
        <f>[1]DB!AT40</f>
        <v>0</v>
      </c>
      <c r="D40" s="22">
        <v>0</v>
      </c>
      <c r="E40" s="22">
        <f>IF(B6=13,IF(A40&lt;&gt;"",COUNTIF(U46:U61,A40)+D40,0),D40)</f>
        <v>0</v>
      </c>
      <c r="F40" s="22">
        <f>[1]DB!AT40</f>
        <v>0</v>
      </c>
      <c r="G40" s="22">
        <f>IF(B6=13,IF(A40&lt;&gt;"",F40-COUNTIF(U46:U61,A40)-COUNTIF(Y46:Y61,A40),0),F40)</f>
        <v>0</v>
      </c>
      <c r="H40" s="22">
        <f>[1]DB!BA40</f>
        <v>0</v>
      </c>
      <c r="I40" s="22">
        <f>[1]DB!AW40</f>
        <v>0</v>
      </c>
      <c r="J40" s="22">
        <f>IF(Rækker!Z25="Disket",1,IF(N40&gt;5,1,IF(I40=1,1,0)))</f>
        <v>0</v>
      </c>
      <c r="K40" s="22">
        <f>[1]DB!AX40</f>
        <v>0</v>
      </c>
      <c r="L40" s="22">
        <f>IF(Rækker!Z25="Udmeldt",1,IF(K40=1,1,0))</f>
        <v>0</v>
      </c>
      <c r="M40" s="22">
        <f>[1]DB!AY40</f>
        <v>0</v>
      </c>
      <c r="N40" s="22">
        <f>IF(Rækker!Z25="MR",M40+1,M40)</f>
        <v>0</v>
      </c>
      <c r="O40" s="22">
        <f>[1]DB!AZ40</f>
        <v>0</v>
      </c>
      <c r="P40" s="22">
        <f>IF(Rækker!Z25="Res",O40+1,O40)</f>
        <v>0</v>
      </c>
      <c r="Q40" s="22" t="str">
        <f t="shared" si="5"/>
        <v/>
      </c>
      <c r="R40" s="22" t="str">
        <f>IF('Rækker - Udskrift'!AP25=1,1,IF('Rækker - Udskrift'!AQ25="X","X",IF('Rækker - Udskrift'!AR25=2,2,"")))</f>
        <v/>
      </c>
      <c r="S40" s="22" t="str">
        <f>IF('Rækker - Udskrift'!AP26=1,1,IF('Rækker - Udskrift'!AQ26="X","X",IF('Rækker - Udskrift'!AR26=2,2,"")))</f>
        <v/>
      </c>
      <c r="T40" s="22" t="str">
        <f>IF('Rækker - Udskrift'!AP27=1,1,IF('Rækker - Udskrift'!AQ27="X","X",IF('Rækker - Udskrift'!AR27=2,2,"")))</f>
        <v/>
      </c>
      <c r="U40" s="22" t="str">
        <f>IF('Rækker - Udskrift'!AP28=1,1,IF('Rækker - Udskrift'!AQ28="X","X",IF('Rækker - Udskrift'!AR28=2,2,"")))</f>
        <v/>
      </c>
      <c r="V40" s="22" t="str">
        <f>IF('Rækker - Udskrift'!AP29=1,1,IF('Rækker - Udskrift'!AQ29="X","X",IF('Rækker - Udskrift'!AR29=2,2,"")))</f>
        <v/>
      </c>
      <c r="W40" s="22" t="str">
        <f>IF('Rækker - Udskrift'!AP30=1,1,IF('Rækker - Udskrift'!AQ30="X","X",IF('Rækker - Udskrift'!AR30=2,2,"")))</f>
        <v/>
      </c>
      <c r="X40" s="22" t="str">
        <f>IF('Rækker - Udskrift'!AP31=1,1,IF('Rækker - Udskrift'!AQ31="X","X",IF('Rækker - Udskrift'!AR31=2,2,"")))</f>
        <v/>
      </c>
      <c r="Y40" s="22" t="str">
        <f>IF('Rækker - Udskrift'!AP32=1,1,IF('Rækker - Udskrift'!AQ32="X","X",IF('Rækker - Udskrift'!AR32=2,2,"")))</f>
        <v/>
      </c>
      <c r="Z40" s="22" t="str">
        <f>IF('Rækker - Udskrift'!AP33=1,1,IF('Rækker - Udskrift'!AQ33="X","X",IF('Rækker - Udskrift'!AR33=2,2,"")))</f>
        <v/>
      </c>
      <c r="AA40" s="22" t="str">
        <f>IF('Rækker - Udskrift'!AP34=1,1,IF('Rækker - Udskrift'!AQ34="X","X",IF('Rækker - Udskrift'!AR34=2,2,"")))</f>
        <v/>
      </c>
      <c r="AB40" s="22" t="str">
        <f>IF('Rækker - Udskrift'!AP35=1,1,IF('Rækker - Udskrift'!AQ35="X","X",IF('Rækker - Udskrift'!AR35=2,2,"")))</f>
        <v/>
      </c>
      <c r="AC40" s="22" t="str">
        <f>IF('Rækker - Udskrift'!AP36=1,1,IF('Rækker - Udskrift'!AQ36="X","X",IF('Rækker - Udskrift'!AR36=2,2,"")))</f>
        <v/>
      </c>
      <c r="AD40" s="22" t="str">
        <f>IF('Rækker - Udskrift'!AP37=1,1,IF('Rækker - Udskrift'!AQ37="X","X",IF('Rækker - Udskrift'!AR37=2,2,"")))</f>
        <v/>
      </c>
      <c r="AE40" s="22">
        <f>IF(Q40&lt;&gt;"",IF(LEFT(Q40,3)="Res",F1,0),IF(R40=R10,1,0)+IF(S40=S10,1,0)+IF(T40=T10,1,0)+IF(U40=U10,1,0)+IF(V40=V10,1,0)+IF(W40=W10,1,0)+IF(X40=X10,1,0)+IF(Y40=Y10,1,0)+IF(Z40=Z10,1,0)+IF(AA40=AA10,1,0)+IF(AB40=AB10,1,0)+IF(AC40=AC10,1,0)+IF(AD40=AD10,1,0))</f>
        <v>0</v>
      </c>
      <c r="AF40" s="22">
        <f>RANK(AE40,AE12:AE43,1)</f>
        <v>1</v>
      </c>
      <c r="AG40" s="22">
        <f t="shared" si="0"/>
        <v>0</v>
      </c>
      <c r="AH40" s="22">
        <f>IF(R40=R10,4096,0)+IF(S40=S10,2048,0)+IF(T40=T10,1024,0)+IF(U40=U10,512,0)+IF(V40=V10,256,0)+IF(W40=W10,128,0)+IF(X40=X10,64,0)+IF(Y40=Y10,32,0)+IF(Z40=Z10,16,0)+IF(AA40=AA10,8,0)+IF(AB40=AB10,4,0)+IF(AC40=AC10,2,0)+IF(AD40=AD10,1,0)</f>
        <v>0</v>
      </c>
      <c r="AI40" s="22">
        <f>RANK(AH40,AH12:AH43,1)</f>
        <v>1</v>
      </c>
      <c r="AJ40" s="22">
        <f t="shared" si="6"/>
        <v>66</v>
      </c>
      <c r="AK40" s="22">
        <f>RANK(AJ40,AJ12:AJ43,1)</f>
        <v>1</v>
      </c>
      <c r="AL40" s="22">
        <f t="shared" si="1"/>
        <v>0</v>
      </c>
      <c r="AM40" s="22">
        <f t="shared" si="2"/>
        <v>0</v>
      </c>
      <c r="AN40" s="22">
        <f t="shared" si="3"/>
        <v>0</v>
      </c>
      <c r="AO40" s="22">
        <f t="shared" si="7"/>
        <v>0</v>
      </c>
      <c r="AP40" s="22">
        <f t="shared" si="4"/>
        <v>0</v>
      </c>
      <c r="AQ40" s="22">
        <f>IF(C40&gt;0,IF(AN40&gt;0,COUNTIF(AN12:AN40,"&gt;0"),0),0)</f>
        <v>0</v>
      </c>
      <c r="AR40" s="22">
        <f>IF(AQ40&gt;0,AQ40,MAX(AQ12:AQ43)+COUNTIF(AQ12:AQ40,"=0"))</f>
        <v>29</v>
      </c>
      <c r="AS40" s="22" t="str">
        <f>IF(AC66&gt;MAX(AQ12:AQ43),"",DGET(A11:AR43,"Signatur",AC65:AC66))</f>
        <v/>
      </c>
      <c r="AT40" s="22">
        <f>IF(AC66&gt;MAX(AQ12:AQ43),0,DGET(A11:AR43,"Deltager E",AC65:AC66))</f>
        <v>0</v>
      </c>
      <c r="AU40" s="22">
        <f>IF(AC66&gt;MAX(AQ12:AQ43),0,DGET(A11:AR43,"2. runde E",AC65:AC66))</f>
        <v>0</v>
      </c>
      <c r="AV40" s="22">
        <f>IF(AC66&gt;MAX(AQ12:AQ43),0,DGET(A11:AR43,"Kval E",AC65:AC66))</f>
        <v>0</v>
      </c>
      <c r="AW40" s="22">
        <f>IF(AC66&gt;MAX(AQ12:AQ43),0,DGET(A11:AR43,"Dis E",AC65:AC66))</f>
        <v>0</v>
      </c>
      <c r="AX40" s="22">
        <f>IF(AC66&gt;MAX(AQ12:AQ43),0,DGET(A11:AR43,"Udm E",AC65:AC66))</f>
        <v>0</v>
      </c>
      <c r="AY40" s="22">
        <f>IF(AC66&gt;MAX(AQ12:AQ43),0,DGET(A11:AR43,"MR E",AC65:AC66))</f>
        <v>0</v>
      </c>
      <c r="AZ40" s="22">
        <f>IF(AC66&gt;MAX(AQ12:AQ43),0,DGET(A11:AR43,"Res E",AC65:AC66))</f>
        <v>0</v>
      </c>
    </row>
    <row r="41" spans="1:52">
      <c r="A41" s="22" t="str">
        <f>[1]DB!AS41</f>
        <v/>
      </c>
      <c r="B41" s="22">
        <v>30</v>
      </c>
      <c r="C41" s="22">
        <f>[1]DB!AT41</f>
        <v>0</v>
      </c>
      <c r="D41" s="22">
        <v>0</v>
      </c>
      <c r="E41" s="22">
        <f>IF(B6=13,IF(A41&lt;&gt;"",COUNTIF(U46:U61,A41)+D41,0),D41)</f>
        <v>0</v>
      </c>
      <c r="F41" s="22">
        <f>[1]DB!AT41</f>
        <v>0</v>
      </c>
      <c r="G41" s="22">
        <f>IF(B6=13,IF(A41&lt;&gt;"",F41-COUNTIF(U46:U61,A41)-COUNTIF(Y46:Y61,A41),0),F41)</f>
        <v>0</v>
      </c>
      <c r="H41" s="22">
        <f>[1]DB!BA41</f>
        <v>0</v>
      </c>
      <c r="I41" s="22">
        <f>[1]DB!AW41</f>
        <v>0</v>
      </c>
      <c r="J41" s="22">
        <f>IF(Rækker!AB25="Disket",1,IF(N41&gt;5,1,IF(I41=1,1,0)))</f>
        <v>0</v>
      </c>
      <c r="K41" s="22">
        <f>[1]DB!AX41</f>
        <v>0</v>
      </c>
      <c r="L41" s="22">
        <f>IF(Rækker!AB25="Udmeldt",1,IF(K41=1,1,0))</f>
        <v>0</v>
      </c>
      <c r="M41" s="22">
        <f>[1]DB!AY41</f>
        <v>0</v>
      </c>
      <c r="N41" s="22">
        <f>IF(Rækker!AB25="MR",M41+1,M41)</f>
        <v>0</v>
      </c>
      <c r="O41" s="22">
        <f>[1]DB!AZ41</f>
        <v>0</v>
      </c>
      <c r="P41" s="22">
        <f>IF(Rækker!AB25="Res",O41+1,O41)</f>
        <v>0</v>
      </c>
      <c r="Q41" s="22" t="str">
        <f t="shared" si="5"/>
        <v/>
      </c>
      <c r="R41" s="22" t="str">
        <f>IF('Rækker - Udskrift'!AS25=1,1,IF('Rækker - Udskrift'!AT25="X","X",IF('Rækker - Udskrift'!AU25=2,2,"")))</f>
        <v/>
      </c>
      <c r="S41" s="22" t="str">
        <f>IF('Rækker - Udskrift'!AS26=1,1,IF('Rækker - Udskrift'!AT26="X","X",IF('Rækker - Udskrift'!AU26=2,2,"")))</f>
        <v/>
      </c>
      <c r="T41" s="22" t="str">
        <f>IF('Rækker - Udskrift'!AS27=1,1,IF('Rækker - Udskrift'!AT27="X","X",IF('Rækker - Udskrift'!AU27=2,2,"")))</f>
        <v/>
      </c>
      <c r="U41" s="22" t="str">
        <f>IF('Rækker - Udskrift'!AS28=1,1,IF('Rækker - Udskrift'!AT28="X","X",IF('Rækker - Udskrift'!AU28=2,2,"")))</f>
        <v/>
      </c>
      <c r="V41" s="22" t="str">
        <f>IF('Rækker - Udskrift'!AS29=1,1,IF('Rækker - Udskrift'!AT29="X","X",IF('Rækker - Udskrift'!AU29=2,2,"")))</f>
        <v/>
      </c>
      <c r="W41" s="22" t="str">
        <f>IF('Rækker - Udskrift'!AS30=1,1,IF('Rækker - Udskrift'!AT30="X","X",IF('Rækker - Udskrift'!AU30=2,2,"")))</f>
        <v/>
      </c>
      <c r="X41" s="22" t="str">
        <f>IF('Rækker - Udskrift'!AS31=1,1,IF('Rækker - Udskrift'!AT31="X","X",IF('Rækker - Udskrift'!AU31=2,2,"")))</f>
        <v/>
      </c>
      <c r="Y41" s="22" t="str">
        <f>IF('Rækker - Udskrift'!AS32=1,1,IF('Rækker - Udskrift'!AT32="X","X",IF('Rækker - Udskrift'!AU32=2,2,"")))</f>
        <v/>
      </c>
      <c r="Z41" s="22" t="str">
        <f>IF('Rækker - Udskrift'!AS33=1,1,IF('Rækker - Udskrift'!AT33="X","X",IF('Rækker - Udskrift'!AU33=2,2,"")))</f>
        <v/>
      </c>
      <c r="AA41" s="22" t="str">
        <f>IF('Rækker - Udskrift'!AS34=1,1,IF('Rækker - Udskrift'!AT34="X","X",IF('Rækker - Udskrift'!AU34=2,2,"")))</f>
        <v/>
      </c>
      <c r="AB41" s="22" t="str">
        <f>IF('Rækker - Udskrift'!AS35=1,1,IF('Rækker - Udskrift'!AT35="X","X",IF('Rækker - Udskrift'!AU35=2,2,"")))</f>
        <v/>
      </c>
      <c r="AC41" s="22" t="str">
        <f>IF('Rækker - Udskrift'!AS36=1,1,IF('Rækker - Udskrift'!AT36="X","X",IF('Rækker - Udskrift'!AU36=2,2,"")))</f>
        <v/>
      </c>
      <c r="AD41" s="22" t="str">
        <f>IF('Rækker - Udskrift'!AS37=1,1,IF('Rækker - Udskrift'!AT37="X","X",IF('Rækker - Udskrift'!AU37=2,2,"")))</f>
        <v/>
      </c>
      <c r="AE41" s="22">
        <f>IF(Q41&lt;&gt;"",IF(LEFT(Q41,3)="Res",F1,0),IF(R41=R10,1,0)+IF(S41=S10,1,0)+IF(T41=T10,1,0)+IF(U41=U10,1,0)+IF(V41=V10,1,0)+IF(W41=W10,1,0)+IF(X41=X10,1,0)+IF(Y41=Y10,1,0)+IF(Z41=Z10,1,0)+IF(AA41=AA10,1,0)+IF(AB41=AB10,1,0)+IF(AC41=AC10,1,0)+IF(AD41=AD10,1,0))</f>
        <v>0</v>
      </c>
      <c r="AF41" s="22">
        <f>RANK(AE41,AE12:AE43,1)</f>
        <v>1</v>
      </c>
      <c r="AG41" s="22">
        <f t="shared" si="0"/>
        <v>0</v>
      </c>
      <c r="AH41" s="22">
        <f>IF(R41=R10,4096,0)+IF(S41=S10,2048,0)+IF(T41=T10,1024,0)+IF(U41=U10,512,0)+IF(V41=V10,256,0)+IF(W41=W10,128,0)+IF(X41=X10,64,0)+IF(Y41=Y10,32,0)+IF(Z41=Z10,16,0)+IF(AA41=AA10,8,0)+IF(AB41=AB10,4,0)+IF(AC41=AC10,2,0)+IF(AD41=AD10,1,0)</f>
        <v>0</v>
      </c>
      <c r="AI41" s="22">
        <f>RANK(AH41,AH12:AH43,1)</f>
        <v>1</v>
      </c>
      <c r="AJ41" s="22">
        <f t="shared" si="6"/>
        <v>66</v>
      </c>
      <c r="AK41" s="22">
        <f>RANK(AJ41,AJ12:AJ43,1)</f>
        <v>1</v>
      </c>
      <c r="AL41" s="22">
        <f t="shared" si="1"/>
        <v>0</v>
      </c>
      <c r="AM41" s="22">
        <f t="shared" si="2"/>
        <v>0</v>
      </c>
      <c r="AN41" s="22">
        <f t="shared" si="3"/>
        <v>0</v>
      </c>
      <c r="AO41" s="22">
        <f t="shared" si="7"/>
        <v>0</v>
      </c>
      <c r="AP41" s="22">
        <f t="shared" si="4"/>
        <v>0</v>
      </c>
      <c r="AQ41" s="22">
        <f>IF(C41&gt;0,IF(AN41&gt;0,COUNTIF(AN12:AN41,"&gt;0"),0),0)</f>
        <v>0</v>
      </c>
      <c r="AR41" s="22">
        <f>IF(AQ41&gt;0,AQ41,MAX(AQ12:AQ43)+COUNTIF(AQ12:AQ41,"=0"))</f>
        <v>30</v>
      </c>
      <c r="AS41" s="22" t="str">
        <f>IF(AD66&gt;MAX(AQ12:AQ43),"",DGET(A11:AR43,"Signatur",AD65:AD66))</f>
        <v/>
      </c>
      <c r="AT41" s="22">
        <f>IF(AD66&gt;MAX(AQ12:AQ43),0,DGET(A11:AR43,"Deltager E",AD65:AD66))</f>
        <v>0</v>
      </c>
      <c r="AU41" s="22">
        <f>IF(AD66&gt;MAX(AQ12:AQ43),0,DGET(A11:AR43,"2. runde E",AD65:AD66))</f>
        <v>0</v>
      </c>
      <c r="AV41" s="22">
        <f>IF(AD66&gt;MAX(AQ12:AQ43),0,DGET(A11:AR43,"Kval E",AD65:AD66))</f>
        <v>0</v>
      </c>
      <c r="AW41" s="22">
        <f>IF(AD66&gt;MAX(AQ12:AQ43),0,DGET(A11:AR43,"Dis E",AD65:AD66))</f>
        <v>0</v>
      </c>
      <c r="AX41" s="22">
        <f>IF(AD66&gt;MAX(AQ12:AQ43),0,DGET(A11:AR43,"Udm E",AD65:AD66))</f>
        <v>0</v>
      </c>
      <c r="AY41" s="22">
        <f>IF(AD66&gt;MAX(AQ12:AQ43),0,DGET(A11:AR43,"MR E",AD65:AD66))</f>
        <v>0</v>
      </c>
      <c r="AZ41" s="22">
        <f>IF(AD66&gt;MAX(AQ12:AQ43),0,DGET(A11:AR43,"Res E",AD65:AD66))</f>
        <v>0</v>
      </c>
    </row>
    <row r="42" spans="1:52">
      <c r="A42" s="22" t="str">
        <f>[1]DB!AS42</f>
        <v/>
      </c>
      <c r="B42" s="22">
        <v>31</v>
      </c>
      <c r="C42" s="22">
        <f>[1]DB!AT42</f>
        <v>0</v>
      </c>
      <c r="D42" s="22">
        <v>0</v>
      </c>
      <c r="E42" s="22">
        <f>IF(B6=13,IF(A42&lt;&gt;"",COUNTIF(U46:U61,A42)+D42,0),D42)</f>
        <v>0</v>
      </c>
      <c r="F42" s="22">
        <f>[1]DB!AT42</f>
        <v>0</v>
      </c>
      <c r="G42" s="22">
        <f>IF(B6=13,IF(A42&lt;&gt;"",F42-COUNTIF(U46:U61,A42)-COUNTIF(Y46:Y61,A42),0),F42)</f>
        <v>0</v>
      </c>
      <c r="H42" s="22">
        <f>[1]DB!BA42</f>
        <v>0</v>
      </c>
      <c r="I42" s="22">
        <f>[1]DB!AW42</f>
        <v>0</v>
      </c>
      <c r="J42" s="22">
        <f>IF(Rækker!AD25="Disket",1,IF(N42&gt;5,1,IF(I42=1,1,0)))</f>
        <v>0</v>
      </c>
      <c r="K42" s="22">
        <f>[1]DB!AX42</f>
        <v>0</v>
      </c>
      <c r="L42" s="22">
        <f>IF(Rækker!AD25="Udmeldt",1,IF(K42=1,1,0))</f>
        <v>0</v>
      </c>
      <c r="M42" s="22">
        <f>[1]DB!AY42</f>
        <v>0</v>
      </c>
      <c r="N42" s="22">
        <f>IF(Rækker!AD25="MR",M42+1,M42)</f>
        <v>0</v>
      </c>
      <c r="O42" s="22">
        <f>[1]DB!AZ42</f>
        <v>0</v>
      </c>
      <c r="P42" s="22">
        <f>IF(Rækker!AD25="Res",O42+1,O42)</f>
        <v>0</v>
      </c>
      <c r="Q42" s="22" t="str">
        <f t="shared" si="5"/>
        <v/>
      </c>
      <c r="R42" s="22" t="str">
        <f>IF('Rækker - Udskrift'!AV25=1,1,IF('Rækker - Udskrift'!AW25="X","X",IF('Rækker - Udskrift'!AX25=2,2,"")))</f>
        <v/>
      </c>
      <c r="S42" s="22" t="str">
        <f>IF('Rækker - Udskrift'!AV26=1,1,IF('Rækker - Udskrift'!AW26="X","X",IF('Rækker - Udskrift'!AX26=2,2,"")))</f>
        <v/>
      </c>
      <c r="T42" s="22" t="str">
        <f>IF('Rækker - Udskrift'!AV27=1,1,IF('Rækker - Udskrift'!AW27="X","X",IF('Rækker - Udskrift'!AX27=2,2,"")))</f>
        <v/>
      </c>
      <c r="U42" s="22" t="str">
        <f>IF('Rækker - Udskrift'!AV28=1,1,IF('Rækker - Udskrift'!AW28="X","X",IF('Rækker - Udskrift'!AX28=2,2,"")))</f>
        <v/>
      </c>
      <c r="V42" s="22" t="str">
        <f>IF('Rækker - Udskrift'!AV29=1,1,IF('Rækker - Udskrift'!AW29="X","X",IF('Rækker - Udskrift'!AX29=2,2,"")))</f>
        <v/>
      </c>
      <c r="W42" s="22" t="str">
        <f>IF('Rækker - Udskrift'!AV30=1,1,IF('Rækker - Udskrift'!AW30="X","X",IF('Rækker - Udskrift'!AX30=2,2,"")))</f>
        <v/>
      </c>
      <c r="X42" s="22" t="str">
        <f>IF('Rækker - Udskrift'!AV31=1,1,IF('Rækker - Udskrift'!AW31="X","X",IF('Rækker - Udskrift'!AX31=2,2,"")))</f>
        <v/>
      </c>
      <c r="Y42" s="22" t="str">
        <f>IF('Rækker - Udskrift'!AV32=1,1,IF('Rækker - Udskrift'!AW32="X","X",IF('Rækker - Udskrift'!AX32=2,2,"")))</f>
        <v/>
      </c>
      <c r="Z42" s="22" t="str">
        <f>IF('Rækker - Udskrift'!AV33=1,1,IF('Rækker - Udskrift'!AW33="X","X",IF('Rækker - Udskrift'!AX33=2,2,"")))</f>
        <v/>
      </c>
      <c r="AA42" s="22" t="str">
        <f>IF('Rækker - Udskrift'!AV34=1,1,IF('Rækker - Udskrift'!AW34="X","X",IF('Rækker - Udskrift'!AX34=2,2,"")))</f>
        <v/>
      </c>
      <c r="AB42" s="22" t="str">
        <f>IF('Rækker - Udskrift'!AV35=1,1,IF('Rækker - Udskrift'!AW35="X","X",IF('Rækker - Udskrift'!AX35=2,2,"")))</f>
        <v/>
      </c>
      <c r="AC42" s="22" t="str">
        <f>IF('Rækker - Udskrift'!AV36=1,1,IF('Rækker - Udskrift'!AW36="X","X",IF('Rækker - Udskrift'!AX36=2,2,"")))</f>
        <v/>
      </c>
      <c r="AD42" s="22" t="str">
        <f>IF('Rækker - Udskrift'!AV37=1,1,IF('Rækker - Udskrift'!AW37="X","X",IF('Rækker - Udskrift'!AX37=2,2,"")))</f>
        <v/>
      </c>
      <c r="AE42" s="22">
        <f>IF(Q42&lt;&gt;"",IF(LEFT(Q42,3)="Res",F1,0),IF(R42=R10,1,0)+IF(S42=S10,1,0)+IF(T42=T10,1,0)+IF(U42=U10,1,0)+IF(V42=V10,1,0)+IF(W42=W10,1,0)+IF(X42=X10,1,0)+IF(Y42=Y10,1,0)+IF(Z42=Z10,1,0)+IF(AA42=AA10,1,0)+IF(AB42=AB10,1,0)+IF(AC42=AC10,1,0)+IF(AD42=AD10,1,0))</f>
        <v>0</v>
      </c>
      <c r="AF42" s="22">
        <f>RANK(AE42,AE12:AE43,1)</f>
        <v>1</v>
      </c>
      <c r="AG42" s="22">
        <f t="shared" si="0"/>
        <v>0</v>
      </c>
      <c r="AH42" s="22">
        <f>IF(R42=R10,4096,0)+IF(S42=S10,2048,0)+IF(T42=T10,1024,0)+IF(U42=U10,512,0)+IF(V42=V10,256,0)+IF(W42=W10,128,0)+IF(X42=X10,64,0)+IF(Y42=Y10,32,0)+IF(Z42=Z10,16,0)+IF(AA42=AA10,8,0)+IF(AB42=AB10,4,0)+IF(AC42=AC10,2,0)+IF(AD42=AD10,1,0)</f>
        <v>0</v>
      </c>
      <c r="AI42" s="22">
        <f>RANK(AH42,AH12:AH43,1)</f>
        <v>1</v>
      </c>
      <c r="AJ42" s="22">
        <f t="shared" si="6"/>
        <v>66</v>
      </c>
      <c r="AK42" s="22">
        <f>RANK(AJ42,AJ12:AJ43,1)</f>
        <v>1</v>
      </c>
      <c r="AL42" s="22">
        <f t="shared" si="1"/>
        <v>0</v>
      </c>
      <c r="AM42" s="22">
        <f t="shared" si="2"/>
        <v>0</v>
      </c>
      <c r="AN42" s="22">
        <f t="shared" si="3"/>
        <v>0</v>
      </c>
      <c r="AO42" s="22">
        <f t="shared" si="7"/>
        <v>0</v>
      </c>
      <c r="AP42" s="22">
        <f t="shared" si="4"/>
        <v>0</v>
      </c>
      <c r="AQ42" s="22">
        <f>IF(C42&gt;0,IF(AN42&gt;0,COUNTIF(AN12:AN42,"&gt;0"),0),0)</f>
        <v>0</v>
      </c>
      <c r="AR42" s="22">
        <f>IF(AQ42&gt;0,AQ42,MAX(AQ12:AQ43)+COUNTIF(AQ12:AQ42,"=0"))</f>
        <v>31</v>
      </c>
      <c r="AS42" s="22" t="str">
        <f>IF(AE66&gt;MAX(AQ12:AQ43),"",DGET(A11:AR43,"Signatur",AE65:AE66))</f>
        <v/>
      </c>
      <c r="AT42" s="22">
        <f>IF(AE66&gt;MAX(AQ12:AQ43),0,DGET(A11:AR43,"Deltager E",AE65:AE66))</f>
        <v>0</v>
      </c>
      <c r="AU42" s="22">
        <f>IF(AE66&gt;MAX(AQ12:AQ43),0,DGET(A11:AR43,"2. runde E",AE65:AE66))</f>
        <v>0</v>
      </c>
      <c r="AV42" s="22">
        <f>IF(AE66&gt;MAX(AQ12:AQ43),0,DGET(A11:AR43,"Kval E",AE65:AE66))</f>
        <v>0</v>
      </c>
      <c r="AW42" s="22">
        <f>IF(AE66&gt;MAX(AQ12:AQ43),0,DGET(A11:AR43,"Dis E",AE65:AE66))</f>
        <v>0</v>
      </c>
      <c r="AX42" s="22">
        <f>IF(AE66&gt;MAX(AQ12:AQ43),0,DGET(A11:AR43,"Udm E",AE65:AE66))</f>
        <v>0</v>
      </c>
      <c r="AY42" s="22">
        <f>IF(AE66&gt;MAX(AQ12:AQ43),0,DGET(A11:AR43,"MR E",AE65:AE66))</f>
        <v>0</v>
      </c>
      <c r="AZ42" s="22">
        <f>IF(AE66&gt;MAX(AQ12:AQ43),0,DGET(A11:AR43,"Res E",AE65:AE66))</f>
        <v>0</v>
      </c>
    </row>
    <row r="43" spans="1:52">
      <c r="A43" s="22" t="str">
        <f>[1]DB!AS43</f>
        <v/>
      </c>
      <c r="B43" s="22">
        <v>32</v>
      </c>
      <c r="C43" s="22">
        <f>[1]DB!AT43</f>
        <v>0</v>
      </c>
      <c r="D43" s="22">
        <v>0</v>
      </c>
      <c r="E43" s="22">
        <f>IF(B6=13,IF(A43&lt;&gt;"",COUNTIF(U46:U61,A43)+D43,0),D43)</f>
        <v>0</v>
      </c>
      <c r="F43" s="22">
        <f>[1]DB!AT43</f>
        <v>0</v>
      </c>
      <c r="G43" s="22">
        <f>IF(B6=13,IF(A43&lt;&gt;"",F43-COUNTIF(U46:U61,A43)-COUNTIF(Y46:Y61,A43),0),F43)</f>
        <v>0</v>
      </c>
      <c r="H43" s="22">
        <f>[1]DB!BA43</f>
        <v>0</v>
      </c>
      <c r="I43" s="22">
        <f>[1]DB!AW43</f>
        <v>0</v>
      </c>
      <c r="J43" s="22">
        <f>IF(Rækker!AF25="Disket",1,IF(N43&gt;5,1,IF(I43=1,1,0)))</f>
        <v>0</v>
      </c>
      <c r="K43" s="22">
        <f>[1]DB!AX43</f>
        <v>0</v>
      </c>
      <c r="L43" s="22">
        <f>IF(Rækker!AF25="Udmeldt",1,IF(K43=1,1,0))</f>
        <v>0</v>
      </c>
      <c r="M43" s="22">
        <f>[1]DB!AY43</f>
        <v>0</v>
      </c>
      <c r="N43" s="22">
        <f>IF(Rækker!AF25="MR",M43+1,M43)</f>
        <v>0</v>
      </c>
      <c r="O43" s="22">
        <f>[1]DB!AZ43</f>
        <v>0</v>
      </c>
      <c r="P43" s="22">
        <f>IF(Rækker!AF25="Res",O43+1,O43)</f>
        <v>0</v>
      </c>
      <c r="Q43" s="22" t="str">
        <f t="shared" si="5"/>
        <v/>
      </c>
      <c r="R43" s="22" t="str">
        <f>IF('Rækker - Udskrift'!AY25=1,1,IF('Rækker - Udskrift'!AZ25="X","X",IF('Rækker - Udskrift'!BA25=2,2,"")))</f>
        <v/>
      </c>
      <c r="S43" s="22" t="str">
        <f>IF('Rækker - Udskrift'!AY26=1,1,IF('Rækker - Udskrift'!AZ26="X","X",IF('Rækker - Udskrift'!BA26=2,2,"")))</f>
        <v/>
      </c>
      <c r="T43" s="22" t="str">
        <f>IF('Rækker - Udskrift'!AY27=1,1,IF('Rækker - Udskrift'!AZ27="X","X",IF('Rækker - Udskrift'!BA27=2,2,"")))</f>
        <v/>
      </c>
      <c r="U43" s="22" t="str">
        <f>IF('Rækker - Udskrift'!AY28=1,1,IF('Rækker - Udskrift'!AZ28="X","X",IF('Rækker - Udskrift'!BA28=2,2,"")))</f>
        <v/>
      </c>
      <c r="V43" s="22" t="str">
        <f>IF('Rækker - Udskrift'!AY29=1,1,IF('Rækker - Udskrift'!AZ29="X","X",IF('Rækker - Udskrift'!BA29=2,2,"")))</f>
        <v/>
      </c>
      <c r="W43" s="22" t="str">
        <f>IF('Rækker - Udskrift'!AY30=1,1,IF('Rækker - Udskrift'!AZ30="X","X",IF('Rækker - Udskrift'!BA30=2,2,"")))</f>
        <v/>
      </c>
      <c r="X43" s="22" t="str">
        <f>IF('Rækker - Udskrift'!AY31=1,1,IF('Rækker - Udskrift'!AZ31="X","X",IF('Rækker - Udskrift'!BA31=2,2,"")))</f>
        <v/>
      </c>
      <c r="Y43" s="22" t="str">
        <f>IF('Rækker - Udskrift'!AY32=1,1,IF('Rækker - Udskrift'!AZ32="X","X",IF('Rækker - Udskrift'!BA32=2,2,"")))</f>
        <v/>
      </c>
      <c r="Z43" s="22" t="str">
        <f>IF('Rækker - Udskrift'!AY33=1,1,IF('Rækker - Udskrift'!AZ33="X","X",IF('Rækker - Udskrift'!BA33=2,2,"")))</f>
        <v/>
      </c>
      <c r="AA43" s="22" t="str">
        <f>IF('Rækker - Udskrift'!AY34=1,1,IF('Rækker - Udskrift'!AZ34="X","X",IF('Rækker - Udskrift'!BA34=2,2,"")))</f>
        <v/>
      </c>
      <c r="AB43" s="22" t="str">
        <f>IF('Rækker - Udskrift'!AY35=1,1,IF('Rækker - Udskrift'!AZ35="X","X",IF('Rækker - Udskrift'!BA35=2,2,"")))</f>
        <v/>
      </c>
      <c r="AC43" s="22" t="str">
        <f>IF('Rækker - Udskrift'!AY36=1,1,IF('Rækker - Udskrift'!AZ36="X","X",IF('Rækker - Udskrift'!BA36=2,2,"")))</f>
        <v/>
      </c>
      <c r="AD43" s="22" t="str">
        <f>IF('Rækker - Udskrift'!AY37=1,1,IF('Rækker - Udskrift'!AZ37="X","X",IF('Rækker - Udskrift'!BA37=2,2,"")))</f>
        <v/>
      </c>
      <c r="AE43" s="22">
        <f>IF(Q43&lt;&gt;"",IF(LEFT(Q43,3)="Res",F1,0),IF(R43=R10,1,0)+IF(S43=S10,1,0)+IF(T43=T10,1,0)+IF(U43=U10,1,0)+IF(V43=V10,1,0)+IF(W43=W10,1,0)+IF(X43=X10,1,0)+IF(Y43=Y10,1,0)+IF(Z43=Z10,1,0)+IF(AA43=AA10,1,0)+IF(AB43=AB10,1,0)+IF(AC43=AC10,1,0)+IF(AD43=AD10,1,0))</f>
        <v>0</v>
      </c>
      <c r="AF43" s="22">
        <f>RANK(AE43,AE12:AE43,1)</f>
        <v>1</v>
      </c>
      <c r="AG43" s="22">
        <f t="shared" si="0"/>
        <v>0</v>
      </c>
      <c r="AH43" s="22">
        <f>IF(R43=R10,4096,0)+IF(S43=S10,2048,0)+IF(T43=T10,1024,0)+IF(U43=U10,512,0)+IF(V43=V10,256,0)+IF(W43=W10,128,0)+IF(X43=X10,64,0)+IF(Y43=Y10,32,0)+IF(Z43=Z10,16,0)+IF(AA43=AA10,8,0)+IF(AB43=AB10,4,0)+IF(AC43=AC10,2,0)+IF(AD43=AD10,1,0)</f>
        <v>0</v>
      </c>
      <c r="AI43" s="22">
        <f>RANK(AH43,AH12:AH43,1)</f>
        <v>1</v>
      </c>
      <c r="AJ43" s="22">
        <f t="shared" si="6"/>
        <v>66</v>
      </c>
      <c r="AK43" s="22">
        <f>RANK(AJ43,AJ12:AJ43,1)</f>
        <v>1</v>
      </c>
      <c r="AL43" s="22">
        <f t="shared" si="1"/>
        <v>0</v>
      </c>
      <c r="AM43" s="22">
        <f t="shared" si="2"/>
        <v>0</v>
      </c>
      <c r="AN43" s="22">
        <f t="shared" si="3"/>
        <v>0</v>
      </c>
      <c r="AO43" s="22">
        <f t="shared" si="7"/>
        <v>0</v>
      </c>
      <c r="AP43" s="22">
        <f t="shared" si="4"/>
        <v>0</v>
      </c>
      <c r="AQ43" s="22">
        <f>IF(C43&gt;0,IF(AN43&gt;0,COUNTIF(AN12:AN43,"&gt;0"),0),0)</f>
        <v>0</v>
      </c>
      <c r="AR43" s="22">
        <f>IF(AQ43&gt;0,AQ43,MAX(AQ12:AQ43)+COUNTIF(AQ12:AQ43,"=0"))</f>
        <v>32</v>
      </c>
      <c r="AS43" s="22" t="str">
        <f>IF(AF66&gt;MAX(AQ12:AQ43),"",DGET(A11:AR43,"Signatur",AF65:AF66))</f>
        <v/>
      </c>
      <c r="AT43" s="22">
        <f>IF(AF66&gt;MAX(AQ12:AQ43),0,DGET(A11:AR43,"Deltager E",AF65:AF66))</f>
        <v>0</v>
      </c>
      <c r="AU43" s="22">
        <f>IF(AF66&gt;MAX(AQ12:AQ43),0,DGET(A11:AR43,"2. runde E",AF65:AF66))</f>
        <v>0</v>
      </c>
      <c r="AV43" s="22">
        <f>IF(AF66&gt;MAX(AQ12:AQ43),0,DGET(A11:AR43,"Kval E",AF65:AF66))</f>
        <v>0</v>
      </c>
      <c r="AW43" s="22">
        <f>IF(AF66&gt;MAX(AQ12:AQ43),0,DGET(A11:AR43,"Dis E",AF65:AF66))</f>
        <v>0</v>
      </c>
      <c r="AX43" s="22">
        <f>IF(AF66&gt;MAX(AQ12:AQ43),0,DGET(A11:AR43,"Udm E",AF65:AF66))</f>
        <v>0</v>
      </c>
      <c r="AY43" s="22">
        <f>IF(AF66&gt;MAX(AQ12:AQ43),0,DGET(A11:AR43,"MR E",AF65:AF66))</f>
        <v>0</v>
      </c>
      <c r="AZ43" s="22">
        <f>IF(AF66&gt;MAX(AQ12:AQ43),0,DGET(A11:AR43,"Res E",AF65:AF66))</f>
        <v>0</v>
      </c>
    </row>
    <row r="45" spans="1:52">
      <c r="A45" s="22" t="s">
        <v>78</v>
      </c>
      <c r="B45" s="22" t="s">
        <v>79</v>
      </c>
      <c r="C45" s="22" t="s">
        <v>80</v>
      </c>
      <c r="D45" s="22" t="s">
        <v>81</v>
      </c>
      <c r="E45" s="22" t="s">
        <v>82</v>
      </c>
      <c r="F45" s="22" t="s">
        <v>83</v>
      </c>
      <c r="G45" s="22" t="s">
        <v>92</v>
      </c>
      <c r="H45" s="22" t="s">
        <v>93</v>
      </c>
      <c r="I45" s="22" t="s">
        <v>94</v>
      </c>
      <c r="J45" s="22" t="s">
        <v>95</v>
      </c>
      <c r="K45" s="22" t="s">
        <v>85</v>
      </c>
      <c r="L45" s="22" t="s">
        <v>101</v>
      </c>
      <c r="M45" s="22" t="s">
        <v>86</v>
      </c>
      <c r="N45" s="22" t="s">
        <v>99</v>
      </c>
      <c r="O45" s="22" t="s">
        <v>96</v>
      </c>
      <c r="P45" s="22" t="s">
        <v>97</v>
      </c>
      <c r="Q45" s="22" t="s">
        <v>98</v>
      </c>
      <c r="R45" s="22" t="s">
        <v>87</v>
      </c>
      <c r="S45" s="22" t="s">
        <v>100</v>
      </c>
      <c r="T45" s="22" t="s">
        <v>88</v>
      </c>
      <c r="U45" s="22" t="s">
        <v>89</v>
      </c>
      <c r="V45" s="22" t="s">
        <v>90</v>
      </c>
      <c r="W45" s="22" t="s">
        <v>91</v>
      </c>
      <c r="Y45" s="22" t="s">
        <v>102</v>
      </c>
    </row>
    <row r="46" spans="1:52">
      <c r="A46" s="22" t="str">
        <f>IF(B2=B4,[1]DB!A112,"")</f>
        <v>Idskov</v>
      </c>
      <c r="B46" s="22" t="str">
        <f>IF(B2=B4,[1]DB!B112,"")</f>
        <v>Idskov (1)</v>
      </c>
      <c r="C46" s="22">
        <f>IF(B2=B4,[1]DB!C112,"")</f>
        <v>85</v>
      </c>
      <c r="D46" s="22" t="str">
        <f>IF(B2=B4,[1]DB!D112,"")</f>
        <v>Forest</v>
      </c>
      <c r="E46" s="22" t="str">
        <f>IF(B2=B4,[1]DB!E112,"")</f>
        <v>Forest (2)</v>
      </c>
      <c r="F46" s="22">
        <f>IF(B2=B4,[1]DB!F112,"")</f>
        <v>61</v>
      </c>
      <c r="G46" s="22">
        <f>IF(A46&lt;&gt;"",DGET(A11:AK43,"Dis E",A67:A68),0)</f>
        <v>0</v>
      </c>
      <c r="H46" s="22">
        <f>IF(A46&lt;&gt;"",DGET(A11:AK43,"Udm E",A67:A68),0)</f>
        <v>0</v>
      </c>
      <c r="I46" s="22">
        <f>IF(A46&lt;&gt;"",DGET(A11:AK43,"MR E",A67:A68),0)</f>
        <v>0</v>
      </c>
      <c r="J46" s="22">
        <f>IF(A46&lt;&gt;"",DGET(A11:AK43,"Res E",A67:A68),0)</f>
        <v>0</v>
      </c>
      <c r="K46" s="22">
        <f>IF(A46&lt;&gt;"",DGET(A11:AK43,"ES N",A67:A68),0)</f>
        <v>0</v>
      </c>
      <c r="L46" s="22" t="str">
        <f>IF(B6=13,IF(B4=B2,IF(A46=D46,"",IF(AND(G46=0,H46=0,N46=0,O46=0),K46,"")),""),"")</f>
        <v/>
      </c>
      <c r="M46" s="22">
        <f>IF(A46&lt;&gt;"",DGET(A11:AK43,"BU Pl.",A67:A68),0)</f>
        <v>1</v>
      </c>
      <c r="N46" s="22">
        <f>IF(A46&lt;&gt;"",DGET(A11:AK43,"Dis E",Q67:Q68),0)</f>
        <v>0</v>
      </c>
      <c r="O46" s="22">
        <f>IF(A46&lt;&gt;"",DGET(A11:AK43,"Udm E",Q67:Q68),0)</f>
        <v>0</v>
      </c>
      <c r="P46" s="22">
        <f>IF(A46&lt;&gt;"",DGET(A11:AK43,"MR E",Q67:Q68),0)</f>
        <v>0</v>
      </c>
      <c r="Q46" s="22">
        <f>IF(A46&lt;&gt;"",DGET(A11:AK43,"Res E",Q67:Q68),0)</f>
        <v>0</v>
      </c>
      <c r="R46" s="22">
        <f>IF(A46&lt;&gt;"",DGET(A11:AK43,"ES N",Q67:Q68),0)</f>
        <v>0</v>
      </c>
      <c r="S46" s="22" t="str">
        <f>IF(B6=13,IF(B4=B2,IF(A46=D46,"",IF(AND(G46=0,H46=0,N46=0,O46=0),R46,"")),""),"")</f>
        <v/>
      </c>
      <c r="T46" s="22">
        <f>IF(A46&lt;&gt;"",DGET(A11:AK43,"BU Pl.",Q67:Q68),0)</f>
        <v>1</v>
      </c>
      <c r="U46" s="22" t="str">
        <f>IF(B6=13,IF(B4=B2,IF(OR(N46=1,O46=1),A46,IF(AND(OR(G46=1,H46=1),AND(N46=0,O46=0)),D46,IF(A46=D46,IF(F46&gt;C46,D46,A46),""))),""),"")</f>
        <v/>
      </c>
      <c r="V46" s="22" t="str">
        <f>IF(B6=13,IF(B4=B2,IF(OR(N46=1,O46=1),B46,IF(AND(OR(G46=1,H46=1),AND(N46=0,O46=0)),E46,IF(A46=D46,IF(F46&gt;C46,E46,B46),""))),""),"")</f>
        <v/>
      </c>
      <c r="W46" s="22" t="str">
        <f>IF(B6=13,IF(B4=B2,IF(OR(N46=1,O46=1),C46,IF(AND(OR(G46=1,H46=1),AND(N46=0,O46=0)),F46,IF(A46=D46,IF(F46&gt;C46,F46,C46),""))),""),"")</f>
        <v/>
      </c>
      <c r="Y46" s="22" t="str">
        <f t="shared" ref="Y46:Y61" si="8">IF(U46=A46,D46,IF(U46=D46,A46,""))</f>
        <v/>
      </c>
    </row>
    <row r="47" spans="1:52">
      <c r="A47" s="22" t="str">
        <f>IF(B2=B4,[1]DB!A113,"")</f>
        <v>Chelsea</v>
      </c>
      <c r="B47" s="22" t="str">
        <f>IF(B2=B4,[1]DB!B113,"")</f>
        <v>Chelsea (14)</v>
      </c>
      <c r="C47" s="22">
        <f>IF(B2=B4,[1]DB!C113,"")</f>
        <v>10</v>
      </c>
      <c r="D47" s="22" t="str">
        <f>IF(B2=B4,[1]DB!D113,"")</f>
        <v>LPHJ</v>
      </c>
      <c r="E47" s="22" t="str">
        <f>IF(B2=B4,[1]DB!E113,"")</f>
        <v>LPHJ (13)</v>
      </c>
      <c r="F47" s="22">
        <f>IF(B2=B4,[1]DB!F113,"")</f>
        <v>47</v>
      </c>
      <c r="G47" s="22">
        <f>IF(A47&lt;&gt;"",DGET(A11:AK43,"Dis E",B67:B68),0)</f>
        <v>0</v>
      </c>
      <c r="H47" s="22">
        <f>IF(A47&lt;&gt;"",DGET(A11:AK43,"Udm E",B67:B68),0)</f>
        <v>0</v>
      </c>
      <c r="I47" s="22">
        <f>IF(A47&lt;&gt;"",DGET(A11:AK43,"MR E",B67:B68),0)</f>
        <v>0</v>
      </c>
      <c r="J47" s="22">
        <f>IF(A47&lt;&gt;"",DGET(A11:AK43,"Res E",B67:B68),0)</f>
        <v>1</v>
      </c>
      <c r="K47" s="22">
        <f>IF(A47&lt;&gt;"",DGET(A11:AK43,"ES N",B67:B68),0)</f>
        <v>0</v>
      </c>
      <c r="L47" s="22" t="str">
        <f>IF(B6=13,IF(B4=B2,IF(A47=D47,"",IF(AND(G47=0,H47=0,N47=0,O47=0),K47,"")),""),"")</f>
        <v/>
      </c>
      <c r="M47" s="22">
        <f>IF(A47&lt;&gt;"",DGET(A11:AK43,"BU Pl.",B67:B68),0)</f>
        <v>1</v>
      </c>
      <c r="N47" s="22">
        <f>IF(A47&lt;&gt;"",DGET(A11:AK43,"Dis E",R67:R68),0)</f>
        <v>0</v>
      </c>
      <c r="O47" s="22">
        <f>IF(A47&lt;&gt;"",DGET(A11:AK43,"Udm E",R67:R68),0)</f>
        <v>0</v>
      </c>
      <c r="P47" s="22">
        <f>IF(A47&lt;&gt;"",DGET(A11:AK43,"MR E",R67:R68),0)</f>
        <v>0</v>
      </c>
      <c r="Q47" s="22">
        <f>IF(A47&lt;&gt;"",DGET(A11:AK43,"Res E",R67:R68),0)</f>
        <v>0</v>
      </c>
      <c r="R47" s="22">
        <f>IF(A47&lt;&gt;"",DGET(A11:AK43,"ES N",R67:R68),0)</f>
        <v>0</v>
      </c>
      <c r="S47" s="22" t="str">
        <f>IF(B6=13,IF(B4=B2,IF(A47=D47,"",IF(AND(G47=0,H47=0,N47=0,O47=0),R47,"")),""),"")</f>
        <v/>
      </c>
      <c r="T47" s="22">
        <f>IF(A47&lt;&gt;"",DGET(A11:AK43,"BU Pl.",R67:R68),0)</f>
        <v>1</v>
      </c>
      <c r="U47" s="22" t="str">
        <f>IF(B6=13,IF(B4=B2,IF(OR(N47=1,O47=1),A47,IF(AND(OR(G47=1,H47=1),AND(N47=0,O47=0)),D47,IF(A47=D47,IF(F47&gt;C47,D47,A47),""))),""),"")</f>
        <v/>
      </c>
      <c r="V47" s="22" t="str">
        <f>IF(B6=13,IF(B4=B2,IF(OR(N47=1,O47=1),B47,IF(AND(OR(G47=1,H47=1),AND(N47=0,O47=0)),E47,IF(A47=D47,IF(F47&gt;C47,E47,B47),""))),""),"")</f>
        <v/>
      </c>
      <c r="W47" s="22" t="str">
        <f>IF(B6=13,IF(B4=B2,IF(OR(N47=1,O47=1),C47,IF(AND(OR(G47=1,H47=1),AND(N47=0,O47=0)),F47,IF(A47=D47,IF(F47&gt;C47,F47,C47),""))),""),"")</f>
        <v/>
      </c>
      <c r="Y47" s="22" t="str">
        <f t="shared" si="8"/>
        <v/>
      </c>
    </row>
    <row r="48" spans="1:52">
      <c r="A48" s="22" t="str">
        <f>IF(B2=B4,[1]DB!A114,"")</f>
        <v>SPVK</v>
      </c>
      <c r="B48" s="22" t="str">
        <f>IF(B2=B4,[1]DB!B114,"")</f>
        <v>SPVK (12)</v>
      </c>
      <c r="C48" s="22">
        <f>IF(B2=B4,[1]DB!C114,"")</f>
        <v>53</v>
      </c>
      <c r="D48" s="22" t="str">
        <f>IF(B2=B4,[1]DB!D114,"")</f>
        <v>Idskov</v>
      </c>
      <c r="E48" s="22" t="str">
        <f>IF(B2=B4,[1]DB!E114,"")</f>
        <v>Idskov (6)</v>
      </c>
      <c r="F48" s="22">
        <f>IF(B2=B4,[1]DB!F114,"")</f>
        <v>79</v>
      </c>
      <c r="G48" s="22">
        <f>IF(A48&lt;&gt;"",DGET(A11:AK43,"Dis E",C67:C68),0)</f>
        <v>0</v>
      </c>
      <c r="H48" s="22">
        <f>IF(A48&lt;&gt;"",DGET(A11:AK43,"Udm E",C67:C68),0)</f>
        <v>0</v>
      </c>
      <c r="I48" s="22">
        <f>IF(A48&lt;&gt;"",DGET(A11:AK43,"MR E",C67:C68),0)</f>
        <v>0</v>
      </c>
      <c r="J48" s="22">
        <f>IF(A48&lt;&gt;"",DGET(A11:AK43,"Res E",C67:C68),0)</f>
        <v>0</v>
      </c>
      <c r="K48" s="22">
        <f>IF(A48&lt;&gt;"",DGET(A11:AK43,"ES N",C67:C68),0)</f>
        <v>0</v>
      </c>
      <c r="L48" s="22" t="str">
        <f>IF(B6=13,IF(B4=B2,IF(A48=D48,"",IF(AND(G48=0,H48=0,N48=0,O48=0),K48,"")),""),"")</f>
        <v/>
      </c>
      <c r="M48" s="22">
        <f>IF(A48&lt;&gt;"",DGET(A11:AK43,"BU Pl.",C67:C68),0)</f>
        <v>1</v>
      </c>
      <c r="N48" s="22">
        <f>IF(A48&lt;&gt;"",DGET(A11:AK43,"Dis E",S67:S68),0)</f>
        <v>0</v>
      </c>
      <c r="O48" s="22">
        <f>IF(A48&lt;&gt;"",DGET(A11:AK43,"Udm E",S67:S68),0)</f>
        <v>0</v>
      </c>
      <c r="P48" s="22">
        <f>IF(A48&lt;&gt;"",DGET(A11:AK43,"MR E",S67:S68),0)</f>
        <v>0</v>
      </c>
      <c r="Q48" s="22">
        <f>IF(A48&lt;&gt;"",DGET(A11:AK43,"Res E",S67:S68),0)</f>
        <v>0</v>
      </c>
      <c r="R48" s="22">
        <f>IF(A48&lt;&gt;"",DGET(A11:AK43,"ES N",S67:S68),0)</f>
        <v>0</v>
      </c>
      <c r="S48" s="22" t="str">
        <f>IF(B6=13,IF(B4=B2,IF(A48=D48,"",IF(AND(G48=0,H48=0,N48=0,O48=0),R48,"")),""),"")</f>
        <v/>
      </c>
      <c r="T48" s="22">
        <f>IF(A48&lt;&gt;"",DGET(A11:AK43,"BU Pl.",S67:S68),0)</f>
        <v>1</v>
      </c>
      <c r="U48" s="22" t="str">
        <f>IF(B6=13,IF(B4=B2,IF(OR(N48=1,O48=1),A48,IF(AND(OR(G48=1,H48=1),AND(N48=0,O48=0)),D48,IF(A48=D48,IF(F48&gt;C48,D48,A48),""))),""),"")</f>
        <v/>
      </c>
      <c r="V48" s="22" t="str">
        <f>IF(B6=13,IF(B4=B2,IF(OR(N48=1,O48=1),B48,IF(AND(OR(G48=1,H48=1),AND(N48=0,O48=0)),E48,IF(A48=D48,IF(F48&gt;C48,E48,B48),""))),""),"")</f>
        <v/>
      </c>
      <c r="W48" s="22" t="str">
        <f>IF(B6=13,IF(B4=B2,IF(OR(N48=1,O48=1),C48,IF(AND(OR(G48=1,H48=1),AND(N48=0,O48=0)),F48,IF(A48=D48,IF(F48&gt;C48,F48,C48),""))),""),"")</f>
        <v/>
      </c>
      <c r="Y48" s="22" t="str">
        <f t="shared" si="8"/>
        <v/>
      </c>
    </row>
    <row r="49" spans="1:32">
      <c r="A49" s="22" t="str">
        <f>IF(B2=B4,[1]DB!A115,"")</f>
        <v>Benbo</v>
      </c>
      <c r="B49" s="22" t="str">
        <f>IF(B2=B4,[1]DB!B115,"")</f>
        <v>Benbo (10)</v>
      </c>
      <c r="C49" s="22">
        <f>IF(B2=B4,[1]DB!C115,"")</f>
        <v>92</v>
      </c>
      <c r="D49" s="22" t="str">
        <f>IF(B2=B4,[1]DB!D115,"")</f>
        <v>Benbo</v>
      </c>
      <c r="E49" s="22" t="str">
        <f>IF(B2=B4,[1]DB!E115,"")</f>
        <v>Benbo (8)</v>
      </c>
      <c r="F49" s="22">
        <f>IF(B2=B4,[1]DB!F115,"")</f>
        <v>96</v>
      </c>
      <c r="G49" s="22">
        <f>IF(A49&lt;&gt;"",DGET(A11:AK43,"Dis E",D67:D68),0)</f>
        <v>0</v>
      </c>
      <c r="H49" s="22">
        <f>IF(A49&lt;&gt;"",DGET(A11:AK43,"Udm E",D67:D68),0)</f>
        <v>0</v>
      </c>
      <c r="I49" s="22">
        <f>IF(A49&lt;&gt;"",DGET(A11:AK43,"MR E",D67:D68),0)</f>
        <v>0</v>
      </c>
      <c r="J49" s="22">
        <f>IF(A49&lt;&gt;"",DGET(A11:AK43,"Res E",D67:D68),0)</f>
        <v>1</v>
      </c>
      <c r="K49" s="22">
        <f>IF(A49&lt;&gt;"",DGET(A11:AK43,"ES N",D67:D68),0)</f>
        <v>0</v>
      </c>
      <c r="L49" s="22" t="str">
        <f>IF(B6=13,IF(B4=B2,IF(A49=D49,"",IF(AND(G49=0,H49=0,N49=0,O49=0),K49,"")),""),"")</f>
        <v/>
      </c>
      <c r="M49" s="22">
        <f>IF(A49&lt;&gt;"",DGET(A11:AK43,"BU Pl.",D67:D68),0)</f>
        <v>1</v>
      </c>
      <c r="N49" s="22">
        <f>IF(A49&lt;&gt;"",DGET(A11:AK43,"Dis E",T67:T68),0)</f>
        <v>0</v>
      </c>
      <c r="O49" s="22">
        <f>IF(A49&lt;&gt;"",DGET(A11:AK43,"Udm E",T67:T68),0)</f>
        <v>0</v>
      </c>
      <c r="P49" s="22">
        <f>IF(A49&lt;&gt;"",DGET(A11:AK43,"MR E",T67:T68),0)</f>
        <v>0</v>
      </c>
      <c r="Q49" s="22">
        <f>IF(A49&lt;&gt;"",DGET(A11:AK43,"Res E",T67:T68),0)</f>
        <v>1</v>
      </c>
      <c r="R49" s="22">
        <f>IF(A49&lt;&gt;"",DGET(A11:AK43,"ES N",T67:T68),0)</f>
        <v>0</v>
      </c>
      <c r="S49" s="22" t="str">
        <f>IF(B6=13,IF(B4=B2,IF(A49=D49,"",IF(AND(G49=0,H49=0,N49=0,O49=0),R49,"")),""),"")</f>
        <v/>
      </c>
      <c r="T49" s="22">
        <f>IF(A49&lt;&gt;"",DGET(A11:AK43,"BU Pl.",T67:T68),0)</f>
        <v>1</v>
      </c>
      <c r="U49" s="22" t="str">
        <f>IF(B6=13,IF(B4=B2,IF(OR(N49=1,O49=1),A49,IF(AND(OR(G49=1,H49=1),AND(N49=0,O49=0)),D49,IF(A49=D49,IF(F49&gt;C49,D49,A49),""))),""),"")</f>
        <v/>
      </c>
      <c r="V49" s="22" t="str">
        <f>IF(B6=13,IF(B4=B2,IF(OR(N49=1,O49=1),B49,IF(AND(OR(G49=1,H49=1),AND(N49=0,O49=0)),E49,IF(A49=D49,IF(F49&gt;C49,E49,B49),""))),""),"")</f>
        <v/>
      </c>
      <c r="W49" s="22" t="str">
        <f>IF(B6=13,IF(B4=B2,IF(OR(N49=1,O49=1),C49,IF(AND(OR(G49=1,H49=1),AND(N49=0,O49=0)),F49,IF(A49=D49,IF(F49&gt;C49,F49,C49),""))),""),"")</f>
        <v/>
      </c>
      <c r="Y49" s="22" t="str">
        <f t="shared" si="8"/>
        <v/>
      </c>
    </row>
    <row r="50" spans="1:32">
      <c r="A50" s="22" t="str">
        <f>IF(B2=B4,[1]DB!A116,"")</f>
        <v>Robbo</v>
      </c>
      <c r="B50" s="22" t="str">
        <f>IF(B2=B4,[1]DB!B116,"")</f>
        <v>Robbo (9)</v>
      </c>
      <c r="C50" s="22">
        <f>IF(B2=B4,[1]DB!C116,"")</f>
        <v>40</v>
      </c>
      <c r="D50" s="22" t="str">
        <f>IF(B2=B4,[1]DB!D116,"")</f>
        <v>Forest</v>
      </c>
      <c r="E50" s="22" t="str">
        <f>IF(B2=B4,[1]DB!E116,"")</f>
        <v>Forest (10)</v>
      </c>
      <c r="F50" s="22">
        <f>IF(B2=B4,[1]DB!F116,"")</f>
        <v>60</v>
      </c>
      <c r="G50" s="22">
        <f>IF(A50&lt;&gt;"",DGET(A11:AK43,"Dis E",E67:E68),0)</f>
        <v>0</v>
      </c>
      <c r="H50" s="22">
        <f>IF(A50&lt;&gt;"",DGET(A11:AK43,"Udm E",E67:E68),0)</f>
        <v>0</v>
      </c>
      <c r="I50" s="22">
        <f>IF(A50&lt;&gt;"",DGET(A11:AK43,"MR E",E67:E68),0)</f>
        <v>0</v>
      </c>
      <c r="J50" s="22">
        <f>IF(A50&lt;&gt;"",DGET(A11:AK43,"Res E",E67:E68),0)</f>
        <v>0</v>
      </c>
      <c r="K50" s="22">
        <f>IF(A50&lt;&gt;"",DGET(A11:AK43,"ES N",E67:E68),0)</f>
        <v>0</v>
      </c>
      <c r="L50" s="22" t="str">
        <f>IF(B6=13,IF(B4=B2,IF(A50=D50,"",IF(AND(G50=0,H50=0,N50=0,O50=0),K50,"")),""),"")</f>
        <v/>
      </c>
      <c r="M50" s="22">
        <f>IF(A50&lt;&gt;"",DGET(A11:AK43,"BU Pl.",E67:E68),0)</f>
        <v>1</v>
      </c>
      <c r="N50" s="22">
        <f>IF(A50&lt;&gt;"",DGET(A11:AK43,"Dis E",U67:U68),0)</f>
        <v>0</v>
      </c>
      <c r="O50" s="22">
        <f>IF(A50&lt;&gt;"",DGET(A11:AK43,"Udm E",U67:U68),0)</f>
        <v>0</v>
      </c>
      <c r="P50" s="22">
        <f>IF(A50&lt;&gt;"",DGET(A11:AK43,"MR E",U67:U68),0)</f>
        <v>0</v>
      </c>
      <c r="Q50" s="22">
        <f>IF(A50&lt;&gt;"",DGET(A11:AK43,"Res E",U67:U68),0)</f>
        <v>0</v>
      </c>
      <c r="R50" s="22">
        <f>IF(A50&lt;&gt;"",DGET(A11:AK43,"ES N",U67:U68),0)</f>
        <v>0</v>
      </c>
      <c r="S50" s="22" t="str">
        <f>IF(B6=13,IF(B4=B2,IF(A50=D50,"",IF(AND(G50=0,H50=0,N50=0,O50=0),R50,"")),""),"")</f>
        <v/>
      </c>
      <c r="T50" s="22">
        <f>IF(A50&lt;&gt;"",DGET(A11:AK43,"BU Pl.",U67:U68),0)</f>
        <v>1</v>
      </c>
      <c r="U50" s="22" t="str">
        <f>IF(B6=13,IF(B4=B2,IF(OR(N50=1,O50=1),A50,IF(AND(OR(G50=1,H50=1),AND(N50=0,O50=0)),D50,IF(A50=D50,IF(F50&gt;C50,D50,A50),""))),""),"")</f>
        <v/>
      </c>
      <c r="V50" s="22" t="str">
        <f>IF(B6=13,IF(B4=B2,IF(OR(N50=1,O50=1),B50,IF(AND(OR(G50=1,H50=1),AND(N50=0,O50=0)),E50,IF(A50=D50,IF(F50&gt;C50,E50,B50),""))),""),"")</f>
        <v/>
      </c>
      <c r="W50" s="22" t="str">
        <f>IF(B6=13,IF(B4=B2,IF(OR(N50=1,O50=1),C50,IF(AND(OR(G50=1,H50=1),AND(N50=0,O50=0)),F50,IF(A50=D50,IF(F50&gt;C50,F50,C50),""))),""),"")</f>
        <v/>
      </c>
      <c r="Y50" s="22" t="str">
        <f t="shared" si="8"/>
        <v/>
      </c>
    </row>
    <row r="51" spans="1:32">
      <c r="A51" s="22" t="str">
        <f>IF(B2=B4,[1]DB!A117,"")</f>
        <v>Frydkær</v>
      </c>
      <c r="B51" s="22" t="str">
        <f>IF(B2=B4,[1]DB!B117,"")</f>
        <v>Frydkær (11)</v>
      </c>
      <c r="C51" s="22">
        <f>IF(B2=B4,[1]DB!C117,"")</f>
        <v>91</v>
      </c>
      <c r="D51" s="22" t="str">
        <f>IF(B2=B4,[1]DB!D117,"")</f>
        <v>brula</v>
      </c>
      <c r="E51" s="22" t="str">
        <f>IF(B2=B4,[1]DB!E117,"")</f>
        <v>brula (12)</v>
      </c>
      <c r="F51" s="22">
        <f>IF(B2=B4,[1]DB!F117,"")</f>
        <v>13</v>
      </c>
      <c r="G51" s="22">
        <f>IF(A51&lt;&gt;"",DGET(A11:AK43,"Dis E",F67:F68),0)</f>
        <v>0</v>
      </c>
      <c r="H51" s="22">
        <f>IF(A51&lt;&gt;"",DGET(A11:AK43,"Udm E",F67:F68),0)</f>
        <v>0</v>
      </c>
      <c r="I51" s="22">
        <f>IF(A51&lt;&gt;"",DGET(A11:AK43,"MR E",F67:F68),0)</f>
        <v>0</v>
      </c>
      <c r="J51" s="22">
        <f>IF(A51&lt;&gt;"",DGET(A11:AK43,"Res E",F67:F68),0)</f>
        <v>1</v>
      </c>
      <c r="K51" s="22">
        <f>IF(A51&lt;&gt;"",DGET(A11:AK43,"ES N",F67:F68),0)</f>
        <v>0</v>
      </c>
      <c r="L51" s="22" t="str">
        <f>IF(B6=13,IF(B4=B2,IF(A51=D51,"",IF(AND(G51=0,H51=0,N51=0,O51=0),K51,"")),""),"")</f>
        <v/>
      </c>
      <c r="M51" s="22">
        <f>IF(A51&lt;&gt;"",DGET(A11:AK43,"BU Pl.",F67:F68),0)</f>
        <v>1</v>
      </c>
      <c r="N51" s="22">
        <f>IF(A51&lt;&gt;"",DGET(A11:AK43,"Dis E",V67:V68),0)</f>
        <v>0</v>
      </c>
      <c r="O51" s="22">
        <f>IF(A51&lt;&gt;"",DGET(A11:AK43,"Udm E",V67:V68),0)</f>
        <v>0</v>
      </c>
      <c r="P51" s="22">
        <f>IF(A51&lt;&gt;"",DGET(A11:AK43,"MR E",V67:V68),0)</f>
        <v>0</v>
      </c>
      <c r="Q51" s="22">
        <f>IF(A51&lt;&gt;"",DGET(A11:AK43,"Res E",V67:V68),0)</f>
        <v>0</v>
      </c>
      <c r="R51" s="22">
        <f>IF(A51&lt;&gt;"",DGET(A11:AK43,"ES N",V67:V68),0)</f>
        <v>0</v>
      </c>
      <c r="S51" s="22" t="str">
        <f>IF(B6=13,IF(B4=B2,IF(A51=D51,"",IF(AND(G51=0,H51=0,N51=0,O51=0),R51,"")),""),"")</f>
        <v/>
      </c>
      <c r="T51" s="22">
        <f>IF(A51&lt;&gt;"",DGET(A11:AK43,"BU Pl.",V67:V68),0)</f>
        <v>1</v>
      </c>
      <c r="U51" s="22" t="str">
        <f>IF(B6=13,IF(B4=B2,IF(OR(N51=1,O51=1),A51,IF(AND(OR(G51=1,H51=1),AND(N51=0,O51=0)),D51,IF(A51=D51,IF(F51&gt;C51,D51,A51),""))),""),"")</f>
        <v/>
      </c>
      <c r="V51" s="22" t="str">
        <f>IF(B6=13,IF(B4=B2,IF(OR(N51=1,O51=1),B51,IF(AND(OR(G51=1,H51=1),AND(N51=0,O51=0)),E51,IF(A51=D51,IF(F51&gt;C51,E51,B51),""))),""),"")</f>
        <v/>
      </c>
      <c r="W51" s="22" t="str">
        <f>IF(B6=13,IF(B4=B2,IF(OR(N51=1,O51=1),C51,IF(AND(OR(G51=1,H51=1),AND(N51=0,O51=0)),F51,IF(A51=D51,IF(F51&gt;C51,F51,C51),""))),""),"")</f>
        <v/>
      </c>
      <c r="Y51" s="22" t="str">
        <f t="shared" si="8"/>
        <v/>
      </c>
    </row>
    <row r="52" spans="1:32">
      <c r="A52" s="22" t="str">
        <f>IF(B2=B4,[1]DB!A118,"")</f>
        <v>United</v>
      </c>
      <c r="B52" s="22" t="str">
        <f>IF(B2=B4,[1]DB!B118,"")</f>
        <v>United (13)</v>
      </c>
      <c r="C52" s="22">
        <f>IF(B2=B4,[1]DB!C118,"")</f>
        <v>77</v>
      </c>
      <c r="D52" s="22" t="str">
        <f>IF(B2=B4,[1]DB!D118,"")</f>
        <v>Idskov</v>
      </c>
      <c r="E52" s="22" t="str">
        <f>IF(B2=B4,[1]DB!E118,"")</f>
        <v>Idskov (14)</v>
      </c>
      <c r="F52" s="22">
        <f>IF(B2=B4,[1]DB!F118,"")</f>
        <v>81</v>
      </c>
      <c r="G52" s="22">
        <f>IF(A52&lt;&gt;"",DGET(A11:AK43,"Dis E",G67:G68),0)</f>
        <v>0</v>
      </c>
      <c r="H52" s="22">
        <f>IF(A52&lt;&gt;"",DGET(A11:AK43,"Udm E",G67:G68),0)</f>
        <v>0</v>
      </c>
      <c r="I52" s="22">
        <f>IF(A52&lt;&gt;"",DGET(A11:AK43,"MR E",G67:G68),0)</f>
        <v>0</v>
      </c>
      <c r="J52" s="22">
        <f>IF(A52&lt;&gt;"",DGET(A11:AK43,"Res E",G67:G68),0)</f>
        <v>0</v>
      </c>
      <c r="K52" s="22">
        <f>IF(A52&lt;&gt;"",DGET(A11:AK43,"ES N",G67:G68),0)</f>
        <v>0</v>
      </c>
      <c r="L52" s="22" t="str">
        <f>IF(B6=13,IF(B4=B2,IF(A52=D52,"",IF(AND(G52=0,H52=0,N52=0,O52=0),K52,"")),""),"")</f>
        <v/>
      </c>
      <c r="M52" s="22">
        <f>IF(A52&lt;&gt;"",DGET(A11:AK43,"BU Pl.",G67:G68),0)</f>
        <v>1</v>
      </c>
      <c r="N52" s="22">
        <f>IF(A52&lt;&gt;"",DGET(A11:AK43,"Dis E",W67:W68),0)</f>
        <v>0</v>
      </c>
      <c r="O52" s="22">
        <f>IF(A52&lt;&gt;"",DGET(A11:AK43,"Udm E",W67:W68),0)</f>
        <v>0</v>
      </c>
      <c r="P52" s="22">
        <f>IF(A52&lt;&gt;"",DGET(A11:AK43,"MR E",W67:W68),0)</f>
        <v>0</v>
      </c>
      <c r="Q52" s="22">
        <f>IF(A52&lt;&gt;"",DGET(A11:AK43,"Res E",W67:W68),0)</f>
        <v>0</v>
      </c>
      <c r="R52" s="22">
        <f>IF(A52&lt;&gt;"",DGET(A11:AK43,"ES N",W67:W68),0)</f>
        <v>0</v>
      </c>
      <c r="S52" s="22" t="str">
        <f>IF(B6=13,IF(B4=B2,IF(A52=D52,"",IF(AND(G52=0,H52=0,N52=0,O52=0),R52,"")),""),"")</f>
        <v/>
      </c>
      <c r="T52" s="22">
        <f>IF(A52&lt;&gt;"",DGET(A11:AK43,"BU Pl.",W67:W68),0)</f>
        <v>1</v>
      </c>
      <c r="U52" s="22" t="str">
        <f>IF(B6=13,IF(B4=B2,IF(OR(N52=1,O52=1),A52,IF(AND(OR(G52=1,H52=1),AND(N52=0,O52=0)),D52,IF(A52=D52,IF(F52&gt;C52,D52,A52),""))),""),"")</f>
        <v/>
      </c>
      <c r="V52" s="22" t="str">
        <f>IF(B6=13,IF(B4=B2,IF(OR(N52=1,O52=1),B52,IF(AND(OR(G52=1,H52=1),AND(N52=0,O52=0)),E52,IF(A52=D52,IF(F52&gt;C52,E52,B52),""))),""),"")</f>
        <v/>
      </c>
      <c r="W52" s="22" t="str">
        <f>IF(B6=13,IF(B4=B2,IF(OR(N52=1,O52=1),C52,IF(AND(OR(G52=1,H52=1),AND(N52=0,O52=0)),F52,IF(A52=D52,IF(F52&gt;C52,F52,C52),""))),""),"")</f>
        <v/>
      </c>
      <c r="Y52" s="22" t="str">
        <f t="shared" si="8"/>
        <v/>
      </c>
    </row>
    <row r="53" spans="1:32">
      <c r="A53" s="22" t="str">
        <f>IF(B2=B4,[1]DB!A119,"")</f>
        <v>Far</v>
      </c>
      <c r="B53" s="22" t="str">
        <f>IF(B2=B4,[1]DB!B119,"")</f>
        <v>Far (15)</v>
      </c>
      <c r="C53" s="22">
        <f>IF(B2=B4,[1]DB!C119,"")</f>
        <v>73</v>
      </c>
      <c r="D53" s="22" t="str">
        <f>IF(B2=B4,[1]DB!D119,"")</f>
        <v>Benbo</v>
      </c>
      <c r="E53" s="22" t="str">
        <f>IF(B2=B4,[1]DB!E119,"")</f>
        <v>Benbo (16)</v>
      </c>
      <c r="F53" s="22">
        <f>IF(B2=B4,[1]DB!F119,"")</f>
        <v>95</v>
      </c>
      <c r="G53" s="22">
        <f>IF(A53&lt;&gt;"",DGET(A11:AK43,"Dis E",H67:H68),0)</f>
        <v>0</v>
      </c>
      <c r="H53" s="22">
        <f>IF(A53&lt;&gt;"",DGET(A11:AK43,"Udm E",H67:H68),0)</f>
        <v>0</v>
      </c>
      <c r="I53" s="22">
        <f>IF(A53&lt;&gt;"",DGET(A11:AK43,"MR E",H67:H68),0)</f>
        <v>0</v>
      </c>
      <c r="J53" s="22">
        <f>IF(A53&lt;&gt;"",DGET(A11:AK43,"Res E",H67:H68),0)</f>
        <v>1</v>
      </c>
      <c r="K53" s="22">
        <f>IF(A53&lt;&gt;"",DGET(A11:AK43,"ES N",H67:H68),0)</f>
        <v>0</v>
      </c>
      <c r="L53" s="22" t="str">
        <f>IF(B6=13,IF(B4=B2,IF(A53=D53,"",IF(AND(G53=0,H53=0,N53=0,O53=0),K53,"")),""),"")</f>
        <v/>
      </c>
      <c r="M53" s="22">
        <f>IF(A53&lt;&gt;"",DGET(A11:AK43,"BU Pl.",H67:H68),0)</f>
        <v>1</v>
      </c>
      <c r="N53" s="22">
        <f>IF(A53&lt;&gt;"",DGET(A11:AK43,"Dis E",X67:X68),0)</f>
        <v>0</v>
      </c>
      <c r="O53" s="22">
        <f>IF(A53&lt;&gt;"",DGET(A11:AK43,"Udm E",X67:X68),0)</f>
        <v>0</v>
      </c>
      <c r="P53" s="22">
        <f>IF(A53&lt;&gt;"",DGET(A11:AK43,"MR E",X67:X68),0)</f>
        <v>0</v>
      </c>
      <c r="Q53" s="22">
        <f>IF(A53&lt;&gt;"",DGET(A11:AK43,"Res E",X67:X68),0)</f>
        <v>1</v>
      </c>
      <c r="R53" s="22">
        <f>IF(A53&lt;&gt;"",DGET(A11:AK43,"ES N",X67:X68),0)</f>
        <v>0</v>
      </c>
      <c r="S53" s="22" t="str">
        <f>IF(B6=13,IF(B4=B2,IF(A53=D53,"",IF(AND(G53=0,H53=0,N53=0,O53=0),R53,"")),""),"")</f>
        <v/>
      </c>
      <c r="T53" s="22">
        <f>IF(A53&lt;&gt;"",DGET(A11:AK43,"BU Pl.",X67:X68),0)</f>
        <v>1</v>
      </c>
      <c r="U53" s="22" t="str">
        <f>IF(B6=13,IF(B4=B2,IF(OR(N53=1,O53=1),A53,IF(AND(OR(G53=1,H53=1),AND(N53=0,O53=0)),D53,IF(A53=D53,IF(F53&gt;C53,D53,A53),""))),""),"")</f>
        <v/>
      </c>
      <c r="V53" s="22" t="str">
        <f>IF(B6=13,IF(B4=B2,IF(OR(N53=1,O53=1),B53,IF(AND(OR(G53=1,H53=1),AND(N53=0,O53=0)),E53,IF(A53=D53,IF(F53&gt;C53,E53,B53),""))),""),"")</f>
        <v/>
      </c>
      <c r="W53" s="22" t="str">
        <f>IF(B6=13,IF(B4=B2,IF(OR(N53=1,O53=1),C53,IF(AND(OR(G53=1,H53=1),AND(N53=0,O53=0)),F53,IF(A53=D53,IF(F53&gt;C53,F53,C53),""))),""),"")</f>
        <v/>
      </c>
      <c r="Y53" s="22" t="str">
        <f t="shared" si="8"/>
        <v/>
      </c>
    </row>
    <row r="54" spans="1:32">
      <c r="A54" s="22" t="str">
        <f>IF(B2=B4,[1]DB!A120,"")</f>
        <v>Frydkær</v>
      </c>
      <c r="B54" s="22" t="str">
        <f>IF(B2=B4,[1]DB!B120,"")</f>
        <v>Frydkær (1)</v>
      </c>
      <c r="C54" s="22">
        <f>IF(B2=B4,[1]DB!C120,"")</f>
        <v>88</v>
      </c>
      <c r="D54" s="22" t="str">
        <f>IF(B2=B4,[1]DB!D120,"")</f>
        <v>Himbo</v>
      </c>
      <c r="E54" s="22" t="str">
        <f>IF(B2=B4,[1]DB!E120,"")</f>
        <v>Himbo (2)</v>
      </c>
      <c r="F54" s="22">
        <f>IF(B2=B4,[1]DB!F120,"")</f>
        <v>36</v>
      </c>
      <c r="G54" s="22">
        <f>IF(A54&lt;&gt;"",DGET(A11:AK43,"Dis E",I67:I68),0)</f>
        <v>0</v>
      </c>
      <c r="H54" s="22">
        <f>IF(A54&lt;&gt;"",DGET(A11:AK43,"Udm E",I67:I68),0)</f>
        <v>0</v>
      </c>
      <c r="I54" s="22">
        <f>IF(A54&lt;&gt;"",DGET(A11:AK43,"MR E",I67:I68),0)</f>
        <v>0</v>
      </c>
      <c r="J54" s="22">
        <f>IF(A54&lt;&gt;"",DGET(A11:AK43,"Res E",I67:I68),0)</f>
        <v>1</v>
      </c>
      <c r="K54" s="22">
        <f>IF(A54&lt;&gt;"",DGET(A11:AK43,"ES N",I67:I68),0)</f>
        <v>0</v>
      </c>
      <c r="L54" s="22" t="str">
        <f>IF(B6=13,IF(B4=B2,IF(A54=D54,"",IF(AND(G54=0,H54=0,N54=0,O54=0),K54,"")),""),"")</f>
        <v/>
      </c>
      <c r="M54" s="22">
        <f>IF(A54&lt;&gt;"",DGET(A11:AK43,"BU Pl.",I67:I68),0)</f>
        <v>1</v>
      </c>
      <c r="N54" s="22">
        <f>IF(A54&lt;&gt;"",DGET(A11:AK43,"Dis E",Y67:Y68),0)</f>
        <v>0</v>
      </c>
      <c r="O54" s="22">
        <f>IF(A54&lt;&gt;"",DGET(A11:AK43,"Udm E",Y67:Y68),0)</f>
        <v>0</v>
      </c>
      <c r="P54" s="22">
        <f>IF(A54&lt;&gt;"",DGET(A11:AK43,"MR E",Y67:Y68),0)</f>
        <v>0</v>
      </c>
      <c r="Q54" s="22">
        <f>IF(A54&lt;&gt;"",DGET(A11:AK43,"Res E",Y67:Y68),0)</f>
        <v>0</v>
      </c>
      <c r="R54" s="22">
        <f>IF(A54&lt;&gt;"",DGET(A11:AK43,"ES N",Y67:Y68),0)</f>
        <v>0</v>
      </c>
      <c r="S54" s="22" t="str">
        <f>IF(B6=13,IF(B4=B2,IF(A54=D54,"",IF(AND(G54=0,H54=0,N54=0,O54=0),R54,"")),""),"")</f>
        <v/>
      </c>
      <c r="T54" s="22">
        <f>IF(A54&lt;&gt;"",DGET(A11:AK43,"BU Pl.",Y67:Y68),0)</f>
        <v>1</v>
      </c>
      <c r="U54" s="22" t="str">
        <f>IF(B6=13,IF(B4=B2,IF(OR(N54=1,O54=1),A54,IF(AND(OR(G54=1,H54=1),AND(N54=0,O54=0)),D54,IF(A54=D54,IF(F54&gt;C54,D54,A54),""))),""),"")</f>
        <v/>
      </c>
      <c r="V54" s="22" t="str">
        <f>IF(B6=13,IF(B4=B2,IF(OR(N54=1,O54=1),B54,IF(AND(OR(G54=1,H54=1),AND(N54=0,O54=0)),E54,IF(A54=D54,IF(F54&gt;C54,E54,B54),""))),""),"")</f>
        <v/>
      </c>
      <c r="W54" s="22" t="str">
        <f>IF(B6=13,IF(B4=B2,IF(OR(N54=1,O54=1),C54,IF(AND(OR(G54=1,H54=1),AND(N54=0,O54=0)),F54,IF(A54=D54,IF(F54&gt;C54,F54,C54),""))),""),"")</f>
        <v/>
      </c>
      <c r="Y54" s="22" t="str">
        <f t="shared" si="8"/>
        <v/>
      </c>
    </row>
    <row r="55" spans="1:32">
      <c r="A55" s="22" t="str">
        <f>IF(B2=B4,[1]DB!A121,"")</f>
        <v>Lund</v>
      </c>
      <c r="B55" s="22" t="str">
        <f>IF(B2=B4,[1]DB!B121,"")</f>
        <v>Lund (3)</v>
      </c>
      <c r="C55" s="22">
        <f>IF(B2=B4,[1]DB!C121,"")</f>
        <v>19</v>
      </c>
      <c r="D55" s="22" t="str">
        <f>IF(B2=B4,[1]DB!D121,"")</f>
        <v>LPHJ</v>
      </c>
      <c r="E55" s="22" t="str">
        <f>IF(B2=B4,[1]DB!E121,"")</f>
        <v>LPHJ (4)</v>
      </c>
      <c r="F55" s="22">
        <f>IF(B2=B4,[1]DB!F121,"")</f>
        <v>56</v>
      </c>
      <c r="G55" s="22">
        <f>IF(A55&lt;&gt;"",DGET(A11:AK43,"Dis E",J67:J68),0)</f>
        <v>0</v>
      </c>
      <c r="H55" s="22">
        <f>IF(A55&lt;&gt;"",DGET(A11:AK43,"Udm E",J67:J68),0)</f>
        <v>0</v>
      </c>
      <c r="I55" s="22">
        <f>IF(A55&lt;&gt;"",DGET(A11:AK43,"MR E",J67:J68),0)</f>
        <v>0</v>
      </c>
      <c r="J55" s="22">
        <f>IF(A55&lt;&gt;"",DGET(A11:AK43,"Res E",J67:J68),0)</f>
        <v>0</v>
      </c>
      <c r="K55" s="22">
        <f>IF(A55&lt;&gt;"",DGET(A11:AK43,"ES N",J67:J68),0)</f>
        <v>0</v>
      </c>
      <c r="L55" s="22" t="str">
        <f>IF(B6=13,IF(B4=B2,IF(A55=D55,"",IF(AND(G55=0,H55=0,N55=0,O55=0),K55,"")),""),"")</f>
        <v/>
      </c>
      <c r="M55" s="22">
        <f>IF(A55&lt;&gt;"",DGET(A11:AK43,"BU Pl.",J67:J68),0)</f>
        <v>1</v>
      </c>
      <c r="N55" s="22">
        <f>IF(A55&lt;&gt;"",DGET(A11:AK43,"Dis E",Z67:Z68),0)</f>
        <v>0</v>
      </c>
      <c r="O55" s="22">
        <f>IF(A55&lt;&gt;"",DGET(A11:AK43,"Udm E",Z67:Z68),0)</f>
        <v>0</v>
      </c>
      <c r="P55" s="22">
        <f>IF(A55&lt;&gt;"",DGET(A11:AK43,"MR E",Z67:Z68),0)</f>
        <v>0</v>
      </c>
      <c r="Q55" s="22">
        <f>IF(A55&lt;&gt;"",DGET(A11:AK43,"Res E",Z67:Z68),0)</f>
        <v>0</v>
      </c>
      <c r="R55" s="22">
        <f>IF(A55&lt;&gt;"",DGET(A11:AK43,"ES N",Z67:Z68),0)</f>
        <v>0</v>
      </c>
      <c r="S55" s="22" t="str">
        <f>IF(B6=13,IF(B4=B2,IF(A55=D55,"",IF(AND(G55=0,H55=0,N55=0,O55=0),R55,"")),""),"")</f>
        <v/>
      </c>
      <c r="T55" s="22">
        <f>IF(A55&lt;&gt;"",DGET(A11:AK43,"BU Pl.",Z67:Z68),0)</f>
        <v>1</v>
      </c>
      <c r="U55" s="22" t="str">
        <f>IF(B6=13,IF(B4=B2,IF(OR(N55=1,O55=1),A55,IF(AND(OR(G55=1,H55=1),AND(N55=0,O55=0)),D55,IF(A55=D55,IF(F55&gt;C55,D55,A55),""))),""),"")</f>
        <v/>
      </c>
      <c r="V55" s="22" t="str">
        <f>IF(B6=13,IF(B4=B2,IF(OR(N55=1,O55=1),B55,IF(AND(OR(G55=1,H55=1),AND(N55=0,O55=0)),E55,IF(A55=D55,IF(F55&gt;C55,E55,B55),""))),""),"")</f>
        <v/>
      </c>
      <c r="W55" s="22" t="str">
        <f>IF(B6=13,IF(B4=B2,IF(OR(N55=1,O55=1),C55,IF(AND(OR(G55=1,H55=1),AND(N55=0,O55=0)),F55,IF(A55=D55,IF(F55&gt;C55,F55,C55),""))),""),"")</f>
        <v/>
      </c>
      <c r="Y55" s="22" t="str">
        <f t="shared" si="8"/>
        <v/>
      </c>
    </row>
    <row r="56" spans="1:32">
      <c r="A56" s="22" t="str">
        <f>IF(B2=B4,[1]DB!A122,"")</f>
        <v>Gunners</v>
      </c>
      <c r="B56" s="22" t="str">
        <f>IF(B2=B4,[1]DB!B122,"")</f>
        <v>Gunners (5)</v>
      </c>
      <c r="C56" s="22">
        <f>IF(B2=B4,[1]DB!C122,"")</f>
        <v>29</v>
      </c>
      <c r="D56" s="22" t="str">
        <f>IF(B2=B4,[1]DB!D122,"")</f>
        <v>LPHJ</v>
      </c>
      <c r="E56" s="22" t="str">
        <f>IF(B2=B4,[1]DB!E122,"")</f>
        <v>LPHJ (6)</v>
      </c>
      <c r="F56" s="22">
        <f>IF(B2=B4,[1]DB!F122,"")</f>
        <v>50</v>
      </c>
      <c r="G56" s="22">
        <f>IF(A56&lt;&gt;"",DGET(A11:AK43,"Dis E",K67:K68),0)</f>
        <v>0</v>
      </c>
      <c r="H56" s="22">
        <f>IF(A56&lt;&gt;"",DGET(A11:AK43,"Udm E",K67:K68),0)</f>
        <v>0</v>
      </c>
      <c r="I56" s="22">
        <f>IF(A56&lt;&gt;"",DGET(A11:AK43,"MR E",K67:K68),0)</f>
        <v>0</v>
      </c>
      <c r="J56" s="22">
        <f>IF(A56&lt;&gt;"",DGET(A11:AK43,"Res E",K67:K68),0)</f>
        <v>0</v>
      </c>
      <c r="K56" s="22">
        <f>IF(A56&lt;&gt;"",DGET(A11:AK43,"ES N",K67:K68),0)</f>
        <v>0</v>
      </c>
      <c r="L56" s="22" t="str">
        <f>IF(B6=13,IF(B4=B2,IF(A56=D56,"",IF(AND(G56=0,H56=0,N56=0,O56=0),K56,"")),""),"")</f>
        <v/>
      </c>
      <c r="M56" s="22">
        <f>IF(A56&lt;&gt;"",DGET(A11:AK43,"BU Pl.",K67:K68),0)</f>
        <v>1</v>
      </c>
      <c r="N56" s="22">
        <f>IF(A56&lt;&gt;"",DGET(A11:AK43,"Dis E",AA67:AA68),0)</f>
        <v>0</v>
      </c>
      <c r="O56" s="22">
        <f>IF(A56&lt;&gt;"",DGET(A11:AK43,"Udm E",AA67:AA68),0)</f>
        <v>0</v>
      </c>
      <c r="P56" s="22">
        <f>IF(A56&lt;&gt;"",DGET(A11:AK43,"MR E",AA67:AA68),0)</f>
        <v>0</v>
      </c>
      <c r="Q56" s="22">
        <f>IF(A56&lt;&gt;"",DGET(A11:AK43,"Res E",AA67:AA68),0)</f>
        <v>0</v>
      </c>
      <c r="R56" s="22">
        <f>IF(A56&lt;&gt;"",DGET(A11:AK43,"ES N",AA67:AA68),0)</f>
        <v>0</v>
      </c>
      <c r="S56" s="22" t="str">
        <f>IF(B6=13,IF(B4=B2,IF(A56=D56,"",IF(AND(G56=0,H56=0,N56=0,O56=0),R56,"")),""),"")</f>
        <v/>
      </c>
      <c r="T56" s="22">
        <f>IF(A56&lt;&gt;"",DGET(A11:AK43,"BU Pl.",AA67:AA68),0)</f>
        <v>1</v>
      </c>
      <c r="U56" s="22" t="str">
        <f>IF(B6=13,IF(B4=B2,IF(OR(N56=1,O56=1),A56,IF(AND(OR(G56=1,H56=1),AND(N56=0,O56=0)),D56,IF(A56=D56,IF(F56&gt;C56,D56,A56),""))),""),"")</f>
        <v/>
      </c>
      <c r="V56" s="22" t="str">
        <f>IF(B6=13,IF(B4=B2,IF(OR(N56=1,O56=1),B56,IF(AND(OR(G56=1,H56=1),AND(N56=0,O56=0)),E56,IF(A56=D56,IF(F56&gt;C56,E56,B56),""))),""),"")</f>
        <v/>
      </c>
      <c r="W56" s="22" t="str">
        <f>IF(B6=13,IF(B4=B2,IF(OR(N56=1,O56=1),C56,IF(AND(OR(G56=1,H56=1),AND(N56=0,O56=0)),F56,IF(A56=D56,IF(F56&gt;C56,F56,C56),""))),""),"")</f>
        <v/>
      </c>
      <c r="Y56" s="22" t="str">
        <f t="shared" si="8"/>
        <v/>
      </c>
    </row>
    <row r="57" spans="1:32">
      <c r="A57" s="22" t="str">
        <f>IF(B2=B4,[1]DB!A123,"")</f>
        <v>Select</v>
      </c>
      <c r="B57" s="22" t="str">
        <f>IF(B2=B4,[1]DB!B123,"")</f>
        <v>Select (7)</v>
      </c>
      <c r="C57" s="22">
        <f>IF(B2=B4,[1]DB!C123,"")</f>
        <v>54</v>
      </c>
      <c r="D57" s="22" t="str">
        <f>IF(B2=B4,[1]DB!D123,"")</f>
        <v>Percy</v>
      </c>
      <c r="E57" s="22" t="str">
        <f>IF(B2=B4,[1]DB!E123,"")</f>
        <v>Percy (8)</v>
      </c>
      <c r="F57" s="22">
        <f>IF(B2=B4,[1]DB!F123,"")</f>
        <v>30</v>
      </c>
      <c r="G57" s="22">
        <f>IF(A57&lt;&gt;"",DGET(A11:AK43,"Dis E",L67:L68),0)</f>
        <v>0</v>
      </c>
      <c r="H57" s="22">
        <f>IF(A57&lt;&gt;"",DGET(A11:AK43,"Udm E",L67:L68),0)</f>
        <v>0</v>
      </c>
      <c r="I57" s="22">
        <f>IF(A57&lt;&gt;"",DGET(A11:AK43,"MR E",L67:L68),0)</f>
        <v>0</v>
      </c>
      <c r="J57" s="22">
        <f>IF(A57&lt;&gt;"",DGET(A11:AK43,"Res E",L67:L68),0)</f>
        <v>0</v>
      </c>
      <c r="K57" s="22">
        <f>IF(A57&lt;&gt;"",DGET(A11:AK43,"ES N",L67:L68),0)</f>
        <v>0</v>
      </c>
      <c r="L57" s="22" t="str">
        <f>IF(B6=13,IF(B4=B2,IF(A57=D57,"",IF(AND(G57=0,H57=0,N57=0,O57=0),K57,"")),""),"")</f>
        <v/>
      </c>
      <c r="M57" s="22">
        <f>IF(A57&lt;&gt;"",DGET(A11:AK43,"BU Pl.",L67:L68),0)</f>
        <v>1</v>
      </c>
      <c r="N57" s="22">
        <f>IF(A57&lt;&gt;"",DGET(A11:AK43,"Dis E",AB67:AB68),0)</f>
        <v>0</v>
      </c>
      <c r="O57" s="22">
        <f>IF(A57&lt;&gt;"",DGET(A11:AK43,"Udm E",AB67:AB68),0)</f>
        <v>0</v>
      </c>
      <c r="P57" s="22">
        <f>IF(A57&lt;&gt;"",DGET(A11:AK43,"MR E",AB67:AB68),0)</f>
        <v>0</v>
      </c>
      <c r="Q57" s="22">
        <f>IF(A57&lt;&gt;"",DGET(A11:AK43,"Res E",AB67:AB68),0)</f>
        <v>0</v>
      </c>
      <c r="R57" s="22">
        <f>IF(A57&lt;&gt;"",DGET(A11:AK43,"ES N",AB67:AB68),0)</f>
        <v>0</v>
      </c>
      <c r="S57" s="22" t="str">
        <f>IF(B6=13,IF(B4=B2,IF(A57=D57,"",IF(AND(G57=0,H57=0,N57=0,O57=0),R57,"")),""),"")</f>
        <v/>
      </c>
      <c r="T57" s="22">
        <f>IF(A57&lt;&gt;"",DGET(A11:AK43,"BU Pl.",AB67:AB68),0)</f>
        <v>1</v>
      </c>
      <c r="U57" s="22" t="str">
        <f>IF(B6=13,IF(B4=B2,IF(OR(N57=1,O57=1),A57,IF(AND(OR(G57=1,H57=1),AND(N57=0,O57=0)),D57,IF(A57=D57,IF(F57&gt;C57,D57,A57),""))),""),"")</f>
        <v/>
      </c>
      <c r="V57" s="22" t="str">
        <f>IF(B6=13,IF(B4=B2,IF(OR(N57=1,O57=1),B57,IF(AND(OR(G57=1,H57=1),AND(N57=0,O57=0)),E57,IF(A57=D57,IF(F57&gt;C57,E57,B57),""))),""),"")</f>
        <v/>
      </c>
      <c r="W57" s="22" t="str">
        <f>IF(B6=13,IF(B4=B2,IF(OR(N57=1,O57=1),C57,IF(AND(OR(G57=1,H57=1),AND(N57=0,O57=0)),F57,IF(A57=D57,IF(F57&gt;C57,F57,C57),""))),""),"")</f>
        <v/>
      </c>
      <c r="Y57" s="22" t="str">
        <f t="shared" si="8"/>
        <v/>
      </c>
    </row>
    <row r="58" spans="1:32">
      <c r="A58" s="22" t="str">
        <f>IF(B2=B4,[1]DB!A124,"")</f>
        <v>Far</v>
      </c>
      <c r="B58" s="22" t="str">
        <f>IF(B2=B4,[1]DB!B124,"")</f>
        <v>Far (9)</v>
      </c>
      <c r="C58" s="22">
        <f>IF(B2=B4,[1]DB!C124,"")</f>
        <v>74</v>
      </c>
      <c r="D58" s="22" t="str">
        <f>IF(B2=B4,[1]DB!D124,"")</f>
        <v>LPHJ</v>
      </c>
      <c r="E58" s="22" t="str">
        <f>IF(B2=B4,[1]DB!E124,"")</f>
        <v>LPHJ (10)</v>
      </c>
      <c r="F58" s="22">
        <f>IF(B2=B4,[1]DB!F124,"")</f>
        <v>56</v>
      </c>
      <c r="G58" s="22">
        <f>IF(A58&lt;&gt;"",DGET(A11:AK43,"Dis E",M67:M68),0)</f>
        <v>0</v>
      </c>
      <c r="H58" s="22">
        <f>IF(A58&lt;&gt;"",DGET(A11:AK43,"Udm E",M67:M68),0)</f>
        <v>0</v>
      </c>
      <c r="I58" s="22">
        <f>IF(A58&lt;&gt;"",DGET(A11:AK43,"MR E",M67:M68),0)</f>
        <v>0</v>
      </c>
      <c r="J58" s="22">
        <f>IF(A58&lt;&gt;"",DGET(A11:AK43,"Res E",M67:M68),0)</f>
        <v>1</v>
      </c>
      <c r="K58" s="22">
        <f>IF(A58&lt;&gt;"",DGET(A11:AK43,"ES N",M67:M68),0)</f>
        <v>0</v>
      </c>
      <c r="L58" s="22" t="str">
        <f>IF(B6=13,IF(B4=B2,IF(A58=D58,"",IF(AND(G58=0,H58=0,N58=0,O58=0),K58,"")),""),"")</f>
        <v/>
      </c>
      <c r="M58" s="22">
        <f>IF(A58&lt;&gt;"",DGET(A11:AK43,"BU Pl.",M67:M68),0)</f>
        <v>1</v>
      </c>
      <c r="N58" s="22">
        <f>IF(A58&lt;&gt;"",DGET(A11:AK43,"Dis E",AC67:AC68),0)</f>
        <v>0</v>
      </c>
      <c r="O58" s="22">
        <f>IF(A58&lt;&gt;"",DGET(A11:AK43,"Udm E",AC67:AC68),0)</f>
        <v>0</v>
      </c>
      <c r="P58" s="22">
        <f>IF(A58&lt;&gt;"",DGET(A11:AK43,"MR E",AC67:AC68),0)</f>
        <v>0</v>
      </c>
      <c r="Q58" s="22">
        <f>IF(A58&lt;&gt;"",DGET(A11:AK43,"Res E",AC67:AC68),0)</f>
        <v>0</v>
      </c>
      <c r="R58" s="22">
        <f>IF(A58&lt;&gt;"",DGET(A11:AK43,"ES N",AC67:AC68),0)</f>
        <v>0</v>
      </c>
      <c r="S58" s="22" t="str">
        <f>IF(B6=13,IF(B4=B2,IF(A58=D58,"",IF(AND(G58=0,H58=0,N58=0,O58=0),R58,"")),""),"")</f>
        <v/>
      </c>
      <c r="T58" s="22">
        <f>IF(A58&lt;&gt;"",DGET(A11:AK43,"BU Pl.",AC67:AC68),0)</f>
        <v>1</v>
      </c>
      <c r="U58" s="22" t="str">
        <f>IF(B6=13,IF(B4=B2,IF(OR(N58=1,O58=1),A58,IF(AND(OR(G58=1,H58=1),AND(N58=0,O58=0)),D58,IF(A58=D58,IF(F58&gt;C58,D58,A58),""))),""),"")</f>
        <v/>
      </c>
      <c r="V58" s="22" t="str">
        <f>IF(B6=13,IF(B4=B2,IF(OR(N58=1,O58=1),B58,IF(AND(OR(G58=1,H58=1),AND(N58=0,O58=0)),E58,IF(A58=D58,IF(F58&gt;C58,E58,B58),""))),""),"")</f>
        <v/>
      </c>
      <c r="W58" s="22" t="str">
        <f>IF(B6=13,IF(B4=B2,IF(OR(N58=1,O58=1),C58,IF(AND(OR(G58=1,H58=1),AND(N58=0,O58=0)),F58,IF(A58=D58,IF(F58&gt;C58,F58,C58),""))),""),"")</f>
        <v/>
      </c>
      <c r="Y58" s="22" t="str">
        <f t="shared" si="8"/>
        <v/>
      </c>
    </row>
    <row r="59" spans="1:32">
      <c r="A59" s="22" t="str">
        <f>IF(B2=B4,[1]DB!A125,"")</f>
        <v>Chelsea</v>
      </c>
      <c r="B59" s="22" t="str">
        <f>IF(B2=B4,[1]DB!B125,"")</f>
        <v>Chelsea (11)</v>
      </c>
      <c r="C59" s="22">
        <f>IF(B2=B4,[1]DB!C125,"")</f>
        <v>17</v>
      </c>
      <c r="D59" s="22" t="str">
        <f>IF(B2=B4,[1]DB!D125,"")</f>
        <v>Far</v>
      </c>
      <c r="E59" s="22" t="str">
        <f>IF(B2=B4,[1]DB!E125,"")</f>
        <v>Far (5)</v>
      </c>
      <c r="F59" s="22">
        <f>IF(B2=B4,[1]DB!F125,"")</f>
        <v>65</v>
      </c>
      <c r="G59" s="22">
        <f>IF(A59&lt;&gt;"",DGET(A11:AK43,"Dis E",N67:N68),0)</f>
        <v>0</v>
      </c>
      <c r="H59" s="22">
        <f>IF(A59&lt;&gt;"",DGET(A11:AK43,"Udm E",N67:N68),0)</f>
        <v>0</v>
      </c>
      <c r="I59" s="22">
        <f>IF(A59&lt;&gt;"",DGET(A11:AK43,"MR E",N67:N68),0)</f>
        <v>0</v>
      </c>
      <c r="J59" s="22">
        <f>IF(A59&lt;&gt;"",DGET(A11:AK43,"Res E",N67:N68),0)</f>
        <v>1</v>
      </c>
      <c r="K59" s="22">
        <f>IF(A59&lt;&gt;"",DGET(A11:AK43,"ES N",N67:N68),0)</f>
        <v>0</v>
      </c>
      <c r="L59" s="22" t="str">
        <f>IF(B6=13,IF(B4=B2,IF(A59=D59,"",IF(AND(G59=0,H59=0,N59=0,O59=0),K59,"")),""),"")</f>
        <v/>
      </c>
      <c r="M59" s="22">
        <f>IF(A59&lt;&gt;"",DGET(A11:AK43,"BU Pl.",N67:N68),0)</f>
        <v>1</v>
      </c>
      <c r="N59" s="22">
        <f>IF(A59&lt;&gt;"",DGET(A11:AK43,"Dis E",AD67:AD68),0)</f>
        <v>0</v>
      </c>
      <c r="O59" s="22">
        <f>IF(A59&lt;&gt;"",DGET(A11:AK43,"Udm E",AD67:AD68),0)</f>
        <v>0</v>
      </c>
      <c r="P59" s="22">
        <f>IF(A59&lt;&gt;"",DGET(A11:AK43,"MR E",AD67:AD68),0)</f>
        <v>0</v>
      </c>
      <c r="Q59" s="22">
        <f>IF(A59&lt;&gt;"",DGET(A11:AK43,"Res E",AD67:AD68),0)</f>
        <v>1</v>
      </c>
      <c r="R59" s="22">
        <f>IF(A59&lt;&gt;"",DGET(A11:AK43,"ES N",AD67:AD68),0)</f>
        <v>0</v>
      </c>
      <c r="S59" s="22" t="str">
        <f>IF(B6=13,IF(B4=B2,IF(A59=D59,"",IF(AND(G59=0,H59=0,N59=0,O59=0),R59,"")),""),"")</f>
        <v/>
      </c>
      <c r="T59" s="22">
        <f>IF(A59&lt;&gt;"",DGET(A11:AK43,"BU Pl.",AD67:AD68),0)</f>
        <v>1</v>
      </c>
      <c r="U59" s="22" t="str">
        <f>IF(B6=13,IF(B4=B2,IF(OR(N59=1,O59=1),A59,IF(AND(OR(G59=1,H59=1),AND(N59=0,O59=0)),D59,IF(A59=D59,IF(F59&gt;C59,D59,A59),""))),""),"")</f>
        <v/>
      </c>
      <c r="V59" s="22" t="str">
        <f>IF(B6=13,IF(B4=B2,IF(OR(N59=1,O59=1),B59,IF(AND(OR(G59=1,H59=1),AND(N59=0,O59=0)),E59,IF(A59=D59,IF(F59&gt;C59,E59,B59),""))),""),"")</f>
        <v/>
      </c>
      <c r="W59" s="22" t="str">
        <f>IF(B6=13,IF(B4=B2,IF(OR(N59=1,O59=1),C59,IF(AND(OR(G59=1,H59=1),AND(N59=0,O59=0)),F59,IF(A59=D59,IF(F59&gt;C59,F59,C59),""))),""),"")</f>
        <v/>
      </c>
      <c r="Y59" s="22" t="str">
        <f t="shared" si="8"/>
        <v/>
      </c>
    </row>
    <row r="60" spans="1:32">
      <c r="A60" s="22" t="str">
        <f>IF(B2=B4,[1]DB!A126,"")</f>
        <v>Idskov</v>
      </c>
      <c r="B60" s="22" t="str">
        <f>IF(B2=B4,[1]DB!B126,"")</f>
        <v>Idskov (4)</v>
      </c>
      <c r="C60" s="22">
        <f>IF(B2=B4,[1]DB!C126,"")</f>
        <v>81</v>
      </c>
      <c r="D60" s="22" t="str">
        <f>IF(B2=B4,[1]DB!D126,"")</f>
        <v>Futte</v>
      </c>
      <c r="E60" s="22" t="str">
        <f>IF(B2=B4,[1]DB!E126,"")</f>
        <v>Futte (14)</v>
      </c>
      <c r="F60" s="22">
        <f>IF(B2=B4,[1]DB!F126,"")</f>
        <v>27</v>
      </c>
      <c r="G60" s="22">
        <f>IF(A60&lt;&gt;"",DGET(A11:AK43,"Dis E",O67:O68),0)</f>
        <v>0</v>
      </c>
      <c r="H60" s="22">
        <f>IF(A60&lt;&gt;"",DGET(A11:AK43,"Udm E",O67:O68),0)</f>
        <v>0</v>
      </c>
      <c r="I60" s="22">
        <f>IF(A60&lt;&gt;"",DGET(A11:AK43,"MR E",O67:O68),0)</f>
        <v>0</v>
      </c>
      <c r="J60" s="22">
        <f>IF(A60&lt;&gt;"",DGET(A11:AK43,"Res E",O67:O68),0)</f>
        <v>0</v>
      </c>
      <c r="K60" s="22">
        <f>IF(A60&lt;&gt;"",DGET(A11:AK43,"ES N",O67:O68),0)</f>
        <v>0</v>
      </c>
      <c r="L60" s="22" t="str">
        <f>IF(B6=13,IF(B4=B2,IF(A60=D60,"",IF(AND(G60=0,H60=0,N60=0,O60=0),K60,"")),""),"")</f>
        <v/>
      </c>
      <c r="M60" s="22">
        <f>IF(A60&lt;&gt;"",DGET(A11:AK43,"BU Pl.",O67:O68),0)</f>
        <v>1</v>
      </c>
      <c r="N60" s="22">
        <f>IF(A60&lt;&gt;"",DGET(A11:AK43,"Dis E",AE67:AE68),0)</f>
        <v>0</v>
      </c>
      <c r="O60" s="22">
        <f>IF(A60&lt;&gt;"",DGET(A11:AK43,"Udm E",AE67:AE68),0)</f>
        <v>0</v>
      </c>
      <c r="P60" s="22">
        <f>IF(A60&lt;&gt;"",DGET(A11:AK43,"MR E",AE67:AE68),0)</f>
        <v>0</v>
      </c>
      <c r="Q60" s="22">
        <f>IF(A60&lt;&gt;"",DGET(A11:AK43,"Res E",AE67:AE68),0)</f>
        <v>0</v>
      </c>
      <c r="R60" s="22">
        <f>IF(A60&lt;&gt;"",DGET(A11:AK43,"ES N",AE67:AE68),0)</f>
        <v>0</v>
      </c>
      <c r="S60" s="22" t="str">
        <f>IF(B6=13,IF(B4=B2,IF(A60=D60,"",IF(AND(G60=0,H60=0,N60=0,O60=0),R60,"")),""),"")</f>
        <v/>
      </c>
      <c r="T60" s="22">
        <f>IF(A60&lt;&gt;"",DGET(A11:AK43,"BU Pl.",AE67:AE68),0)</f>
        <v>1</v>
      </c>
      <c r="U60" s="22" t="str">
        <f>IF(B6=13,IF(B4=B2,IF(OR(N60=1,O60=1),A60,IF(AND(OR(G60=1,H60=1),AND(N60=0,O60=0)),D60,IF(A60=D60,IF(F60&gt;C60,D60,A60),""))),""),"")</f>
        <v/>
      </c>
      <c r="V60" s="22" t="str">
        <f>IF(B6=13,IF(B4=B2,IF(OR(N60=1,O60=1),B60,IF(AND(OR(G60=1,H60=1),AND(N60=0,O60=0)),E60,IF(A60=D60,IF(F60&gt;C60,E60,B60),""))),""),"")</f>
        <v/>
      </c>
      <c r="W60" s="22" t="str">
        <f>IF(B6=13,IF(B4=B2,IF(OR(N60=1,O60=1),C60,IF(AND(OR(G60=1,H60=1),AND(N60=0,O60=0)),F60,IF(A60=D60,IF(F60&gt;C60,F60,C60),""))),""),"")</f>
        <v/>
      </c>
      <c r="Y60" s="22" t="str">
        <f t="shared" si="8"/>
        <v/>
      </c>
    </row>
    <row r="61" spans="1:32">
      <c r="A61" s="22" t="str">
        <f>IF(B2=B4,[1]DB!A127,"")</f>
        <v>Robbo</v>
      </c>
      <c r="B61" s="22" t="str">
        <f>IF(B2=B4,[1]DB!B127,"")</f>
        <v>Robbo (2)</v>
      </c>
      <c r="C61" s="22">
        <f>IF(B2=B4,[1]DB!C127,"")</f>
        <v>51</v>
      </c>
      <c r="D61" s="22" t="str">
        <f>IF(B2=B4,[1]DB!D127,"")</f>
        <v>United</v>
      </c>
      <c r="E61" s="22" t="str">
        <f>IF(B2=B4,[1]DB!E127,"")</f>
        <v>United (1)</v>
      </c>
      <c r="F61" s="22">
        <f>IF(B2=B4,[1]DB!F127,"")</f>
        <v>76</v>
      </c>
      <c r="G61" s="22">
        <f>IF(A61&lt;&gt;"",DGET(A11:AK43,"Dis E",P67:P68),0)</f>
        <v>0</v>
      </c>
      <c r="H61" s="22">
        <f>IF(A61&lt;&gt;"",DGET(A11:AK43,"Udm E",P67:P68),0)</f>
        <v>0</v>
      </c>
      <c r="I61" s="22">
        <f>IF(A61&lt;&gt;"",DGET(A11:AK43,"MR E",P67:P68),0)</f>
        <v>0</v>
      </c>
      <c r="J61" s="22">
        <f>IF(A61&lt;&gt;"",DGET(A11:AK43,"Res E",P67:P68),0)</f>
        <v>0</v>
      </c>
      <c r="K61" s="22">
        <f>IF(A61&lt;&gt;"",DGET(A11:AK43,"ES N",P67:P68),0)</f>
        <v>0</v>
      </c>
      <c r="L61" s="22" t="str">
        <f>IF(B6=13,IF(B4=B2,IF(A61=D61,"",IF(AND(G61=0,H61=0,N61=0,O61=0),K61,"")),""),"")</f>
        <v/>
      </c>
      <c r="M61" s="22">
        <f>IF(A61&lt;&gt;"",DGET(A11:AK43,"BU Pl.",P67:P68),0)</f>
        <v>1</v>
      </c>
      <c r="N61" s="22">
        <f>IF(A61&lt;&gt;"",DGET(A11:AK43,"Dis E",AF67:AF68),0)</f>
        <v>0</v>
      </c>
      <c r="O61" s="22">
        <f>IF(A61&lt;&gt;"",DGET(A11:AK43,"Udm E",AF67:AF68),0)</f>
        <v>0</v>
      </c>
      <c r="P61" s="22">
        <f>IF(A61&lt;&gt;"",DGET(A11:AK43,"MR E",AF67:AF68),0)</f>
        <v>0</v>
      </c>
      <c r="Q61" s="22">
        <f>IF(A61&lt;&gt;"",DGET(A11:AK43,"Res E",AF67:AF68),0)</f>
        <v>0</v>
      </c>
      <c r="R61" s="22">
        <f>IF(A61&lt;&gt;"",DGET(A11:AK43,"ES N",AF67:AF68),0)</f>
        <v>0</v>
      </c>
      <c r="S61" s="22" t="str">
        <f>IF(B6=13,IF(B4=B2,IF(A61=D61,"",IF(AND(G61=0,H61=0,N61=0,O61=0),R61,"")),""),"")</f>
        <v/>
      </c>
      <c r="T61" s="22">
        <f>IF(A61&lt;&gt;"",DGET(A11:AK43,"BU Pl.",AF67:AF68),0)</f>
        <v>1</v>
      </c>
      <c r="U61" s="22" t="str">
        <f>IF(B6=13,IF(B4=B2,IF(OR(N61=1,O61=1),A61,IF(AND(OR(G61=1,H61=1),AND(N61=0,O61=0)),D61,IF(A61=D61,IF(F61&gt;C61,D61,A61),""))),""),"")</f>
        <v/>
      </c>
      <c r="V61" s="22" t="str">
        <f>IF(B6=13,IF(B4=B2,IF(OR(N61=1,O61=1),B61,IF(AND(OR(G61=1,H61=1),AND(N61=0,O61=0)),E61,IF(A61=D61,IF(F61&gt;C61,E61,B61),""))),""),"")</f>
        <v/>
      </c>
      <c r="W61" s="22" t="str">
        <f>IF(B6=13,IF(B4=B2,IF(OR(N61=1,O61=1),C61,IF(AND(OR(G61=1,H61=1),AND(N61=0,O61=0)),F61,IF(A61=D61,IF(F61&gt;C61,F61,C61),""))),""),"")</f>
        <v/>
      </c>
      <c r="Y61" s="22" t="str">
        <f t="shared" si="8"/>
        <v/>
      </c>
    </row>
    <row r="63" spans="1:32">
      <c r="A63" s="22" t="s">
        <v>25</v>
      </c>
      <c r="B63" s="22" t="s">
        <v>25</v>
      </c>
      <c r="C63" s="22" t="s">
        <v>25</v>
      </c>
      <c r="D63" s="22" t="s">
        <v>25</v>
      </c>
      <c r="E63" s="22" t="s">
        <v>25</v>
      </c>
      <c r="F63" s="22" t="s">
        <v>25</v>
      </c>
      <c r="G63" s="22" t="s">
        <v>25</v>
      </c>
      <c r="H63" s="22" t="s">
        <v>25</v>
      </c>
      <c r="I63" s="22" t="s">
        <v>25</v>
      </c>
      <c r="J63" s="22" t="s">
        <v>25</v>
      </c>
      <c r="K63" s="22" t="s">
        <v>25</v>
      </c>
      <c r="L63" s="22" t="s">
        <v>25</v>
      </c>
      <c r="M63" s="22" t="s">
        <v>25</v>
      </c>
      <c r="N63" s="22" t="s">
        <v>25</v>
      </c>
      <c r="O63" s="22" t="s">
        <v>25</v>
      </c>
      <c r="P63" s="22" t="s">
        <v>25</v>
      </c>
      <c r="Q63" s="22" t="s">
        <v>25</v>
      </c>
      <c r="R63" s="22" t="s">
        <v>25</v>
      </c>
      <c r="S63" s="22" t="s">
        <v>25</v>
      </c>
      <c r="T63" s="22" t="s">
        <v>25</v>
      </c>
      <c r="U63" s="22" t="s">
        <v>25</v>
      </c>
      <c r="V63" s="22" t="s">
        <v>25</v>
      </c>
      <c r="W63" s="22" t="s">
        <v>25</v>
      </c>
      <c r="X63" s="22" t="s">
        <v>25</v>
      </c>
      <c r="Y63" s="22" t="s">
        <v>25</v>
      </c>
      <c r="Z63" s="22" t="s">
        <v>25</v>
      </c>
      <c r="AA63" s="22" t="s">
        <v>25</v>
      </c>
      <c r="AB63" s="22" t="s">
        <v>25</v>
      </c>
      <c r="AC63" s="22" t="s">
        <v>25</v>
      </c>
      <c r="AD63" s="22" t="s">
        <v>25</v>
      </c>
      <c r="AE63" s="22" t="s">
        <v>25</v>
      </c>
      <c r="AF63" s="22" t="s">
        <v>25</v>
      </c>
    </row>
    <row r="64" spans="1:32">
      <c r="A64" s="22">
        <v>1</v>
      </c>
      <c r="B64" s="22">
        <v>2</v>
      </c>
      <c r="C64" s="22">
        <v>3</v>
      </c>
      <c r="D64" s="22">
        <v>4</v>
      </c>
      <c r="E64" s="22">
        <v>5</v>
      </c>
      <c r="F64" s="22">
        <v>6</v>
      </c>
      <c r="G64" s="22">
        <v>7</v>
      </c>
      <c r="H64" s="22">
        <v>8</v>
      </c>
      <c r="I64" s="22">
        <v>9</v>
      </c>
      <c r="J64" s="22">
        <v>10</v>
      </c>
      <c r="K64" s="22">
        <v>11</v>
      </c>
      <c r="L64" s="22">
        <v>12</v>
      </c>
      <c r="M64" s="22">
        <v>13</v>
      </c>
      <c r="N64" s="22">
        <v>14</v>
      </c>
      <c r="O64" s="22">
        <v>15</v>
      </c>
      <c r="P64" s="22">
        <v>16</v>
      </c>
      <c r="Q64" s="22">
        <v>17</v>
      </c>
      <c r="R64" s="22">
        <v>18</v>
      </c>
      <c r="S64" s="22">
        <v>19</v>
      </c>
      <c r="T64" s="22">
        <v>20</v>
      </c>
      <c r="U64" s="22">
        <v>21</v>
      </c>
      <c r="V64" s="22">
        <v>22</v>
      </c>
      <c r="W64" s="22">
        <v>23</v>
      </c>
      <c r="X64" s="22">
        <v>24</v>
      </c>
      <c r="Y64" s="22">
        <v>25</v>
      </c>
      <c r="Z64" s="22">
        <v>26</v>
      </c>
      <c r="AA64" s="22">
        <v>27</v>
      </c>
      <c r="AB64" s="22">
        <v>28</v>
      </c>
      <c r="AC64" s="22">
        <v>29</v>
      </c>
      <c r="AD64" s="22">
        <v>30</v>
      </c>
      <c r="AE64" s="22">
        <v>31</v>
      </c>
      <c r="AF64" s="22">
        <v>32</v>
      </c>
    </row>
    <row r="65" spans="1:32">
      <c r="A65" s="22" t="s">
        <v>69</v>
      </c>
      <c r="B65" s="22" t="s">
        <v>69</v>
      </c>
      <c r="C65" s="22" t="s">
        <v>69</v>
      </c>
      <c r="D65" s="22" t="s">
        <v>69</v>
      </c>
      <c r="E65" s="22" t="s">
        <v>69</v>
      </c>
      <c r="F65" s="22" t="s">
        <v>69</v>
      </c>
      <c r="G65" s="22" t="s">
        <v>69</v>
      </c>
      <c r="H65" s="22" t="s">
        <v>69</v>
      </c>
      <c r="I65" s="22" t="s">
        <v>69</v>
      </c>
      <c r="J65" s="22" t="s">
        <v>69</v>
      </c>
      <c r="K65" s="22" t="s">
        <v>69</v>
      </c>
      <c r="L65" s="22" t="s">
        <v>69</v>
      </c>
      <c r="M65" s="22" t="s">
        <v>69</v>
      </c>
      <c r="N65" s="22" t="s">
        <v>69</v>
      </c>
      <c r="O65" s="22" t="s">
        <v>69</v>
      </c>
      <c r="P65" s="22" t="s">
        <v>69</v>
      </c>
      <c r="Q65" s="22" t="s">
        <v>69</v>
      </c>
      <c r="R65" s="22" t="s">
        <v>69</v>
      </c>
      <c r="S65" s="22" t="s">
        <v>69</v>
      </c>
      <c r="T65" s="22" t="s">
        <v>69</v>
      </c>
      <c r="U65" s="22" t="s">
        <v>69</v>
      </c>
      <c r="V65" s="22" t="s">
        <v>69</v>
      </c>
      <c r="W65" s="22" t="s">
        <v>69</v>
      </c>
      <c r="X65" s="22" t="s">
        <v>69</v>
      </c>
      <c r="Y65" s="22" t="s">
        <v>69</v>
      </c>
      <c r="Z65" s="22" t="s">
        <v>69</v>
      </c>
      <c r="AA65" s="22" t="s">
        <v>69</v>
      </c>
      <c r="AB65" s="22" t="s">
        <v>69</v>
      </c>
      <c r="AC65" s="22" t="s">
        <v>69</v>
      </c>
      <c r="AD65" s="22" t="s">
        <v>69</v>
      </c>
      <c r="AE65" s="22" t="s">
        <v>69</v>
      </c>
      <c r="AF65" s="22" t="s">
        <v>69</v>
      </c>
    </row>
    <row r="66" spans="1:32">
      <c r="A66" s="22">
        <v>1</v>
      </c>
      <c r="B66" s="22">
        <v>2</v>
      </c>
      <c r="C66" s="22">
        <v>3</v>
      </c>
      <c r="D66" s="22">
        <v>4</v>
      </c>
      <c r="E66" s="22">
        <v>5</v>
      </c>
      <c r="F66" s="22">
        <v>6</v>
      </c>
      <c r="G66" s="22">
        <v>7</v>
      </c>
      <c r="H66" s="22">
        <v>8</v>
      </c>
      <c r="I66" s="22">
        <v>9</v>
      </c>
      <c r="J66" s="22">
        <v>10</v>
      </c>
      <c r="K66" s="22">
        <v>11</v>
      </c>
      <c r="L66" s="22">
        <v>12</v>
      </c>
      <c r="M66" s="22">
        <v>13</v>
      </c>
      <c r="N66" s="22">
        <v>14</v>
      </c>
      <c r="O66" s="22">
        <v>15</v>
      </c>
      <c r="P66" s="22">
        <v>16</v>
      </c>
      <c r="Q66" s="22">
        <v>17</v>
      </c>
      <c r="R66" s="22">
        <v>18</v>
      </c>
      <c r="S66" s="22">
        <v>19</v>
      </c>
      <c r="T66" s="22">
        <v>20</v>
      </c>
      <c r="U66" s="22">
        <v>21</v>
      </c>
      <c r="V66" s="22">
        <v>22</v>
      </c>
      <c r="W66" s="22">
        <v>23</v>
      </c>
      <c r="X66" s="22">
        <v>24</v>
      </c>
      <c r="Y66" s="22">
        <v>25</v>
      </c>
      <c r="Z66" s="22">
        <v>26</v>
      </c>
      <c r="AA66" s="22">
        <v>27</v>
      </c>
      <c r="AB66" s="22">
        <v>28</v>
      </c>
      <c r="AC66" s="22">
        <v>29</v>
      </c>
      <c r="AD66" s="22">
        <v>30</v>
      </c>
      <c r="AE66" s="22">
        <v>31</v>
      </c>
      <c r="AF66" s="22">
        <v>32</v>
      </c>
    </row>
    <row r="67" spans="1:32">
      <c r="A67" s="22" t="s">
        <v>2</v>
      </c>
      <c r="B67" s="22" t="s">
        <v>2</v>
      </c>
      <c r="C67" s="22" t="s">
        <v>2</v>
      </c>
      <c r="D67" s="22" t="s">
        <v>2</v>
      </c>
      <c r="E67" s="22" t="s">
        <v>2</v>
      </c>
      <c r="F67" s="22" t="s">
        <v>2</v>
      </c>
      <c r="G67" s="22" t="s">
        <v>2</v>
      </c>
      <c r="H67" s="22" t="s">
        <v>2</v>
      </c>
      <c r="I67" s="22" t="s">
        <v>2</v>
      </c>
      <c r="J67" s="22" t="s">
        <v>2</v>
      </c>
      <c r="K67" s="22" t="s">
        <v>2</v>
      </c>
      <c r="L67" s="22" t="s">
        <v>2</v>
      </c>
      <c r="M67" s="22" t="s">
        <v>2</v>
      </c>
      <c r="N67" s="22" t="s">
        <v>2</v>
      </c>
      <c r="O67" s="22" t="s">
        <v>2</v>
      </c>
      <c r="P67" s="22" t="s">
        <v>2</v>
      </c>
      <c r="Q67" s="22" t="s">
        <v>2</v>
      </c>
      <c r="R67" s="22" t="s">
        <v>2</v>
      </c>
      <c r="S67" s="22" t="s">
        <v>2</v>
      </c>
      <c r="T67" s="22" t="s">
        <v>2</v>
      </c>
      <c r="U67" s="22" t="s">
        <v>2</v>
      </c>
      <c r="V67" s="22" t="s">
        <v>2</v>
      </c>
      <c r="W67" s="22" t="s">
        <v>2</v>
      </c>
      <c r="X67" s="22" t="s">
        <v>2</v>
      </c>
      <c r="Y67" s="22" t="s">
        <v>2</v>
      </c>
      <c r="Z67" s="22" t="s">
        <v>2</v>
      </c>
      <c r="AA67" s="22" t="s">
        <v>2</v>
      </c>
      <c r="AB67" s="22" t="s">
        <v>2</v>
      </c>
      <c r="AC67" s="22" t="s">
        <v>2</v>
      </c>
      <c r="AD67" s="22" t="s">
        <v>2</v>
      </c>
      <c r="AE67" s="22" t="s">
        <v>2</v>
      </c>
      <c r="AF67" s="22" t="s">
        <v>2</v>
      </c>
    </row>
    <row r="68" spans="1:32">
      <c r="A68" s="22" t="str">
        <f>A46</f>
        <v>Idskov</v>
      </c>
      <c r="B68" s="22" t="str">
        <f>A47</f>
        <v>Chelsea</v>
      </c>
      <c r="C68" s="22" t="str">
        <f>A48</f>
        <v>SPVK</v>
      </c>
      <c r="D68" s="22" t="str">
        <f>A49</f>
        <v>Benbo</v>
      </c>
      <c r="E68" s="22" t="str">
        <f>A50</f>
        <v>Robbo</v>
      </c>
      <c r="F68" s="22" t="str">
        <f>A51</f>
        <v>Frydkær</v>
      </c>
      <c r="G68" s="22" t="str">
        <f>A52</f>
        <v>United</v>
      </c>
      <c r="H68" s="22" t="str">
        <f>A53</f>
        <v>Far</v>
      </c>
      <c r="I68" s="22" t="str">
        <f>A54</f>
        <v>Frydkær</v>
      </c>
      <c r="J68" s="22" t="str">
        <f>A55</f>
        <v>Lund</v>
      </c>
      <c r="K68" s="22" t="str">
        <f>A56</f>
        <v>Gunners</v>
      </c>
      <c r="L68" s="22" t="str">
        <f>A57</f>
        <v>Select</v>
      </c>
      <c r="M68" s="22" t="str">
        <f>A58</f>
        <v>Far</v>
      </c>
      <c r="N68" s="22" t="str">
        <f>A59</f>
        <v>Chelsea</v>
      </c>
      <c r="O68" s="22" t="str">
        <f>A60</f>
        <v>Idskov</v>
      </c>
      <c r="P68" s="22" t="str">
        <f>A61</f>
        <v>Robbo</v>
      </c>
      <c r="Q68" s="22" t="str">
        <f>D46</f>
        <v>Forest</v>
      </c>
      <c r="R68" s="22" t="str">
        <f>D47</f>
        <v>LPHJ</v>
      </c>
      <c r="S68" s="22" t="str">
        <f>D48</f>
        <v>Idskov</v>
      </c>
      <c r="T68" s="22" t="str">
        <f>D49</f>
        <v>Benbo</v>
      </c>
      <c r="U68" s="22" t="str">
        <f>D50</f>
        <v>Forest</v>
      </c>
      <c r="V68" s="22" t="str">
        <f>D51</f>
        <v>brula</v>
      </c>
      <c r="W68" s="22" t="str">
        <f>D52</f>
        <v>Idskov</v>
      </c>
      <c r="X68" s="22" t="str">
        <f>D53</f>
        <v>Benbo</v>
      </c>
      <c r="Y68" s="22" t="str">
        <f>D54</f>
        <v>Himbo</v>
      </c>
      <c r="Z68" s="22" t="str">
        <f>D55</f>
        <v>LPHJ</v>
      </c>
      <c r="AA68" s="22" t="str">
        <f>D56</f>
        <v>LPHJ</v>
      </c>
      <c r="AB68" s="22" t="str">
        <f>D57</f>
        <v>Percy</v>
      </c>
      <c r="AC68" s="22" t="str">
        <f>D58</f>
        <v>LPHJ</v>
      </c>
      <c r="AD68" s="22" t="str">
        <f>D59</f>
        <v>Far</v>
      </c>
      <c r="AE68" s="22" t="str">
        <f>D60</f>
        <v>Futte</v>
      </c>
      <c r="AF68" s="22" t="str">
        <f>D61</f>
        <v>United</v>
      </c>
    </row>
  </sheetData>
  <sheetProtection sheet="1" objects="1" scenarios="1"/>
  <mergeCells count="1">
    <mergeCell ref="AL11:AM11"/>
  </mergeCells>
  <phoneticPr fontId="0" type="noConversion"/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Regneark</vt:lpstr>
      </vt:variant>
      <vt:variant>
        <vt:i4>6</vt:i4>
      </vt:variant>
      <vt:variant>
        <vt:lpstr>Navngivne områder</vt:lpstr>
      </vt:variant>
      <vt:variant>
        <vt:i4>4</vt:i4>
      </vt:variant>
    </vt:vector>
  </HeadingPairs>
  <TitlesOfParts>
    <vt:vector size="10" baseType="lpstr">
      <vt:lpstr>3. runde</vt:lpstr>
      <vt:lpstr>Kampe</vt:lpstr>
      <vt:lpstr>Rækker</vt:lpstr>
      <vt:lpstr>Rækker - Udskrift</vt:lpstr>
      <vt:lpstr>Resultater</vt:lpstr>
      <vt:lpstr>DB</vt:lpstr>
      <vt:lpstr>3. runde!Udskriftsområde</vt:lpstr>
      <vt:lpstr>Rækker!Udskriftsområde</vt:lpstr>
      <vt:lpstr>Rækker - Udskrift!Udskriftsområde</vt:lpstr>
      <vt:lpstr>Resultater!Udskriftsområde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Dalsgaard Johansen</dc:creator>
  <cp:lastModifiedBy>X</cp:lastModifiedBy>
  <cp:lastPrinted>2006-06-29T21:23:01Z</cp:lastPrinted>
  <dcterms:created xsi:type="dcterms:W3CDTF">2003-03-17T15:19:10Z</dcterms:created>
  <dcterms:modified xsi:type="dcterms:W3CDTF">2026-09-04T05:29:31Z</dcterms:modified>
</cp:coreProperties>
</file>