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605\AC\Temp\"/>
    </mc:Choice>
  </mc:AlternateContent>
  <xr:revisionPtr revIDLastSave="13" documentId="8_{07ACFFD5-0A80-5E4B-8F07-1BAA14AD44A7}" xr6:coauthVersionLast="47" xr6:coauthVersionMax="47" xr10:uidLastSave="{ADD223D3-6BC1-E440-B90A-296B8E35319C}"/>
  <bookViews>
    <workbookView xWindow="-60" yWindow="-60" windowWidth="15480" windowHeight="11640" activeTab="3" xr2:uid="{F27D0140-B630-43D8-8A1F-F2FDD5F050DD}"/>
  </bookViews>
  <sheets>
    <sheet name="4. runde" sheetId="14" r:id="rId1"/>
    <sheet name="Kampe" sheetId="10" r:id="rId2"/>
    <sheet name="Rækker" sheetId="6" r:id="rId3"/>
    <sheet name="Rækker - Udskrift" sheetId="3" r:id="rId4"/>
    <sheet name="Resultater" sheetId="15" r:id="rId5"/>
    <sheet name="DB" sheetId="11" state="hidden" r:id="rId6"/>
  </sheets>
  <externalReferences>
    <externalReference r:id="rId7"/>
    <externalReference r:id="rId8"/>
  </externalReferences>
  <definedNames>
    <definedName name="_xlnm.Print_Area" localSheetId="0">'4. runde'!$A$1:$D$14</definedName>
    <definedName name="_xlnm.Print_Area" localSheetId="2">Rækker!$A$1:$AF$20</definedName>
    <definedName name="_xlnm.Print_Area" localSheetId="3">'Rækker - Udskrift'!$A$1:$BA$77</definedName>
    <definedName name="_xlnm.Print_Area" localSheetId="4">Resultater!$A$1:$H$15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" l="1"/>
  <c r="A1" i="15"/>
  <c r="A1" i="14"/>
  <c r="H1" i="11"/>
  <c r="B2" i="11"/>
  <c r="D2" i="11"/>
  <c r="H2" i="11"/>
  <c r="F22" i="3"/>
  <c r="D3" i="11"/>
  <c r="A3" i="15"/>
  <c r="H3" i="11"/>
  <c r="F23" i="3"/>
  <c r="B4" i="11"/>
  <c r="D31" i="11"/>
  <c r="J44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D10" i="11"/>
  <c r="A12" i="11"/>
  <c r="C12" i="11"/>
  <c r="F12" i="11"/>
  <c r="H12" i="11"/>
  <c r="I12" i="11"/>
  <c r="K12" i="11"/>
  <c r="L12" i="11"/>
  <c r="M12" i="11"/>
  <c r="N12" i="11"/>
  <c r="J12" i="11"/>
  <c r="O12" i="11"/>
  <c r="P12" i="11"/>
  <c r="A13" i="11"/>
  <c r="D3" i="6"/>
  <c r="D6" i="6"/>
  <c r="C13" i="11"/>
  <c r="F13" i="11"/>
  <c r="H13" i="11"/>
  <c r="I13" i="11"/>
  <c r="K13" i="11"/>
  <c r="L13" i="11"/>
  <c r="M13" i="11"/>
  <c r="N13" i="11"/>
  <c r="O13" i="11"/>
  <c r="P13" i="11"/>
  <c r="A14" i="11"/>
  <c r="C14" i="11"/>
  <c r="F14" i="11"/>
  <c r="H14" i="11"/>
  <c r="I14" i="11"/>
  <c r="K14" i="11"/>
  <c r="L14" i="11"/>
  <c r="M14" i="11"/>
  <c r="N14" i="11"/>
  <c r="J14" i="11"/>
  <c r="O14" i="11"/>
  <c r="P14" i="11"/>
  <c r="A15" i="11"/>
  <c r="C15" i="11"/>
  <c r="F15" i="11"/>
  <c r="H15" i="11"/>
  <c r="I15" i="11"/>
  <c r="K15" i="11"/>
  <c r="L15" i="11"/>
  <c r="M15" i="11"/>
  <c r="N15" i="11"/>
  <c r="O15" i="11"/>
  <c r="A16" i="11"/>
  <c r="C16" i="11"/>
  <c r="F16" i="11"/>
  <c r="H16" i="11"/>
  <c r="I16" i="11"/>
  <c r="K16" i="11"/>
  <c r="M16" i="11"/>
  <c r="N16" i="11"/>
  <c r="J16" i="11"/>
  <c r="O16" i="11"/>
  <c r="P16" i="11"/>
  <c r="A17" i="11"/>
  <c r="C17" i="11"/>
  <c r="F17" i="11"/>
  <c r="H17" i="11"/>
  <c r="I17" i="11"/>
  <c r="K17" i="11"/>
  <c r="L17" i="11"/>
  <c r="M17" i="11"/>
  <c r="N17" i="11"/>
  <c r="J17" i="11"/>
  <c r="O17" i="11"/>
  <c r="P17" i="11"/>
  <c r="A18" i="11"/>
  <c r="N3" i="6"/>
  <c r="X4" i="3"/>
  <c r="C18" i="11"/>
  <c r="F18" i="11"/>
  <c r="H18" i="11"/>
  <c r="I18" i="11"/>
  <c r="K18" i="11"/>
  <c r="L18" i="11"/>
  <c r="M18" i="11"/>
  <c r="N18" i="11"/>
  <c r="O18" i="11"/>
  <c r="P18" i="11"/>
  <c r="A19" i="11"/>
  <c r="C19" i="11"/>
  <c r="F19" i="11"/>
  <c r="H19" i="11"/>
  <c r="I19" i="11"/>
  <c r="K19" i="11"/>
  <c r="M19" i="11"/>
  <c r="N19" i="11"/>
  <c r="J19" i="11"/>
  <c r="O19" i="11"/>
  <c r="P19" i="11"/>
  <c r="A20" i="11"/>
  <c r="R3" i="6"/>
  <c r="C20" i="11"/>
  <c r="F20" i="11"/>
  <c r="H20" i="11"/>
  <c r="I20" i="11"/>
  <c r="K20" i="11"/>
  <c r="L20" i="11"/>
  <c r="M20" i="11"/>
  <c r="N20" i="11"/>
  <c r="O20" i="11"/>
  <c r="P20" i="11"/>
  <c r="A21" i="11"/>
  <c r="C21" i="11"/>
  <c r="F21" i="11"/>
  <c r="H21" i="11"/>
  <c r="I21" i="11"/>
  <c r="K21" i="11"/>
  <c r="L21" i="11"/>
  <c r="M21" i="11"/>
  <c r="N21" i="11"/>
  <c r="J21" i="11"/>
  <c r="O21" i="11"/>
  <c r="P21" i="11"/>
  <c r="A22" i="11"/>
  <c r="V3" i="6"/>
  <c r="C22" i="11"/>
  <c r="AQ22" i="11"/>
  <c r="F22" i="11"/>
  <c r="H22" i="11"/>
  <c r="Q22" i="11"/>
  <c r="I22" i="11"/>
  <c r="K22" i="11"/>
  <c r="L22" i="11"/>
  <c r="M22" i="11"/>
  <c r="N22" i="11"/>
  <c r="J22" i="11"/>
  <c r="O22" i="11"/>
  <c r="P22" i="11"/>
  <c r="A23" i="11"/>
  <c r="X4" i="6"/>
  <c r="C23" i="11"/>
  <c r="AQ23" i="11"/>
  <c r="F23" i="11"/>
  <c r="H23" i="11"/>
  <c r="I23" i="11"/>
  <c r="K23" i="11"/>
  <c r="L23" i="11"/>
  <c r="Q23" i="11"/>
  <c r="M23" i="11"/>
  <c r="N23" i="11"/>
  <c r="J23" i="11"/>
  <c r="O23" i="11"/>
  <c r="P23" i="11"/>
  <c r="AD23" i="11"/>
  <c r="A24" i="11"/>
  <c r="C24" i="11"/>
  <c r="AQ24" i="11"/>
  <c r="F24" i="11"/>
  <c r="H24" i="11"/>
  <c r="I24" i="11"/>
  <c r="K24" i="11"/>
  <c r="L24" i="11"/>
  <c r="M24" i="11"/>
  <c r="N24" i="11"/>
  <c r="J24" i="11"/>
  <c r="O24" i="11"/>
  <c r="P24" i="11"/>
  <c r="A25" i="11"/>
  <c r="AB4" i="6"/>
  <c r="C25" i="11"/>
  <c r="F25" i="11"/>
  <c r="H25" i="11"/>
  <c r="I25" i="11"/>
  <c r="K25" i="11"/>
  <c r="L25" i="11"/>
  <c r="M25" i="11"/>
  <c r="N25" i="11"/>
  <c r="J25" i="11"/>
  <c r="Q25" i="11"/>
  <c r="O25" i="11"/>
  <c r="P25" i="11"/>
  <c r="A26" i="11"/>
  <c r="AD4" i="6"/>
  <c r="C26" i="11"/>
  <c r="AQ26" i="11"/>
  <c r="F26" i="11"/>
  <c r="H26" i="11"/>
  <c r="I26" i="11"/>
  <c r="J26" i="11"/>
  <c r="K26" i="11"/>
  <c r="L26" i="11"/>
  <c r="M26" i="11"/>
  <c r="N26" i="11"/>
  <c r="O26" i="11"/>
  <c r="P26" i="11"/>
  <c r="Y26" i="11"/>
  <c r="A27" i="11"/>
  <c r="C27" i="11"/>
  <c r="AQ27" i="11"/>
  <c r="F27" i="11"/>
  <c r="H27" i="11"/>
  <c r="I27" i="11"/>
  <c r="K27" i="11"/>
  <c r="L27" i="11"/>
  <c r="M27" i="11"/>
  <c r="N27" i="11"/>
  <c r="J27" i="11"/>
  <c r="Q27" i="11"/>
  <c r="O27" i="11"/>
  <c r="P27" i="11"/>
  <c r="B34" i="11"/>
  <c r="B9" i="14"/>
  <c r="C9" i="14"/>
  <c r="F3" i="6"/>
  <c r="F6" i="6"/>
  <c r="J3" i="6"/>
  <c r="J6" i="6"/>
  <c r="L3" i="6"/>
  <c r="U4" i="3"/>
  <c r="V4" i="6"/>
  <c r="A1" i="3"/>
  <c r="F7" i="3"/>
  <c r="G7" i="3"/>
  <c r="H7" i="3"/>
  <c r="I7" i="3"/>
  <c r="J7" i="3"/>
  <c r="K7" i="3"/>
  <c r="L7" i="3"/>
  <c r="M7" i="3"/>
  <c r="R14" i="11"/>
  <c r="N7" i="3"/>
  <c r="O7" i="3"/>
  <c r="R15" i="11"/>
  <c r="P7" i="3"/>
  <c r="Q7" i="3"/>
  <c r="R7" i="3"/>
  <c r="R16" i="11"/>
  <c r="S7" i="3"/>
  <c r="T7" i="3"/>
  <c r="U7" i="3"/>
  <c r="R17" i="11"/>
  <c r="V7" i="3"/>
  <c r="W7" i="3"/>
  <c r="X7" i="3"/>
  <c r="Y7" i="3"/>
  <c r="Z7" i="3"/>
  <c r="AA7" i="3"/>
  <c r="AB7" i="3"/>
  <c r="AC7" i="3"/>
  <c r="AD7" i="3"/>
  <c r="AE7" i="3"/>
  <c r="AF7" i="3"/>
  <c r="R20" i="11"/>
  <c r="AG7" i="3"/>
  <c r="R21" i="11"/>
  <c r="AH7" i="3"/>
  <c r="AI7" i="3"/>
  <c r="AJ7" i="3"/>
  <c r="AK7" i="3"/>
  <c r="AL7" i="3"/>
  <c r="AM7" i="3"/>
  <c r="AN7" i="3"/>
  <c r="AO7" i="3"/>
  <c r="AP7" i="3"/>
  <c r="R24" i="11"/>
  <c r="AQ7" i="3"/>
  <c r="AR7" i="3"/>
  <c r="AS7" i="3"/>
  <c r="R25" i="11"/>
  <c r="AT7" i="3"/>
  <c r="AU7" i="3"/>
  <c r="AV7" i="3"/>
  <c r="AW7" i="3"/>
  <c r="AX7" i="3"/>
  <c r="AY7" i="3"/>
  <c r="AZ7" i="3"/>
  <c r="BA7" i="3"/>
  <c r="R27" i="11"/>
  <c r="F8" i="3"/>
  <c r="S12" i="11"/>
  <c r="G8" i="3"/>
  <c r="H8" i="3"/>
  <c r="I8" i="3"/>
  <c r="J8" i="3"/>
  <c r="S13" i="11"/>
  <c r="K8" i="3"/>
  <c r="L8" i="3"/>
  <c r="S14" i="11"/>
  <c r="M8" i="3"/>
  <c r="N8" i="3"/>
  <c r="O8" i="3"/>
  <c r="S15" i="11"/>
  <c r="P8" i="3"/>
  <c r="Q8" i="3"/>
  <c r="R8" i="3"/>
  <c r="S16" i="11"/>
  <c r="S8" i="3"/>
  <c r="T8" i="3"/>
  <c r="U8" i="3"/>
  <c r="V8" i="3"/>
  <c r="S17" i="11"/>
  <c r="W8" i="3"/>
  <c r="X8" i="3"/>
  <c r="S18" i="11"/>
  <c r="Y8" i="3"/>
  <c r="Z8" i="3"/>
  <c r="AA8" i="3"/>
  <c r="S19" i="11"/>
  <c r="AB8" i="3"/>
  <c r="AC8" i="3"/>
  <c r="AD8" i="3"/>
  <c r="S20" i="11"/>
  <c r="AE8" i="3"/>
  <c r="AF8" i="3"/>
  <c r="AG8" i="3"/>
  <c r="S21" i="11"/>
  <c r="AH8" i="3"/>
  <c r="AI8" i="3"/>
  <c r="AJ8" i="3"/>
  <c r="S22" i="11"/>
  <c r="AK8" i="3"/>
  <c r="AL8" i="3"/>
  <c r="AM8" i="3"/>
  <c r="AN8" i="3"/>
  <c r="AO8" i="3"/>
  <c r="AP8" i="3"/>
  <c r="AQ8" i="3"/>
  <c r="AR8" i="3"/>
  <c r="AS8" i="3"/>
  <c r="S25" i="11"/>
  <c r="AT8" i="3"/>
  <c r="AU8" i="3"/>
  <c r="AV8" i="3"/>
  <c r="S26" i="11"/>
  <c r="AW8" i="3"/>
  <c r="AX8" i="3"/>
  <c r="AY8" i="3"/>
  <c r="S27" i="11"/>
  <c r="AZ8" i="3"/>
  <c r="BA8" i="3"/>
  <c r="F9" i="3"/>
  <c r="G9" i="3"/>
  <c r="T12" i="11"/>
  <c r="H9" i="3"/>
  <c r="I9" i="3"/>
  <c r="T13" i="11"/>
  <c r="J9" i="3"/>
  <c r="K9" i="3"/>
  <c r="L9" i="3"/>
  <c r="T14" i="11"/>
  <c r="M9" i="3"/>
  <c r="N9" i="3"/>
  <c r="O9" i="3"/>
  <c r="T15" i="11"/>
  <c r="P9" i="3"/>
  <c r="Q9" i="3"/>
  <c r="R9" i="3"/>
  <c r="T16" i="11"/>
  <c r="S9" i="3"/>
  <c r="T9" i="3"/>
  <c r="U9" i="3"/>
  <c r="V9" i="3"/>
  <c r="W9" i="3"/>
  <c r="T17" i="11"/>
  <c r="X9" i="3"/>
  <c r="T18" i="11"/>
  <c r="Y9" i="3"/>
  <c r="Z9" i="3"/>
  <c r="AA9" i="3"/>
  <c r="AB9" i="3"/>
  <c r="T19" i="11"/>
  <c r="AC9" i="3"/>
  <c r="AD9" i="3"/>
  <c r="AE9" i="3"/>
  <c r="T20" i="11"/>
  <c r="AF9" i="3"/>
  <c r="AG9" i="3"/>
  <c r="AH9" i="3"/>
  <c r="AI9" i="3"/>
  <c r="AJ9" i="3"/>
  <c r="T22" i="11"/>
  <c r="AK9" i="3"/>
  <c r="AL9" i="3"/>
  <c r="AM9" i="3"/>
  <c r="AN9" i="3"/>
  <c r="AO9" i="3"/>
  <c r="AP9" i="3"/>
  <c r="T24" i="11"/>
  <c r="AQ9" i="3"/>
  <c r="AR9" i="3"/>
  <c r="AS9" i="3"/>
  <c r="AT9" i="3"/>
  <c r="AU9" i="3"/>
  <c r="AV9" i="3"/>
  <c r="AW9" i="3"/>
  <c r="AX9" i="3"/>
  <c r="AY9" i="3"/>
  <c r="T27" i="11"/>
  <c r="AZ9" i="3"/>
  <c r="BA9" i="3"/>
  <c r="F10" i="3"/>
  <c r="U12" i="11"/>
  <c r="G10" i="3"/>
  <c r="H10" i="3"/>
  <c r="I10" i="3"/>
  <c r="J10" i="3"/>
  <c r="U13" i="11"/>
  <c r="K10" i="3"/>
  <c r="L10" i="3"/>
  <c r="U14" i="11"/>
  <c r="M10" i="3"/>
  <c r="N10" i="3"/>
  <c r="O10" i="3"/>
  <c r="U15" i="11"/>
  <c r="P10" i="3"/>
  <c r="Q10" i="3"/>
  <c r="R10" i="3"/>
  <c r="S10" i="3"/>
  <c r="T10" i="3"/>
  <c r="U10" i="3"/>
  <c r="V10" i="3"/>
  <c r="U17" i="11"/>
  <c r="W10" i="3"/>
  <c r="X10" i="3"/>
  <c r="Y10" i="3"/>
  <c r="Z10" i="3"/>
  <c r="AA10" i="3"/>
  <c r="AB10" i="3"/>
  <c r="AC10" i="3"/>
  <c r="AD10" i="3"/>
  <c r="U20" i="11"/>
  <c r="AE10" i="3"/>
  <c r="AF10" i="3"/>
  <c r="AG10" i="3"/>
  <c r="U21" i="11"/>
  <c r="AH10" i="3"/>
  <c r="AI10" i="3"/>
  <c r="AJ10" i="3"/>
  <c r="U22" i="11"/>
  <c r="AK10" i="3"/>
  <c r="AL10" i="3"/>
  <c r="AM10" i="3"/>
  <c r="U23" i="11"/>
  <c r="AN10" i="3"/>
  <c r="AO10" i="3"/>
  <c r="AP10" i="3"/>
  <c r="AQ10" i="3"/>
  <c r="AR10" i="3"/>
  <c r="AS10" i="3"/>
  <c r="AT10" i="3"/>
  <c r="AU10" i="3"/>
  <c r="AV10" i="3"/>
  <c r="U26" i="11"/>
  <c r="AW10" i="3"/>
  <c r="AX10" i="3"/>
  <c r="AY10" i="3"/>
  <c r="U27" i="11"/>
  <c r="AZ10" i="3"/>
  <c r="BA10" i="3"/>
  <c r="F11" i="3"/>
  <c r="V12" i="11"/>
  <c r="G11" i="3"/>
  <c r="H11" i="3"/>
  <c r="I11" i="3"/>
  <c r="V13" i="11"/>
  <c r="J11" i="3"/>
  <c r="K11" i="3"/>
  <c r="L11" i="3"/>
  <c r="M11" i="3"/>
  <c r="V14" i="11"/>
  <c r="N11" i="3"/>
  <c r="O11" i="3"/>
  <c r="V15" i="11"/>
  <c r="P11" i="3"/>
  <c r="Q11" i="3"/>
  <c r="R11" i="3"/>
  <c r="V16" i="11"/>
  <c r="S11" i="3"/>
  <c r="T11" i="3"/>
  <c r="U11" i="3"/>
  <c r="V17" i="11"/>
  <c r="V11" i="3"/>
  <c r="W11" i="3"/>
  <c r="X11" i="3"/>
  <c r="V18" i="11"/>
  <c r="Y11" i="3"/>
  <c r="Z11" i="3"/>
  <c r="AA11" i="3"/>
  <c r="V19" i="11"/>
  <c r="AB11" i="3"/>
  <c r="AC11" i="3"/>
  <c r="AD11" i="3"/>
  <c r="AE11" i="3"/>
  <c r="V20" i="11"/>
  <c r="AF11" i="3"/>
  <c r="AG11" i="3"/>
  <c r="AH11" i="3"/>
  <c r="AI11" i="3"/>
  <c r="AJ11" i="3"/>
  <c r="AK11" i="3"/>
  <c r="AL11" i="3"/>
  <c r="AM11" i="3"/>
  <c r="AN11" i="3"/>
  <c r="AO11" i="3"/>
  <c r="V23" i="11"/>
  <c r="AP11" i="3"/>
  <c r="V24" i="11"/>
  <c r="AQ11" i="3"/>
  <c r="AR11" i="3"/>
  <c r="AS11" i="3"/>
  <c r="AT11" i="3"/>
  <c r="AU11" i="3"/>
  <c r="AV11" i="3"/>
  <c r="AW11" i="3"/>
  <c r="AX11" i="3"/>
  <c r="AY11" i="3"/>
  <c r="AZ11" i="3"/>
  <c r="BA11" i="3"/>
  <c r="V27" i="11"/>
  <c r="F12" i="3"/>
  <c r="G12" i="3"/>
  <c r="W12" i="11"/>
  <c r="H12" i="3"/>
  <c r="I12" i="3"/>
  <c r="J12" i="3"/>
  <c r="K12" i="3"/>
  <c r="W13" i="11"/>
  <c r="L12" i="3"/>
  <c r="W14" i="11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W18" i="11"/>
  <c r="Z12" i="3"/>
  <c r="AA12" i="3"/>
  <c r="AB12" i="3"/>
  <c r="W19" i="11"/>
  <c r="AC12" i="3"/>
  <c r="AD12" i="3"/>
  <c r="W20" i="11"/>
  <c r="AE12" i="3"/>
  <c r="AF12" i="3"/>
  <c r="AG12" i="3"/>
  <c r="W21" i="11"/>
  <c r="AH12" i="3"/>
  <c r="AI12" i="3"/>
  <c r="AJ12" i="3"/>
  <c r="W22" i="11"/>
  <c r="AK12" i="3"/>
  <c r="AL12" i="3"/>
  <c r="AM12" i="3"/>
  <c r="AN12" i="3"/>
  <c r="AO12" i="3"/>
  <c r="AP12" i="3"/>
  <c r="AQ12" i="3"/>
  <c r="AR12" i="3"/>
  <c r="AS12" i="3"/>
  <c r="AT12" i="3"/>
  <c r="AU12" i="3"/>
  <c r="W25" i="11"/>
  <c r="AV12" i="3"/>
  <c r="W26" i="11"/>
  <c r="AW12" i="3"/>
  <c r="AX12" i="3"/>
  <c r="AY12" i="3"/>
  <c r="W27" i="11"/>
  <c r="AZ12" i="3"/>
  <c r="BA12" i="3"/>
  <c r="F13" i="3"/>
  <c r="G13" i="3"/>
  <c r="X12" i="11"/>
  <c r="H13" i="3"/>
  <c r="I13" i="3"/>
  <c r="X13" i="11"/>
  <c r="J13" i="3"/>
  <c r="K13" i="3"/>
  <c r="L13" i="3"/>
  <c r="M13" i="3"/>
  <c r="N13" i="3"/>
  <c r="O13" i="3"/>
  <c r="X15" i="11"/>
  <c r="P13" i="3"/>
  <c r="Q13" i="3"/>
  <c r="R13" i="3"/>
  <c r="X16" i="11"/>
  <c r="S13" i="3"/>
  <c r="T13" i="3"/>
  <c r="U13" i="3"/>
  <c r="V13" i="3"/>
  <c r="X17" i="11"/>
  <c r="W13" i="3"/>
  <c r="X13" i="3"/>
  <c r="X18" i="11"/>
  <c r="Y13" i="3"/>
  <c r="Z13" i="3"/>
  <c r="AA13" i="3"/>
  <c r="X19" i="11"/>
  <c r="AB13" i="3"/>
  <c r="AC13" i="3"/>
  <c r="AD13" i="3"/>
  <c r="X20" i="11"/>
  <c r="AE13" i="3"/>
  <c r="AF13" i="3"/>
  <c r="AG13" i="3"/>
  <c r="X21" i="11"/>
  <c r="AH13" i="3"/>
  <c r="AI13" i="3"/>
  <c r="AJ13" i="3"/>
  <c r="AK13" i="3"/>
  <c r="X22" i="11"/>
  <c r="AL13" i="3"/>
  <c r="AM13" i="3"/>
  <c r="AN13" i="3"/>
  <c r="AO13" i="3"/>
  <c r="AP13" i="3"/>
  <c r="X24" i="11"/>
  <c r="AQ13" i="3"/>
  <c r="AR13" i="3"/>
  <c r="AS13" i="3"/>
  <c r="AT13" i="3"/>
  <c r="AU13" i="3"/>
  <c r="AV13" i="3"/>
  <c r="AW13" i="3"/>
  <c r="AX13" i="3"/>
  <c r="AY13" i="3"/>
  <c r="X27" i="11"/>
  <c r="AZ13" i="3"/>
  <c r="BA13" i="3"/>
  <c r="F14" i="3"/>
  <c r="Y12" i="11"/>
  <c r="G14" i="3"/>
  <c r="H14" i="3"/>
  <c r="I14" i="3"/>
  <c r="J14" i="3"/>
  <c r="K14" i="3"/>
  <c r="L14" i="3"/>
  <c r="M14" i="3"/>
  <c r="Y14" i="11"/>
  <c r="N14" i="3"/>
  <c r="O14" i="3"/>
  <c r="P14" i="3"/>
  <c r="Q14" i="3"/>
  <c r="R14" i="3"/>
  <c r="Y16" i="11"/>
  <c r="S14" i="3"/>
  <c r="T14" i="3"/>
  <c r="U14" i="3"/>
  <c r="Y17" i="11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Y21" i="11"/>
  <c r="AI14" i="3"/>
  <c r="AJ14" i="3"/>
  <c r="Y22" i="11"/>
  <c r="AK14" i="3"/>
  <c r="AL14" i="3"/>
  <c r="AM14" i="3"/>
  <c r="Y23" i="11"/>
  <c r="AN14" i="3"/>
  <c r="AO14" i="3"/>
  <c r="AP14" i="3"/>
  <c r="AQ14" i="3"/>
  <c r="Y24" i="11"/>
  <c r="AR14" i="3"/>
  <c r="AS14" i="3"/>
  <c r="AT14" i="3"/>
  <c r="AU14" i="3"/>
  <c r="AV14" i="3"/>
  <c r="AW14" i="3"/>
  <c r="AX14" i="3"/>
  <c r="AY14" i="3"/>
  <c r="Y27" i="11"/>
  <c r="AZ14" i="3"/>
  <c r="BA14" i="3"/>
  <c r="F15" i="3"/>
  <c r="G15" i="3"/>
  <c r="Z12" i="11"/>
  <c r="H15" i="3"/>
  <c r="I15" i="3"/>
  <c r="Z13" i="11"/>
  <c r="J15" i="3"/>
  <c r="K15" i="3"/>
  <c r="L15" i="3"/>
  <c r="M15" i="3"/>
  <c r="N15" i="3"/>
  <c r="O15" i="3"/>
  <c r="P15" i="3"/>
  <c r="Q15" i="3"/>
  <c r="R15" i="3"/>
  <c r="S15" i="3"/>
  <c r="Z16" i="11"/>
  <c r="T15" i="3"/>
  <c r="U15" i="3"/>
  <c r="Z17" i="11"/>
  <c r="V15" i="3"/>
  <c r="W15" i="3"/>
  <c r="X15" i="3"/>
  <c r="Y15" i="3"/>
  <c r="Z15" i="3"/>
  <c r="AA15" i="3"/>
  <c r="AB15" i="3"/>
  <c r="Z19" i="11"/>
  <c r="AC15" i="3"/>
  <c r="AD15" i="3"/>
  <c r="Z20" i="11"/>
  <c r="AE15" i="3"/>
  <c r="AF15" i="3"/>
  <c r="AG15" i="3"/>
  <c r="Z21" i="11"/>
  <c r="AH15" i="3"/>
  <c r="AI15" i="3"/>
  <c r="AJ15" i="3"/>
  <c r="AK15" i="3"/>
  <c r="AL15" i="3"/>
  <c r="AM15" i="3"/>
  <c r="AN15" i="3"/>
  <c r="AO15" i="3"/>
  <c r="AP15" i="3"/>
  <c r="Z24" i="11"/>
  <c r="AQ15" i="3"/>
  <c r="AR15" i="3"/>
  <c r="AS15" i="3"/>
  <c r="Z25" i="11"/>
  <c r="AT15" i="3"/>
  <c r="AU15" i="3"/>
  <c r="AV15" i="3"/>
  <c r="AW15" i="3"/>
  <c r="AX15" i="3"/>
  <c r="AY15" i="3"/>
  <c r="AZ15" i="3"/>
  <c r="BA15" i="3"/>
  <c r="Z27" i="11"/>
  <c r="F16" i="3"/>
  <c r="AA12" i="11"/>
  <c r="G16" i="3"/>
  <c r="H16" i="3"/>
  <c r="I16" i="3"/>
  <c r="AA13" i="11"/>
  <c r="J16" i="3"/>
  <c r="K16" i="3"/>
  <c r="L16" i="3"/>
  <c r="M16" i="3"/>
  <c r="N16" i="3"/>
  <c r="O16" i="3"/>
  <c r="AA15" i="11"/>
  <c r="P16" i="3"/>
  <c r="Q16" i="3"/>
  <c r="R16" i="3"/>
  <c r="S16" i="3"/>
  <c r="T16" i="3"/>
  <c r="U16" i="3"/>
  <c r="V16" i="3"/>
  <c r="AA17" i="11"/>
  <c r="W16" i="3"/>
  <c r="X16" i="3"/>
  <c r="Y16" i="3"/>
  <c r="Z16" i="3"/>
  <c r="AA18" i="11"/>
  <c r="AA16" i="3"/>
  <c r="AB16" i="3"/>
  <c r="AC16" i="3"/>
  <c r="AA19" i="11"/>
  <c r="AD16" i="3"/>
  <c r="AA20" i="11"/>
  <c r="AE16" i="3"/>
  <c r="AF16" i="3"/>
  <c r="AG16" i="3"/>
  <c r="AA21" i="11"/>
  <c r="AH16" i="3"/>
  <c r="AI16" i="3"/>
  <c r="AJ16" i="3"/>
  <c r="AA22" i="11"/>
  <c r="AK16" i="3"/>
  <c r="AL16" i="3"/>
  <c r="AM16" i="3"/>
  <c r="AN16" i="3"/>
  <c r="AO16" i="3"/>
  <c r="AP16" i="3"/>
  <c r="AQ16" i="3"/>
  <c r="AR16" i="3"/>
  <c r="AS16" i="3"/>
  <c r="AA25" i="11"/>
  <c r="AT16" i="3"/>
  <c r="AU16" i="3"/>
  <c r="AV16" i="3"/>
  <c r="AA26" i="11"/>
  <c r="AW16" i="3"/>
  <c r="AX16" i="3"/>
  <c r="AY16" i="3"/>
  <c r="AA27" i="11"/>
  <c r="AZ16" i="3"/>
  <c r="BA16" i="3"/>
  <c r="F17" i="3"/>
  <c r="AB12" i="11"/>
  <c r="G17" i="3"/>
  <c r="H17" i="3"/>
  <c r="I17" i="3"/>
  <c r="AB13" i="11"/>
  <c r="J17" i="3"/>
  <c r="K17" i="3"/>
  <c r="L17" i="3"/>
  <c r="AB14" i="11"/>
  <c r="M17" i="3"/>
  <c r="N17" i="3"/>
  <c r="O17" i="3"/>
  <c r="AB15" i="11"/>
  <c r="P17" i="3"/>
  <c r="Q17" i="3"/>
  <c r="R17" i="3"/>
  <c r="AB16" i="11"/>
  <c r="S17" i="3"/>
  <c r="T17" i="3"/>
  <c r="U17" i="3"/>
  <c r="V17" i="3"/>
  <c r="W17" i="3"/>
  <c r="X17" i="3"/>
  <c r="Y17" i="3"/>
  <c r="Z17" i="3"/>
  <c r="AA17" i="3"/>
  <c r="AB19" i="11"/>
  <c r="AB17" i="3"/>
  <c r="AC17" i="3"/>
  <c r="AD17" i="3"/>
  <c r="AE17" i="3"/>
  <c r="AF17" i="3"/>
  <c r="AB20" i="11"/>
  <c r="AG17" i="3"/>
  <c r="AB21" i="11"/>
  <c r="AH17" i="3"/>
  <c r="AI17" i="3"/>
  <c r="AJ17" i="3"/>
  <c r="AB22" i="11"/>
  <c r="AK17" i="3"/>
  <c r="AL17" i="3"/>
  <c r="AM17" i="3"/>
  <c r="AN17" i="3"/>
  <c r="AO17" i="3"/>
  <c r="AP17" i="3"/>
  <c r="AB24" i="11"/>
  <c r="AQ17" i="3"/>
  <c r="AR17" i="3"/>
  <c r="AS17" i="3"/>
  <c r="AT17" i="3"/>
  <c r="AU17" i="3"/>
  <c r="AV17" i="3"/>
  <c r="AW17" i="3"/>
  <c r="AX17" i="3"/>
  <c r="AY17" i="3"/>
  <c r="AB27" i="11"/>
  <c r="AZ17" i="3"/>
  <c r="BA17" i="3"/>
  <c r="F18" i="3"/>
  <c r="G18" i="3"/>
  <c r="AC12" i="11"/>
  <c r="H18" i="3"/>
  <c r="I18" i="3"/>
  <c r="AC13" i="11"/>
  <c r="J18" i="3"/>
  <c r="K18" i="3"/>
  <c r="L18" i="3"/>
  <c r="AC14" i="11"/>
  <c r="M18" i="3"/>
  <c r="N18" i="3"/>
  <c r="O18" i="3"/>
  <c r="P18" i="3"/>
  <c r="AC15" i="11"/>
  <c r="Q18" i="3"/>
  <c r="R18" i="3"/>
  <c r="S18" i="3"/>
  <c r="T18" i="3"/>
  <c r="U18" i="3"/>
  <c r="V18" i="3"/>
  <c r="AC17" i="11"/>
  <c r="W18" i="3"/>
  <c r="X18" i="3"/>
  <c r="AC18" i="11"/>
  <c r="Y18" i="3"/>
  <c r="Z18" i="3"/>
  <c r="AA18" i="3"/>
  <c r="AB18" i="3"/>
  <c r="AC18" i="3"/>
  <c r="AD18" i="3"/>
  <c r="AC20" i="11"/>
  <c r="AE18" i="3"/>
  <c r="AF18" i="3"/>
  <c r="AG18" i="3"/>
  <c r="AH18" i="3"/>
  <c r="AC21" i="11"/>
  <c r="AI18" i="3"/>
  <c r="AJ18" i="3"/>
  <c r="AC22" i="11"/>
  <c r="AK18" i="3"/>
  <c r="AL18" i="3"/>
  <c r="AM18" i="3"/>
  <c r="AC23" i="11"/>
  <c r="AN18" i="3"/>
  <c r="AO18" i="3"/>
  <c r="AP18" i="3"/>
  <c r="AQ18" i="3"/>
  <c r="AR18" i="3"/>
  <c r="AS18" i="3"/>
  <c r="AT18" i="3"/>
  <c r="AU18" i="3"/>
  <c r="AV18" i="3"/>
  <c r="AC26" i="11"/>
  <c r="AW18" i="3"/>
  <c r="AX18" i="3"/>
  <c r="AY18" i="3"/>
  <c r="AC27" i="11"/>
  <c r="AZ18" i="3"/>
  <c r="BA18" i="3"/>
  <c r="F19" i="3"/>
  <c r="G19" i="3"/>
  <c r="AD12" i="11"/>
  <c r="H19" i="3"/>
  <c r="I19" i="3"/>
  <c r="AD13" i="11"/>
  <c r="J19" i="3"/>
  <c r="K19" i="3"/>
  <c r="L19" i="3"/>
  <c r="M19" i="3"/>
  <c r="N19" i="3"/>
  <c r="AD14" i="11"/>
  <c r="O19" i="3"/>
  <c r="AD15" i="11"/>
  <c r="P19" i="3"/>
  <c r="Q19" i="3"/>
  <c r="R19" i="3"/>
  <c r="AD16" i="11"/>
  <c r="S19" i="3"/>
  <c r="T19" i="3"/>
  <c r="U19" i="3"/>
  <c r="AD17" i="11"/>
  <c r="V19" i="3"/>
  <c r="W19" i="3"/>
  <c r="X19" i="3"/>
  <c r="AD18" i="11"/>
  <c r="Y19" i="3"/>
  <c r="Z19" i="3"/>
  <c r="AA19" i="3"/>
  <c r="AB19" i="3"/>
  <c r="AC19" i="3"/>
  <c r="AD19" i="11"/>
  <c r="AD19" i="3"/>
  <c r="AE19" i="3"/>
  <c r="AD20" i="11"/>
  <c r="AF19" i="3"/>
  <c r="AG19" i="3"/>
  <c r="AD21" i="11"/>
  <c r="AH19" i="3"/>
  <c r="AI19" i="3"/>
  <c r="AJ19" i="3"/>
  <c r="AK19" i="3"/>
  <c r="AL19" i="3"/>
  <c r="AM19" i="3"/>
  <c r="AN19" i="3"/>
  <c r="AO19" i="3"/>
  <c r="AP19" i="3"/>
  <c r="AD24" i="11"/>
  <c r="AQ19" i="3"/>
  <c r="AR19" i="3"/>
  <c r="AS19" i="3"/>
  <c r="AT19" i="3"/>
  <c r="AU19" i="3"/>
  <c r="AV19" i="3"/>
  <c r="AW19" i="3"/>
  <c r="AX19" i="3"/>
  <c r="AY19" i="3"/>
  <c r="AZ19" i="3"/>
  <c r="BA19" i="3"/>
  <c r="AD27" i="11"/>
  <c r="F21" i="3"/>
  <c r="R18" i="11"/>
  <c r="AD25" i="11"/>
  <c r="AC24" i="11"/>
  <c r="V25" i="11"/>
  <c r="V21" i="11"/>
  <c r="U24" i="11"/>
  <c r="AF4" i="6"/>
  <c r="AD26" i="11"/>
  <c r="AA23" i="11"/>
  <c r="Z26" i="11"/>
  <c r="W23" i="11"/>
  <c r="V26" i="11"/>
  <c r="S23" i="11"/>
  <c r="R26" i="11"/>
  <c r="AB26" i="11"/>
  <c r="AB25" i="11"/>
  <c r="AB17" i="11"/>
  <c r="Z23" i="11"/>
  <c r="X26" i="11"/>
  <c r="X25" i="11"/>
  <c r="T26" i="11"/>
  <c r="T25" i="11"/>
  <c r="T21" i="11"/>
  <c r="R23" i="11"/>
  <c r="AD22" i="11"/>
  <c r="AB18" i="11"/>
  <c r="AA24" i="11"/>
  <c r="Z22" i="11"/>
  <c r="W24" i="11"/>
  <c r="W16" i="11"/>
  <c r="V22" i="11"/>
  <c r="S24" i="11"/>
  <c r="R22" i="11"/>
  <c r="X3" i="6"/>
  <c r="AM4" i="3"/>
  <c r="AC25" i="11"/>
  <c r="AB23" i="11"/>
  <c r="Z15" i="11"/>
  <c r="Y25" i="11"/>
  <c r="X23" i="11"/>
  <c r="U25" i="11"/>
  <c r="T23" i="11"/>
  <c r="AQ25" i="11"/>
  <c r="AB3" i="6"/>
  <c r="AB6" i="6"/>
  <c r="N8" i="11"/>
  <c r="AB20" i="6"/>
  <c r="P15" i="11"/>
  <c r="B3" i="11"/>
  <c r="C32" i="11"/>
  <c r="C35" i="11"/>
  <c r="D36" i="11"/>
  <c r="O44" i="11"/>
  <c r="C37" i="11"/>
  <c r="H4" i="11"/>
  <c r="A14" i="15"/>
  <c r="E31" i="11"/>
  <c r="B32" i="11"/>
  <c r="B7" i="14"/>
  <c r="C7" i="14"/>
  <c r="A33" i="11"/>
  <c r="E33" i="11"/>
  <c r="D8" i="14"/>
  <c r="C34" i="11"/>
  <c r="B35" i="11"/>
  <c r="F35" i="11"/>
  <c r="E36" i="11"/>
  <c r="D11" i="14"/>
  <c r="D37" i="11"/>
  <c r="P44" i="11"/>
  <c r="B31" i="11"/>
  <c r="B6" i="14"/>
  <c r="C6" i="14"/>
  <c r="F31" i="11"/>
  <c r="D33" i="11"/>
  <c r="L44" i="11"/>
  <c r="A35" i="11"/>
  <c r="E35" i="11"/>
  <c r="C31" i="11"/>
  <c r="F36" i="11"/>
  <c r="F30" i="11"/>
  <c r="B3" i="6"/>
  <c r="F4" i="3"/>
  <c r="C33" i="11"/>
  <c r="AF3" i="6"/>
  <c r="AY4" i="3"/>
  <c r="A13" i="14"/>
  <c r="D10" i="14"/>
  <c r="D10" i="15"/>
  <c r="B9" i="15"/>
  <c r="C9" i="15"/>
  <c r="E37" i="11"/>
  <c r="D12" i="15"/>
  <c r="A32" i="11"/>
  <c r="C44" i="11"/>
  <c r="B36" i="11"/>
  <c r="A37" i="11"/>
  <c r="E30" i="11"/>
  <c r="D5" i="15"/>
  <c r="D32" i="11"/>
  <c r="K44" i="11"/>
  <c r="A34" i="11"/>
  <c r="D35" i="11"/>
  <c r="N44" i="11"/>
  <c r="B37" i="11"/>
  <c r="B12" i="15"/>
  <c r="C12" i="15"/>
  <c r="C30" i="11"/>
  <c r="C36" i="11"/>
  <c r="F33" i="11"/>
  <c r="E32" i="11"/>
  <c r="A30" i="11"/>
  <c r="B33" i="11"/>
  <c r="B8" i="15"/>
  <c r="C8" i="15"/>
  <c r="E34" i="11"/>
  <c r="D9" i="15"/>
  <c r="B30" i="11"/>
  <c r="F32" i="11"/>
  <c r="B8" i="14"/>
  <c r="C8" i="14"/>
  <c r="B11" i="14"/>
  <c r="C11" i="14"/>
  <c r="B11" i="15"/>
  <c r="C11" i="15"/>
  <c r="A44" i="11"/>
  <c r="Z18" i="11"/>
  <c r="U18" i="11"/>
  <c r="R19" i="11"/>
  <c r="U19" i="11"/>
  <c r="Y15" i="11"/>
  <c r="D9" i="14"/>
  <c r="P3" i="6"/>
  <c r="P6" i="6"/>
  <c r="A3" i="14"/>
  <c r="D4" i="11"/>
  <c r="D6" i="11"/>
  <c r="V1" i="6"/>
  <c r="AB1" i="6"/>
  <c r="R1" i="6"/>
  <c r="D5" i="11"/>
  <c r="A1" i="10"/>
  <c r="Z4" i="6"/>
  <c r="Z3" i="6"/>
  <c r="Z6" i="6"/>
  <c r="H3" i="6"/>
  <c r="O4" i="3"/>
  <c r="AD3" i="6"/>
  <c r="AD6" i="6"/>
  <c r="O8" i="11"/>
  <c r="AD20" i="6"/>
  <c r="B7" i="15"/>
  <c r="C7" i="15"/>
  <c r="AF1" i="6"/>
  <c r="B1" i="6"/>
  <c r="H1" i="6"/>
  <c r="F1" i="6"/>
  <c r="E44" i="11"/>
  <c r="I34" i="11"/>
  <c r="L1" i="6"/>
  <c r="H44" i="11"/>
  <c r="B6" i="15"/>
  <c r="C6" i="15"/>
  <c r="B10" i="15"/>
  <c r="C10" i="15"/>
  <c r="B10" i="14"/>
  <c r="C10" i="14"/>
  <c r="Z1" i="6"/>
  <c r="J1" i="6"/>
  <c r="T1" i="6"/>
  <c r="AD1" i="6"/>
  <c r="X1" i="6"/>
  <c r="B12" i="14"/>
  <c r="C12" i="14"/>
  <c r="D34" i="11"/>
  <c r="M44" i="11"/>
  <c r="F37" i="11"/>
  <c r="F34" i="11"/>
  <c r="A31" i="11"/>
  <c r="B44" i="11"/>
  <c r="D30" i="11"/>
  <c r="A36" i="11"/>
  <c r="AH26" i="11"/>
  <c r="D5" i="14"/>
  <c r="J13" i="11"/>
  <c r="I32" i="11"/>
  <c r="G44" i="11"/>
  <c r="J20" i="11"/>
  <c r="Q20" i="11"/>
  <c r="AL27" i="11"/>
  <c r="Q13" i="11"/>
  <c r="AM13" i="11"/>
  <c r="AQ21" i="11"/>
  <c r="Y20" i="11"/>
  <c r="Y19" i="11"/>
  <c r="AC19" i="11"/>
  <c r="Y18" i="11"/>
  <c r="AH18" i="11"/>
  <c r="W17" i="11"/>
  <c r="AH17" i="11"/>
  <c r="AC16" i="11"/>
  <c r="AH16" i="11"/>
  <c r="AA16" i="11"/>
  <c r="U16" i="11"/>
  <c r="W15" i="11"/>
  <c r="AA14" i="11"/>
  <c r="X14" i="11"/>
  <c r="AH14" i="11"/>
  <c r="Z14" i="11"/>
  <c r="R13" i="11"/>
  <c r="AH13" i="11"/>
  <c r="Y13" i="11"/>
  <c r="R12" i="11"/>
  <c r="AH20" i="11"/>
  <c r="L4" i="3"/>
  <c r="R4" i="3"/>
  <c r="L6" i="6"/>
  <c r="X6" i="6"/>
  <c r="L8" i="11"/>
  <c r="X20" i="6"/>
  <c r="AF6" i="6"/>
  <c r="P8" i="11"/>
  <c r="AF20" i="6"/>
  <c r="AV4" i="3"/>
  <c r="AH12" i="11"/>
  <c r="N6" i="6"/>
  <c r="B6" i="6"/>
  <c r="I4" i="3"/>
  <c r="AA4" i="3"/>
  <c r="M8" i="11"/>
  <c r="Z20" i="6"/>
  <c r="B19" i="3"/>
  <c r="C12" i="3"/>
  <c r="A20" i="3"/>
  <c r="B17" i="3"/>
  <c r="B16" i="3"/>
  <c r="E4" i="3"/>
  <c r="B7" i="3"/>
  <c r="B9" i="3"/>
  <c r="B12" i="3"/>
  <c r="C7" i="3"/>
  <c r="B14" i="3"/>
  <c r="C15" i="3"/>
  <c r="C18" i="3"/>
  <c r="C16" i="3"/>
  <c r="C9" i="3"/>
  <c r="C13" i="3"/>
  <c r="B10" i="3"/>
  <c r="C19" i="3"/>
  <c r="B18" i="3"/>
  <c r="C8" i="3"/>
  <c r="B13" i="3"/>
  <c r="A4" i="3"/>
  <c r="B8" i="3"/>
  <c r="C17" i="3"/>
  <c r="C14" i="3"/>
  <c r="B15" i="3"/>
  <c r="C10" i="3"/>
  <c r="B11" i="3"/>
  <c r="C11" i="3"/>
  <c r="H6" i="6"/>
  <c r="AH22" i="11"/>
  <c r="AH27" i="11"/>
  <c r="AH15" i="11"/>
  <c r="AP4" i="3"/>
  <c r="AS4" i="3"/>
  <c r="AE13" i="11"/>
  <c r="AG13" i="11"/>
  <c r="R36" i="11"/>
  <c r="AH24" i="11"/>
  <c r="B6" i="11"/>
  <c r="AH19" i="11"/>
  <c r="AH21" i="11"/>
  <c r="AH25" i="11"/>
  <c r="AH23" i="11"/>
  <c r="AE22" i="11"/>
  <c r="AG22" i="11"/>
  <c r="AM22" i="11"/>
  <c r="AJ5" i="3"/>
  <c r="AL22" i="11"/>
  <c r="AM20" i="11"/>
  <c r="AE20" i="11"/>
  <c r="AG20" i="11"/>
  <c r="R35" i="11"/>
  <c r="R4" i="6"/>
  <c r="AD5" i="3"/>
  <c r="AL21" i="11"/>
  <c r="Q21" i="11"/>
  <c r="Q14" i="11"/>
  <c r="Q36" i="11"/>
  <c r="I44" i="11"/>
  <c r="O35" i="11"/>
  <c r="H32" i="11"/>
  <c r="G32" i="11"/>
  <c r="J32" i="11"/>
  <c r="D6" i="14"/>
  <c r="D6" i="15"/>
  <c r="G30" i="11"/>
  <c r="Q17" i="11"/>
  <c r="D7" i="15"/>
  <c r="D7" i="14"/>
  <c r="I37" i="11"/>
  <c r="Q34" i="11"/>
  <c r="T3" i="6"/>
  <c r="AL25" i="11"/>
  <c r="AE25" i="11"/>
  <c r="AG25" i="11"/>
  <c r="AM25" i="11"/>
  <c r="AS5" i="3"/>
  <c r="Q37" i="11"/>
  <c r="J37" i="11"/>
  <c r="H36" i="11"/>
  <c r="B5" i="15"/>
  <c r="C5" i="15"/>
  <c r="B5" i="14"/>
  <c r="C5" i="14"/>
  <c r="N36" i="11"/>
  <c r="Q26" i="11"/>
  <c r="AE23" i="11"/>
  <c r="AM23" i="11"/>
  <c r="AM5" i="3"/>
  <c r="AL23" i="11"/>
  <c r="N37" i="11"/>
  <c r="J36" i="11"/>
  <c r="Q31" i="11"/>
  <c r="P31" i="11"/>
  <c r="N31" i="11"/>
  <c r="O31" i="11"/>
  <c r="I31" i="11"/>
  <c r="H31" i="11"/>
  <c r="G31" i="11"/>
  <c r="J31" i="11"/>
  <c r="G21" i="11"/>
  <c r="AP21" i="11"/>
  <c r="P35" i="11"/>
  <c r="P34" i="11"/>
  <c r="N33" i="11"/>
  <c r="AE27" i="11"/>
  <c r="AG27" i="11"/>
  <c r="AM27" i="11"/>
  <c r="AY5" i="3"/>
  <c r="Q24" i="11"/>
  <c r="AJ4" i="3"/>
  <c r="AJ20" i="3"/>
  <c r="V6" i="6"/>
  <c r="K8" i="11"/>
  <c r="V20" i="6"/>
  <c r="Q12" i="11"/>
  <c r="I8" i="11"/>
  <c r="R20" i="6"/>
  <c r="R6" i="6"/>
  <c r="AD4" i="3"/>
  <c r="AD20" i="3"/>
  <c r="E21" i="11"/>
  <c r="O37" i="11"/>
  <c r="P4" i="6"/>
  <c r="H8" i="11"/>
  <c r="P20" i="6"/>
  <c r="L19" i="11"/>
  <c r="Q19" i="11"/>
  <c r="J18" i="11"/>
  <c r="I36" i="11"/>
  <c r="P32" i="11"/>
  <c r="J15" i="11"/>
  <c r="I5" i="3"/>
  <c r="I20" i="3"/>
  <c r="D4" i="6"/>
  <c r="B8" i="11"/>
  <c r="D20" i="6"/>
  <c r="Q32" i="11"/>
  <c r="AM21" i="11"/>
  <c r="O34" i="11"/>
  <c r="O32" i="11"/>
  <c r="H30" i="11"/>
  <c r="T4" i="6"/>
  <c r="P36" i="11"/>
  <c r="H34" i="11"/>
  <c r="I30" i="11"/>
  <c r="O33" i="11"/>
  <c r="J30" i="11"/>
  <c r="G37" i="11"/>
  <c r="O36" i="11"/>
  <c r="L16" i="11"/>
  <c r="Q16" i="11"/>
  <c r="J4" i="6"/>
  <c r="E8" i="11"/>
  <c r="J20" i="6"/>
  <c r="P37" i="11"/>
  <c r="F44" i="11"/>
  <c r="H35" i="11"/>
  <c r="I33" i="11"/>
  <c r="N1" i="6"/>
  <c r="P1" i="6"/>
  <c r="Q35" i="11"/>
  <c r="Q33" i="11"/>
  <c r="J34" i="11"/>
  <c r="D11" i="15"/>
  <c r="D44" i="11"/>
  <c r="D1" i="6"/>
  <c r="D12" i="14"/>
  <c r="D8" i="15"/>
  <c r="P33" i="11"/>
  <c r="N35" i="11"/>
  <c r="H33" i="11"/>
  <c r="AL13" i="11"/>
  <c r="AI24" i="11"/>
  <c r="AI20" i="11"/>
  <c r="AN21" i="11"/>
  <c r="AO21" i="11"/>
  <c r="AI27" i="11"/>
  <c r="AI19" i="11"/>
  <c r="AI17" i="11"/>
  <c r="G23" i="11"/>
  <c r="AP23" i="11"/>
  <c r="E22" i="11"/>
  <c r="G27" i="11"/>
  <c r="E23" i="11"/>
  <c r="AV20" i="3"/>
  <c r="G22" i="11"/>
  <c r="AP22" i="11"/>
  <c r="AM20" i="3"/>
  <c r="E27" i="11"/>
  <c r="AS20" i="3"/>
  <c r="G24" i="11"/>
  <c r="AP24" i="11"/>
  <c r="E24" i="11"/>
  <c r="E25" i="11"/>
  <c r="G25" i="11"/>
  <c r="AP25" i="11"/>
  <c r="E26" i="11"/>
  <c r="B5" i="11"/>
  <c r="G26" i="11"/>
  <c r="AP26" i="11"/>
  <c r="AI15" i="11"/>
  <c r="AI18" i="11"/>
  <c r="AI23" i="11"/>
  <c r="AP20" i="3"/>
  <c r="AI25" i="11"/>
  <c r="AI16" i="11"/>
  <c r="AI26" i="11"/>
  <c r="AI13" i="11"/>
  <c r="AI22" i="11"/>
  <c r="AI21" i="11"/>
  <c r="AY20" i="3"/>
  <c r="AI14" i="11"/>
  <c r="AI12" i="11"/>
  <c r="AE19" i="11"/>
  <c r="AG19" i="11"/>
  <c r="R37" i="11"/>
  <c r="AA5" i="3"/>
  <c r="AM19" i="11"/>
  <c r="AM17" i="11"/>
  <c r="L4" i="6"/>
  <c r="F8" i="11"/>
  <c r="L20" i="6"/>
  <c r="AE17" i="11"/>
  <c r="AG17" i="11"/>
  <c r="U5" i="3"/>
  <c r="U20" i="3"/>
  <c r="AE21" i="11"/>
  <c r="AG21" i="11"/>
  <c r="AG5" i="3"/>
  <c r="AG4" i="3"/>
  <c r="AG20" i="3"/>
  <c r="T6" i="6"/>
  <c r="J8" i="11"/>
  <c r="T20" i="6"/>
  <c r="J33" i="11"/>
  <c r="G35" i="11"/>
  <c r="J35" i="11"/>
  <c r="I35" i="11"/>
  <c r="AM26" i="11"/>
  <c r="AV5" i="3"/>
  <c r="AL26" i="11"/>
  <c r="AE26" i="11"/>
  <c r="N30" i="11"/>
  <c r="O30" i="11"/>
  <c r="R30" i="11"/>
  <c r="S30" i="11"/>
  <c r="G5" i="15"/>
  <c r="Q30" i="11"/>
  <c r="P30" i="11"/>
  <c r="G34" i="11"/>
  <c r="Q15" i="11"/>
  <c r="G33" i="11"/>
  <c r="W33" i="11"/>
  <c r="AP5" i="3"/>
  <c r="AM24" i="11"/>
  <c r="AE24" i="11"/>
  <c r="AG24" i="11"/>
  <c r="AL24" i="11"/>
  <c r="H37" i="11"/>
  <c r="U37" i="11"/>
  <c r="Y37" i="11"/>
  <c r="AL20" i="11"/>
  <c r="U35" i="11"/>
  <c r="Y35" i="11"/>
  <c r="V35" i="11"/>
  <c r="H10" i="15"/>
  <c r="W35" i="11"/>
  <c r="AG23" i="11"/>
  <c r="N32" i="11"/>
  <c r="AM16" i="11"/>
  <c r="AE16" i="11"/>
  <c r="AL16" i="11"/>
  <c r="R5" i="3"/>
  <c r="AG16" i="11"/>
  <c r="K37" i="11"/>
  <c r="L37" i="11"/>
  <c r="E12" i="15"/>
  <c r="F12" i="15"/>
  <c r="Q18" i="11"/>
  <c r="G36" i="11"/>
  <c r="N34" i="11"/>
  <c r="AM12" i="11"/>
  <c r="F5" i="3"/>
  <c r="AE12" i="11"/>
  <c r="AG12" i="11"/>
  <c r="B4" i="6"/>
  <c r="A8" i="11"/>
  <c r="B20" i="6"/>
  <c r="U31" i="11"/>
  <c r="Y31" i="11"/>
  <c r="V31" i="11"/>
  <c r="H6" i="15"/>
  <c r="W31" i="11"/>
  <c r="F4" i="6"/>
  <c r="C8" i="11"/>
  <c r="F20" i="6"/>
  <c r="L5" i="3"/>
  <c r="AM14" i="11"/>
  <c r="AE14" i="11"/>
  <c r="AL14" i="11"/>
  <c r="AN23" i="11"/>
  <c r="AO23" i="11"/>
  <c r="AN22" i="11"/>
  <c r="AO22" i="11"/>
  <c r="AN24" i="11"/>
  <c r="AO24" i="11"/>
  <c r="AL12" i="11"/>
  <c r="AN25" i="11"/>
  <c r="AO25" i="11"/>
  <c r="AN27" i="11"/>
  <c r="AP27" i="11"/>
  <c r="AN26" i="11"/>
  <c r="AO26" i="11"/>
  <c r="K30" i="11"/>
  <c r="L30" i="11"/>
  <c r="E5" i="15"/>
  <c r="F5" i="15"/>
  <c r="K31" i="11"/>
  <c r="L31" i="11"/>
  <c r="E6" i="15"/>
  <c r="F6" i="15"/>
  <c r="K33" i="11"/>
  <c r="L33" i="11"/>
  <c r="E8" i="15"/>
  <c r="F8" i="15"/>
  <c r="S36" i="11"/>
  <c r="G11" i="15"/>
  <c r="U32" i="11"/>
  <c r="Y32" i="11"/>
  <c r="W32" i="11"/>
  <c r="V32" i="11"/>
  <c r="H7" i="15"/>
  <c r="U36" i="11"/>
  <c r="Y36" i="11"/>
  <c r="S35" i="11"/>
  <c r="G10" i="15"/>
  <c r="U33" i="11"/>
  <c r="Y33" i="11"/>
  <c r="AM18" i="11"/>
  <c r="X5" i="3"/>
  <c r="AE18" i="11"/>
  <c r="X20" i="3"/>
  <c r="N4" i="6"/>
  <c r="G8" i="11"/>
  <c r="N20" i="6"/>
  <c r="AG18" i="11"/>
  <c r="W36" i="11"/>
  <c r="V33" i="11"/>
  <c r="H8" i="15"/>
  <c r="R33" i="11"/>
  <c r="S33" i="11"/>
  <c r="G8" i="15"/>
  <c r="R31" i="11"/>
  <c r="S31" i="11"/>
  <c r="G6" i="15"/>
  <c r="V36" i="11"/>
  <c r="H11" i="15"/>
  <c r="AL17" i="11"/>
  <c r="V34" i="11"/>
  <c r="H9" i="15"/>
  <c r="U34" i="11"/>
  <c r="Y34" i="11"/>
  <c r="W34" i="11"/>
  <c r="L20" i="3"/>
  <c r="R20" i="3"/>
  <c r="V37" i="11"/>
  <c r="H12" i="15"/>
  <c r="S37" i="11"/>
  <c r="G12" i="15"/>
  <c r="AA20" i="3"/>
  <c r="AG14" i="11"/>
  <c r="K32" i="11"/>
  <c r="L32" i="11"/>
  <c r="E7" i="15"/>
  <c r="F7" i="15"/>
  <c r="F20" i="3"/>
  <c r="W37" i="11"/>
  <c r="AL19" i="11"/>
  <c r="AM15" i="11"/>
  <c r="O5" i="3"/>
  <c r="AE15" i="11"/>
  <c r="H4" i="6"/>
  <c r="D8" i="11"/>
  <c r="H20" i="6"/>
  <c r="V30" i="11"/>
  <c r="H5" i="15"/>
  <c r="W30" i="11"/>
  <c r="U30" i="11"/>
  <c r="AG26" i="11"/>
  <c r="AF16" i="11"/>
  <c r="AJ16" i="11"/>
  <c r="AO27" i="11"/>
  <c r="AF15" i="11"/>
  <c r="AJ15" i="11"/>
  <c r="AF27" i="11"/>
  <c r="AJ27" i="11"/>
  <c r="AF23" i="11"/>
  <c r="AJ23" i="11"/>
  <c r="AF22" i="11"/>
  <c r="AJ22" i="11"/>
  <c r="AF25" i="11"/>
  <c r="AJ25" i="11"/>
  <c r="AF13" i="11"/>
  <c r="AJ13" i="11"/>
  <c r="AF12" i="11"/>
  <c r="AJ12" i="11"/>
  <c r="AF20" i="11"/>
  <c r="AJ20" i="11"/>
  <c r="AF21" i="11"/>
  <c r="AJ21" i="11"/>
  <c r="AF19" i="11"/>
  <c r="AJ19" i="11"/>
  <c r="AF17" i="11"/>
  <c r="AJ17" i="11"/>
  <c r="AF18" i="11"/>
  <c r="AJ18" i="11"/>
  <c r="E16" i="11"/>
  <c r="Y30" i="11"/>
  <c r="G19" i="11"/>
  <c r="AP19" i="11"/>
  <c r="G20" i="11"/>
  <c r="AP20" i="11"/>
  <c r="E19" i="11"/>
  <c r="E18" i="11"/>
  <c r="E15" i="11"/>
  <c r="E13" i="11"/>
  <c r="E14" i="11"/>
  <c r="E20" i="11"/>
  <c r="E17" i="11"/>
  <c r="E12" i="11"/>
  <c r="AL15" i="11"/>
  <c r="AL18" i="11"/>
  <c r="F1" i="11"/>
  <c r="E13" i="15"/>
  <c r="AF14" i="11"/>
  <c r="AJ14" i="11"/>
  <c r="O20" i="3"/>
  <c r="AG15" i="11"/>
  <c r="AF24" i="11"/>
  <c r="AJ24" i="11"/>
  <c r="AF26" i="11"/>
  <c r="AJ26" i="11"/>
  <c r="R34" i="11"/>
  <c r="S34" i="11"/>
  <c r="G9" i="15"/>
  <c r="K36" i="11"/>
  <c r="L36" i="11"/>
  <c r="E11" i="15"/>
  <c r="F11" i="15"/>
  <c r="K35" i="11"/>
  <c r="L35" i="11"/>
  <c r="E10" i="15"/>
  <c r="F10" i="15"/>
  <c r="AN20" i="11"/>
  <c r="AO20" i="11"/>
  <c r="AK14" i="11"/>
  <c r="M32" i="11"/>
  <c r="AK19" i="11"/>
  <c r="T37" i="11"/>
  <c r="G18" i="11"/>
  <c r="AP18" i="11"/>
  <c r="G17" i="11"/>
  <c r="AP17" i="11"/>
  <c r="AK20" i="11"/>
  <c r="T35" i="11"/>
  <c r="AK27" i="11"/>
  <c r="AK21" i="11"/>
  <c r="AK15" i="11"/>
  <c r="AK26" i="11"/>
  <c r="G13" i="11"/>
  <c r="AP13" i="11"/>
  <c r="G15" i="11"/>
  <c r="AP15" i="11"/>
  <c r="AK12" i="11"/>
  <c r="AK24" i="11"/>
  <c r="AK13" i="11"/>
  <c r="AK16" i="11"/>
  <c r="M37" i="11"/>
  <c r="R32" i="11"/>
  <c r="S32" i="11"/>
  <c r="G7" i="15"/>
  <c r="K34" i="11"/>
  <c r="L34" i="11"/>
  <c r="E9" i="15"/>
  <c r="F9" i="15"/>
  <c r="G14" i="11"/>
  <c r="AP14" i="11"/>
  <c r="G16" i="11"/>
  <c r="AP16" i="11"/>
  <c r="AK18" i="11"/>
  <c r="AK22" i="11"/>
  <c r="G12" i="11"/>
  <c r="AP12" i="11"/>
  <c r="AK25" i="11"/>
  <c r="AN19" i="11"/>
  <c r="AK17" i="11"/>
  <c r="AK23" i="11"/>
  <c r="AN17" i="11"/>
  <c r="AO17" i="11"/>
  <c r="AN18" i="11"/>
  <c r="AO18" i="11"/>
  <c r="AO19" i="11"/>
  <c r="T34" i="11"/>
  <c r="M36" i="11"/>
  <c r="M35" i="11"/>
  <c r="AN15" i="11"/>
  <c r="AN14" i="11"/>
  <c r="AN16" i="11"/>
  <c r="AN13" i="11"/>
  <c r="T33" i="11"/>
  <c r="T31" i="11"/>
  <c r="AN12" i="11"/>
  <c r="M30" i="11"/>
  <c r="M31" i="11"/>
  <c r="M33" i="11"/>
  <c r="T36" i="11"/>
  <c r="T30" i="11"/>
  <c r="T32" i="11"/>
  <c r="M34" i="11"/>
  <c r="AQ18" i="11"/>
  <c r="AR18" i="11"/>
  <c r="AO13" i="11"/>
  <c r="AQ13" i="11"/>
  <c r="AR13" i="11"/>
  <c r="AO12" i="11"/>
  <c r="AQ12" i="11"/>
  <c r="AQ20" i="11"/>
  <c r="AR20" i="11"/>
  <c r="AQ17" i="11"/>
  <c r="AR17" i="11"/>
  <c r="AO15" i="11"/>
  <c r="AQ15" i="11"/>
  <c r="AR15" i="11"/>
  <c r="AO16" i="11"/>
  <c r="AQ16" i="11"/>
  <c r="AR16" i="11"/>
  <c r="AO14" i="11"/>
  <c r="AQ14" i="11"/>
  <c r="AR14" i="11"/>
  <c r="AQ19" i="11"/>
  <c r="AR19" i="11"/>
  <c r="AT26" i="11"/>
  <c r="AX26" i="11"/>
  <c r="AT22" i="11"/>
  <c r="AW24" i="11"/>
  <c r="AW23" i="11"/>
  <c r="AU22" i="11"/>
  <c r="AZ26" i="11"/>
  <c r="AY27" i="11"/>
  <c r="AW25" i="11"/>
  <c r="AU24" i="11"/>
  <c r="AT24" i="11"/>
  <c r="AX27" i="11"/>
  <c r="AV26" i="11"/>
  <c r="AZ27" i="11"/>
  <c r="AZ23" i="11"/>
  <c r="AV24" i="11"/>
  <c r="AX24" i="11"/>
  <c r="AR27" i="11"/>
  <c r="AT21" i="11"/>
  <c r="AZ21" i="11"/>
  <c r="AR12" i="11"/>
  <c r="AU27" i="11"/>
  <c r="AU26" i="11"/>
  <c r="AT25" i="11"/>
  <c r="AS25" i="11"/>
  <c r="AY25" i="11"/>
  <c r="AS21" i="11"/>
  <c r="AU23" i="11"/>
  <c r="AU25" i="11"/>
  <c r="AY23" i="11"/>
  <c r="AY26" i="11"/>
  <c r="AR26" i="11"/>
  <c r="AW21" i="11"/>
  <c r="AS27" i="11"/>
  <c r="AV23" i="11"/>
  <c r="AS26" i="11"/>
  <c r="AS23" i="11"/>
  <c r="AV22" i="11"/>
  <c r="AY22" i="11"/>
  <c r="AS24" i="11"/>
  <c r="AY21" i="11"/>
  <c r="AW27" i="11"/>
  <c r="AW22" i="11"/>
  <c r="AR25" i="11"/>
  <c r="AT27" i="11"/>
  <c r="AS22" i="11"/>
  <c r="AX22" i="11"/>
  <c r="AZ24" i="11"/>
  <c r="AV21" i="11"/>
  <c r="AX21" i="11"/>
  <c r="AW26" i="11"/>
  <c r="AX23" i="11"/>
  <c r="AZ25" i="11"/>
  <c r="AR24" i="11"/>
  <c r="AY24" i="11"/>
  <c r="AZ22" i="11"/>
  <c r="AU21" i="11"/>
  <c r="AR23" i="11"/>
  <c r="AX25" i="11"/>
  <c r="AV25" i="11"/>
  <c r="AV27" i="11"/>
  <c r="AR22" i="11"/>
  <c r="AT23" i="11"/>
  <c r="AR21" i="11"/>
  <c r="AT19" i="11"/>
  <c r="AZ16" i="11"/>
  <c r="AV17" i="11"/>
  <c r="AY15" i="11"/>
  <c r="AZ20" i="11"/>
  <c r="AX18" i="11"/>
  <c r="AT14" i="11"/>
  <c r="AT13" i="11"/>
  <c r="AU15" i="11"/>
  <c r="AS18" i="11"/>
  <c r="AV12" i="11"/>
  <c r="AY13" i="11"/>
  <c r="AU17" i="11"/>
  <c r="AY12" i="11"/>
  <c r="AV19" i="11"/>
  <c r="AS17" i="11"/>
  <c r="AW14" i="11"/>
  <c r="AY18" i="11"/>
  <c r="AV18" i="11"/>
  <c r="AT12" i="11"/>
  <c r="AT16" i="11"/>
  <c r="AU19" i="11"/>
  <c r="AX13" i="11"/>
  <c r="AW20" i="11"/>
  <c r="AS20" i="11"/>
  <c r="AZ13" i="11"/>
  <c r="AS14" i="11"/>
  <c r="AZ17" i="11"/>
  <c r="AU16" i="11"/>
  <c r="AV16" i="11"/>
  <c r="AY19" i="11"/>
  <c r="AX14" i="11"/>
  <c r="AV13" i="11"/>
  <c r="AY14" i="11"/>
  <c r="AW19" i="11"/>
  <c r="AU14" i="11"/>
  <c r="AW15" i="11"/>
  <c r="AW16" i="11"/>
  <c r="AU12" i="11"/>
  <c r="AX20" i="11"/>
  <c r="AY20" i="11"/>
  <c r="AT20" i="11"/>
  <c r="AX16" i="11"/>
  <c r="AS19" i="11"/>
  <c r="AZ19" i="11"/>
  <c r="AW17" i="11"/>
  <c r="AX17" i="11"/>
  <c r="AS16" i="11"/>
  <c r="AV20" i="11"/>
  <c r="AZ14" i="11"/>
  <c r="AT15" i="11"/>
  <c r="AX19" i="11"/>
  <c r="AT18" i="11"/>
  <c r="AZ15" i="11"/>
  <c r="AU18" i="11"/>
  <c r="AZ18" i="11"/>
  <c r="AY16" i="11"/>
  <c r="AU20" i="11"/>
  <c r="AZ12" i="11"/>
  <c r="AS13" i="11"/>
  <c r="AV15" i="11"/>
  <c r="AW12" i="11"/>
  <c r="AU13" i="11"/>
  <c r="AS12" i="11"/>
  <c r="AX15" i="11"/>
  <c r="AX12" i="11"/>
  <c r="AT17" i="11"/>
  <c r="AS15" i="11"/>
  <c r="AV14" i="11"/>
  <c r="AW13" i="11"/>
  <c r="AW18" i="11"/>
  <c r="AY17" i="11"/>
</calcChain>
</file>

<file path=xl/sharedStrings.xml><?xml version="1.0" encoding="utf-8"?>
<sst xmlns="http://schemas.openxmlformats.org/spreadsheetml/2006/main" count="462" uniqueCount="129">
  <si>
    <t>-</t>
  </si>
  <si>
    <t>X</t>
  </si>
  <si>
    <t>Signatur</t>
  </si>
  <si>
    <t>Point</t>
  </si>
  <si>
    <t>Rundens reservescore:</t>
  </si>
  <si>
    <t>Opstillingsfejl - lørdag kl. 14.00</t>
  </si>
  <si>
    <t>Klagefrister: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</si>
  <si>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</si>
  <si>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</si>
  <si>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</si>
  <si>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</si>
  <si>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</si>
  <si>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</si>
  <si>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</si>
  <si>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</si>
  <si>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</si>
  <si>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</si>
  <si>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</si>
  <si>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</si>
  <si>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</si>
  <si>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</si>
  <si>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</si>
  <si>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</si>
  <si>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År:</t>
  </si>
  <si>
    <t>Res</t>
  </si>
  <si>
    <t>ID</t>
  </si>
  <si>
    <t xml:space="preserve"> </t>
  </si>
  <si>
    <t>1X2</t>
  </si>
  <si>
    <t>Regnefejl - 3 uger</t>
  </si>
  <si>
    <t>Runde F:</t>
  </si>
  <si>
    <t>Runde N:</t>
  </si>
  <si>
    <t>Res N:</t>
  </si>
  <si>
    <t>Tal F:</t>
  </si>
  <si>
    <t>Tal N:</t>
  </si>
  <si>
    <t>Opd.?</t>
  </si>
  <si>
    <t>Deltager</t>
  </si>
  <si>
    <t>Kamp 0</t>
  </si>
  <si>
    <t>Kamp 1</t>
  </si>
  <si>
    <t>Kamp 2</t>
  </si>
  <si>
    <t>Kamp 3</t>
  </si>
  <si>
    <t>Kamp 4</t>
  </si>
  <si>
    <t>Kamp 5</t>
  </si>
  <si>
    <t>Kamp 6</t>
  </si>
  <si>
    <t>Kamp 7</t>
  </si>
  <si>
    <t>Kamp 8</t>
  </si>
  <si>
    <t>Kamp 9</t>
  </si>
  <si>
    <t>Kamp 10</t>
  </si>
  <si>
    <t>Kamp 11</t>
  </si>
  <si>
    <t>Kamp 12</t>
  </si>
  <si>
    <t>Kamp 13</t>
  </si>
  <si>
    <t>Total</t>
  </si>
  <si>
    <t>ES N</t>
  </si>
  <si>
    <t>BU</t>
  </si>
  <si>
    <t>T Pl.</t>
  </si>
  <si>
    <t>P Pl.</t>
  </si>
  <si>
    <t>BU Pl.</t>
  </si>
  <si>
    <t>Dis F</t>
  </si>
  <si>
    <t>Dis E</t>
  </si>
  <si>
    <t>Udm F</t>
  </si>
  <si>
    <t>Udm E</t>
  </si>
  <si>
    <t>MR F</t>
  </si>
  <si>
    <t>MR E</t>
  </si>
  <si>
    <t>Res F</t>
  </si>
  <si>
    <t>Res E</t>
  </si>
  <si>
    <t>MR</t>
  </si>
  <si>
    <t>2. runde</t>
  </si>
  <si>
    <t>Kval</t>
  </si>
  <si>
    <t>Dis</t>
  </si>
  <si>
    <t>Udm</t>
  </si>
  <si>
    <t>ID E</t>
  </si>
  <si>
    <t>Deltager E</t>
  </si>
  <si>
    <t>2. runde F</t>
  </si>
  <si>
    <t>2. runde E</t>
  </si>
  <si>
    <t>Kval F</t>
  </si>
  <si>
    <t>Kval E</t>
  </si>
  <si>
    <t>H S</t>
  </si>
  <si>
    <t>H G</t>
  </si>
  <si>
    <t>H ID</t>
  </si>
  <si>
    <t>U S</t>
  </si>
  <si>
    <t>U G</t>
  </si>
  <si>
    <t>U ID</t>
  </si>
  <si>
    <t>Vinder</t>
  </si>
  <si>
    <t>ES H</t>
  </si>
  <si>
    <t>BU H</t>
  </si>
  <si>
    <t>ES U</t>
  </si>
  <si>
    <t>BU U</t>
  </si>
  <si>
    <t>V S</t>
  </si>
  <si>
    <t>V G</t>
  </si>
  <si>
    <t>V ID</t>
  </si>
  <si>
    <t>Dis H</t>
  </si>
  <si>
    <t>Udm H</t>
  </si>
  <si>
    <t>MR H</t>
  </si>
  <si>
    <t>Res H</t>
  </si>
  <si>
    <t>Udm U</t>
  </si>
  <si>
    <t>MR U</t>
  </si>
  <si>
    <t>Res U</t>
  </si>
  <si>
    <t>Dis U</t>
  </si>
  <si>
    <t>ES UR</t>
  </si>
  <si>
    <t>ES HR</t>
  </si>
  <si>
    <t>Ude</t>
  </si>
  <si>
    <t>Runde E:</t>
  </si>
  <si>
    <t>Ego</t>
  </si>
  <si>
    <t>x</t>
  </si>
  <si>
    <t>Cambridge</t>
  </si>
  <si>
    <t>Plymouth</t>
  </si>
  <si>
    <t>Stockport</t>
  </si>
  <si>
    <t>Wycombe</t>
  </si>
  <si>
    <t>Bristol R</t>
  </si>
  <si>
    <t>Cheltenham</t>
  </si>
  <si>
    <t>Fleetwood</t>
  </si>
  <si>
    <t>Newport</t>
  </si>
  <si>
    <t>Rotherham</t>
  </si>
  <si>
    <t>Shrewsbury</t>
  </si>
  <si>
    <t>Swindon</t>
  </si>
  <si>
    <t>Tranmere</t>
  </si>
  <si>
    <t>York City</t>
  </si>
  <si>
    <t>AFC Wimbledon</t>
  </si>
  <si>
    <t>Burton</t>
  </si>
  <si>
    <t>Peterborough</t>
  </si>
  <si>
    <t>Reading</t>
  </si>
  <si>
    <t>Exeter</t>
  </si>
  <si>
    <t>Chesterfield</t>
  </si>
  <si>
    <t>Rochdale</t>
  </si>
  <si>
    <t>Grimsby</t>
  </si>
  <si>
    <t>Crewe</t>
  </si>
  <si>
    <t>Colchester</t>
  </si>
  <si>
    <t>Accrington Stanley</t>
  </si>
  <si>
    <t>Walsall</t>
  </si>
  <si>
    <t>Gillingham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</si>
</sst>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right" vertical="center"/>
    </xf>
    <xf numFmtId="0" fontId="5" fillId="0" borderId="9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7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 textRotation="90"/>
    </xf>
    <xf numFmtId="0" fontId="1" fillId="0" borderId="0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26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 textRotation="90"/>
    </xf>
    <xf numFmtId="0" fontId="1" fillId="0" borderId="30" xfId="0" applyFont="1" applyBorder="1" applyAlignment="1" applyProtection="1">
      <alignment horizontal="center" vertical="center" textRotation="90"/>
    </xf>
    <xf numFmtId="0" fontId="1" fillId="0" borderId="26" xfId="0" applyFont="1" applyBorder="1" applyAlignment="1" applyProtection="1">
      <alignment horizontal="center" vertical="center" textRotation="90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7" xfId="0" applyFont="1" applyBorder="1" applyAlignment="1" applyProtection="1">
      <alignment horizontal="right" vertical="center"/>
    </xf>
    <xf numFmtId="0" fontId="0" fillId="0" borderId="25" xfId="0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textRotation="90"/>
    </xf>
    <xf numFmtId="0" fontId="0" fillId="0" borderId="0" xfId="0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30" xfId="0" applyBorder="1"/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7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1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Grand%20Prix%20-%202026/Runde%2020%20-%203.%20runde%20K3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Grand%20Prix%20-%202026/Runde%200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Rækker - Udskrift"/>
      <sheetName val="Resultater"/>
      <sheetName val="4. runde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2026</v>
          </cell>
        </row>
        <row r="3">
          <cell r="B3">
            <v>20</v>
          </cell>
          <cell r="D3" t="str">
            <v>3. runde</v>
          </cell>
        </row>
        <row r="4">
          <cell r="D4" t="str">
            <v>4. runde</v>
          </cell>
        </row>
        <row r="5">
          <cell r="B5">
            <v>20</v>
          </cell>
        </row>
        <row r="12">
          <cell r="AS12" t="str">
            <v>Benbo</v>
          </cell>
          <cell r="AT12">
            <v>2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</row>
        <row r="13">
          <cell r="AS13" t="str">
            <v>Chelsea</v>
          </cell>
          <cell r="AT13">
            <v>2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</row>
        <row r="14">
          <cell r="AS14" t="str">
            <v>Forest</v>
          </cell>
          <cell r="AT14">
            <v>1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</row>
        <row r="15">
          <cell r="AS15" t="str">
            <v>Frydkær</v>
          </cell>
          <cell r="AT15">
            <v>2</v>
          </cell>
          <cell r="AW15">
            <v>0</v>
          </cell>
          <cell r="AX15">
            <v>0</v>
          </cell>
          <cell r="AY15">
            <v>0</v>
          </cell>
          <cell r="AZ15">
            <v>1</v>
          </cell>
          <cell r="BA15">
            <v>0</v>
          </cell>
        </row>
        <row r="16">
          <cell r="AS16" t="str">
            <v>Futte</v>
          </cell>
          <cell r="AT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</row>
        <row r="17">
          <cell r="AS17" t="str">
            <v>Idskov</v>
          </cell>
          <cell r="AT17">
            <v>3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</row>
        <row r="18">
          <cell r="AS18" t="str">
            <v>LPHJ</v>
          </cell>
          <cell r="AT18">
            <v>3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</row>
        <row r="19">
          <cell r="AS19" t="str">
            <v>Robbo</v>
          </cell>
          <cell r="AT19">
            <v>1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</row>
        <row r="20">
          <cell r="AS20" t="str">
            <v>Select</v>
          </cell>
          <cell r="AT20">
            <v>1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</row>
        <row r="21">
          <cell r="AS21" t="str">
            <v/>
          </cell>
          <cell r="AT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</row>
        <row r="22">
          <cell r="AS22" t="str">
            <v/>
          </cell>
          <cell r="AT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</row>
        <row r="23">
          <cell r="AS23" t="str">
            <v/>
          </cell>
          <cell r="AT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</row>
        <row r="24">
          <cell r="AS24" t="str">
            <v/>
          </cell>
          <cell r="AT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</row>
        <row r="25">
          <cell r="AS25" t="str">
            <v/>
          </cell>
          <cell r="AT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</row>
        <row r="26">
          <cell r="AS26" t="str">
            <v/>
          </cell>
          <cell r="AT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</row>
        <row r="27">
          <cell r="AS27" t="str">
            <v/>
          </cell>
          <cell r="AT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</row>
        <row r="64">
          <cell r="A64" t="str">
            <v>Idskov</v>
          </cell>
          <cell r="B64" t="str">
            <v>Idskov (1)</v>
          </cell>
          <cell r="C64">
            <v>85</v>
          </cell>
          <cell r="D64" t="str">
            <v>Chelsea</v>
          </cell>
          <cell r="E64" t="str">
            <v>Chelsea (14)</v>
          </cell>
          <cell r="F64">
            <v>10</v>
          </cell>
        </row>
        <row r="65">
          <cell r="A65" t="str">
            <v>Idskov</v>
          </cell>
          <cell r="B65" t="str">
            <v>Idskov (6)</v>
          </cell>
          <cell r="C65">
            <v>79</v>
          </cell>
          <cell r="D65" t="str">
            <v>Benbo</v>
          </cell>
          <cell r="E65" t="str">
            <v>Benbo (8)</v>
          </cell>
          <cell r="F65">
            <v>96</v>
          </cell>
        </row>
        <row r="66">
          <cell r="A66" t="str">
            <v>Forest</v>
          </cell>
          <cell r="B66" t="str">
            <v>Forest (10)</v>
          </cell>
          <cell r="C66">
            <v>60</v>
          </cell>
          <cell r="D66" t="str">
            <v>Frydkær</v>
          </cell>
          <cell r="E66" t="str">
            <v>Frydkær (11)</v>
          </cell>
          <cell r="F66">
            <v>91</v>
          </cell>
        </row>
        <row r="67">
          <cell r="A67" t="str">
            <v>Idskov</v>
          </cell>
          <cell r="B67" t="str">
            <v>Idskov (14)</v>
          </cell>
          <cell r="C67">
            <v>81</v>
          </cell>
          <cell r="D67" t="str">
            <v>Benbo</v>
          </cell>
          <cell r="E67" t="str">
            <v>Benbo (16)</v>
          </cell>
          <cell r="F67">
            <v>95</v>
          </cell>
        </row>
        <row r="68">
          <cell r="A68" t="str">
            <v>Frydkær</v>
          </cell>
          <cell r="B68" t="str">
            <v>Frydkær (1)</v>
          </cell>
          <cell r="C68">
            <v>88</v>
          </cell>
          <cell r="D68" t="str">
            <v>LPHJ</v>
          </cell>
          <cell r="E68" t="str">
            <v>LPHJ (4)</v>
          </cell>
          <cell r="F68">
            <v>56</v>
          </cell>
        </row>
        <row r="69">
          <cell r="A69" t="str">
            <v>LPHJ</v>
          </cell>
          <cell r="B69" t="str">
            <v>LPHJ (6)</v>
          </cell>
          <cell r="C69">
            <v>50</v>
          </cell>
          <cell r="D69" t="str">
            <v>Select</v>
          </cell>
          <cell r="E69" t="str">
            <v>Select (7)</v>
          </cell>
          <cell r="F69">
            <v>54</v>
          </cell>
        </row>
        <row r="70">
          <cell r="A70" t="str">
            <v>LPHJ</v>
          </cell>
          <cell r="B70" t="str">
            <v>LPHJ (10)</v>
          </cell>
          <cell r="C70">
            <v>56</v>
          </cell>
          <cell r="D70" t="str">
            <v>Chelsea</v>
          </cell>
          <cell r="E70" t="str">
            <v>Chelsea (11)</v>
          </cell>
          <cell r="F70">
            <v>17</v>
          </cell>
        </row>
        <row r="71">
          <cell r="A71" t="str">
            <v>Futte</v>
          </cell>
          <cell r="B71" t="str">
            <v>Futte (14)</v>
          </cell>
          <cell r="C71">
            <v>27</v>
          </cell>
          <cell r="D71" t="str">
            <v>Robbo</v>
          </cell>
          <cell r="E71" t="str">
            <v>Robbo (2)</v>
          </cell>
          <cell r="F71">
            <v>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uljeinddeling"/>
      <sheetName val="Program"/>
      <sheetName val="1. runde"/>
      <sheetName val="Kampe"/>
      <sheetName val="Rækker"/>
      <sheetName val="Rækker - Udskrift"/>
      <sheetName val="Stillingen - Pulje 1-8"/>
      <sheetName val="Stillingen - Pulje 9-16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H1" t="str">
            <v>Grand Prix-række afgives til Bjarne Villadsen</v>
          </cell>
        </row>
        <row r="2">
          <cell r="H2" t="str">
            <v>Senest Onsdag kl. 23.00 i næste kampuge</v>
          </cell>
        </row>
        <row r="3">
          <cell r="H3" t="str">
            <v>på tlf.: 20 46 98 75 eller på email: lundstipsforening@gmail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37BD-FC8A-48ED-A36F-501AB9413B25}">
  <sheetPr>
    <pageSetUpPr fitToPage="1"/>
  </sheetPr>
  <dimension ref="A1:D14"/>
  <sheetViews>
    <sheetView showGridLines="0" zoomScale="91" workbookViewId="0">
      <selection activeCell="D39" sqref="D39"/>
    </sheetView>
  </sheetViews>
  <sheetFormatPr defaultColWidth="9.16796875" defaultRowHeight="12.75" x14ac:dyDescent="0.15"/>
  <cols>
    <col min="1" max="1" width="3.7734375" style="52" bestFit="1" customWidth="1"/>
    <col min="2" max="2" width="18.33984375" style="52" bestFit="1" customWidth="1"/>
    <col min="3" max="3" width="1.6171875" style="52" customWidth="1"/>
    <col min="4" max="4" width="18.33984375" style="52" customWidth="1"/>
    <col min="5" max="16384" width="9.16796875" style="52"/>
  </cols>
  <sheetData>
    <row r="1" spans="1:4" ht="13.5" customHeight="1" x14ac:dyDescent="0.15">
      <c r="A1" s="117" t="str">
        <f>CONCATENATE("Grand Prix ",DB!B1)</f>
        <v>Grand Prix 2026</v>
      </c>
      <c r="B1" s="117"/>
      <c r="C1" s="117"/>
      <c r="D1" s="117"/>
    </row>
    <row r="2" spans="1:4" ht="13.5" customHeight="1" thickBot="1" x14ac:dyDescent="0.2">
      <c r="A2" s="117"/>
      <c r="B2" s="117"/>
      <c r="C2" s="117"/>
      <c r="D2" s="117"/>
    </row>
    <row r="3" spans="1:4" ht="13.5" customHeight="1" thickTop="1" x14ac:dyDescent="0.15">
      <c r="A3" s="111" t="str">
        <f>DB!D3</f>
        <v>4. runde</v>
      </c>
      <c r="B3" s="112"/>
      <c r="C3" s="112"/>
      <c r="D3" s="113"/>
    </row>
    <row r="4" spans="1:4" ht="13.5" customHeight="1" thickBot="1" x14ac:dyDescent="0.2">
      <c r="A4" s="114"/>
      <c r="B4" s="115"/>
      <c r="C4" s="115"/>
      <c r="D4" s="116"/>
    </row>
    <row r="5" spans="1:4" ht="13.5" customHeight="1" thickTop="1" x14ac:dyDescent="0.15">
      <c r="A5" s="53" t="s">
        <v>9</v>
      </c>
      <c r="B5" s="62" t="str">
        <f>DB!B30</f>
        <v>Idskov (1)</v>
      </c>
      <c r="C5" s="63" t="str">
        <f>IF(B5&lt;&gt;"","-","")</f>
        <v>-</v>
      </c>
      <c r="D5" s="56" t="str">
        <f>DB!E30</f>
        <v>Chelsea (14)</v>
      </c>
    </row>
    <row r="6" spans="1:4" ht="13.5" customHeight="1" x14ac:dyDescent="0.15">
      <c r="A6" s="53" t="s">
        <v>10</v>
      </c>
      <c r="B6" s="54" t="str">
        <f>DB!B31</f>
        <v>Idskov (6)</v>
      </c>
      <c r="C6" s="55" t="str">
        <f t="shared" ref="C6:C12" si="0">IF(B6&lt;&gt;"","-","")</f>
        <v>-</v>
      </c>
      <c r="D6" s="57" t="str">
        <f>DB!E31</f>
        <v>Benbo (8)</v>
      </c>
    </row>
    <row r="7" spans="1:4" ht="13.5" customHeight="1" x14ac:dyDescent="0.15">
      <c r="A7" s="53" t="s">
        <v>11</v>
      </c>
      <c r="B7" s="54" t="str">
        <f>DB!B32</f>
        <v>Forest (10)</v>
      </c>
      <c r="C7" s="55" t="str">
        <f t="shared" si="0"/>
        <v>-</v>
      </c>
      <c r="D7" s="57" t="str">
        <f>DB!E32</f>
        <v>Frydkær (11)</v>
      </c>
    </row>
    <row r="8" spans="1:4" ht="13.5" customHeight="1" x14ac:dyDescent="0.15">
      <c r="A8" s="53" t="s">
        <v>12</v>
      </c>
      <c r="B8" s="54" t="str">
        <f>DB!B33</f>
        <v>Idskov (14)</v>
      </c>
      <c r="C8" s="55" t="str">
        <f t="shared" si="0"/>
        <v>-</v>
      </c>
      <c r="D8" s="57" t="str">
        <f>DB!E33</f>
        <v>Benbo (16)</v>
      </c>
    </row>
    <row r="9" spans="1:4" ht="13.5" customHeight="1" x14ac:dyDescent="0.15">
      <c r="A9" s="53" t="s">
        <v>13</v>
      </c>
      <c r="B9" s="54" t="str">
        <f>DB!B34</f>
        <v>Frydkær (1)</v>
      </c>
      <c r="C9" s="55" t="str">
        <f t="shared" si="0"/>
        <v>-</v>
      </c>
      <c r="D9" s="57" t="str">
        <f>DB!E34</f>
        <v>LPHJ (4)</v>
      </c>
    </row>
    <row r="10" spans="1:4" ht="13.5" customHeight="1" x14ac:dyDescent="0.15">
      <c r="A10" s="53" t="s">
        <v>14</v>
      </c>
      <c r="B10" s="54" t="str">
        <f>DB!B35</f>
        <v>LPHJ (6)</v>
      </c>
      <c r="C10" s="55" t="str">
        <f t="shared" si="0"/>
        <v>-</v>
      </c>
      <c r="D10" s="57" t="str">
        <f>DB!E35</f>
        <v>Select (7)</v>
      </c>
    </row>
    <row r="11" spans="1:4" ht="13.5" customHeight="1" x14ac:dyDescent="0.15">
      <c r="A11" s="53" t="s">
        <v>15</v>
      </c>
      <c r="B11" s="54" t="str">
        <f>DB!B36</f>
        <v>LPHJ (10)</v>
      </c>
      <c r="C11" s="55" t="str">
        <f t="shared" si="0"/>
        <v>-</v>
      </c>
      <c r="D11" s="57" t="str">
        <f>DB!E36</f>
        <v>Chelsea (11)</v>
      </c>
    </row>
    <row r="12" spans="1:4" ht="13.5" customHeight="1" thickBot="1" x14ac:dyDescent="0.2">
      <c r="A12" s="53" t="s">
        <v>16</v>
      </c>
      <c r="B12" s="54" t="str">
        <f>DB!B37</f>
        <v>Futte (14)</v>
      </c>
      <c r="C12" s="55" t="str">
        <f t="shared" si="0"/>
        <v>-</v>
      </c>
      <c r="D12" s="57" t="str">
        <f>DB!E37</f>
        <v>Robbo (2)</v>
      </c>
    </row>
    <row r="13" spans="1:4" ht="13.5" thickTop="1" x14ac:dyDescent="0.15">
      <c r="A13" s="118" t="str">
        <f>DB!H4</f>
        <v>Tallet i parentes angiver puljen, signaturen er gået videre fra.</v>
      </c>
      <c r="B13" s="118"/>
      <c r="C13" s="118"/>
      <c r="D13" s="118"/>
    </row>
    <row r="14" spans="1:4" x14ac:dyDescent="0.15">
      <c r="A14" s="119"/>
      <c r="B14" s="119"/>
      <c r="C14" s="119"/>
      <c r="D14" s="119"/>
    </row>
  </sheetData>
  <sheetProtection sheet="1" objects="1" scenarios="1"/>
  <mergeCells count="3">
    <mergeCell ref="A3:D4"/>
    <mergeCell ref="A1:D2"/>
    <mergeCell ref="A13:D14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05FB-EF45-4FE2-AAFB-B1AA4C623B0D}">
  <dimension ref="A1:E21"/>
  <sheetViews>
    <sheetView showGridLines="0" workbookViewId="0">
      <selection activeCell="D5" sqref="D5:D17"/>
    </sheetView>
  </sheetViews>
  <sheetFormatPr defaultColWidth="9.16796875" defaultRowHeight="12.75" x14ac:dyDescent="0.15"/>
  <cols>
    <col min="1" max="1" width="3.50390625" style="4" bestFit="1" customWidth="1"/>
    <col min="2" max="2" width="17.93359375" style="12" customWidth="1"/>
    <col min="3" max="3" width="1.6171875" style="6" bestFit="1" customWidth="1"/>
    <col min="4" max="4" width="17.93359375" style="12" customWidth="1"/>
    <col min="5" max="5" width="3.50390625" style="6" customWidth="1"/>
    <col min="6" max="16384" width="9.16796875" style="12"/>
  </cols>
  <sheetData>
    <row r="1" spans="1:5" ht="13.5" customHeight="1" thickTop="1" x14ac:dyDescent="0.15">
      <c r="A1" s="111" t="str">
        <f>CONCATENATE("Kampe - ",DB!D5)</f>
        <v>Kampe - 4. runde, Kamp 1</v>
      </c>
      <c r="B1" s="125"/>
      <c r="C1" s="125"/>
      <c r="D1" s="125"/>
      <c r="E1" s="126"/>
    </row>
    <row r="2" spans="1:5" ht="13.5" customHeight="1" thickBot="1" x14ac:dyDescent="0.2">
      <c r="A2" s="127"/>
      <c r="B2" s="128"/>
      <c r="C2" s="128"/>
      <c r="D2" s="128"/>
      <c r="E2" s="129"/>
    </row>
    <row r="3" spans="1:5" ht="13.5" thickTop="1" x14ac:dyDescent="0.15">
      <c r="A3" s="133"/>
      <c r="B3" s="130" t="s">
        <v>7</v>
      </c>
      <c r="C3" s="132"/>
      <c r="D3" s="130" t="s">
        <v>8</v>
      </c>
      <c r="E3" s="135"/>
    </row>
    <row r="4" spans="1:5" x14ac:dyDescent="0.15">
      <c r="A4" s="134"/>
      <c r="B4" s="131"/>
      <c r="C4" s="103"/>
      <c r="D4" s="131"/>
      <c r="E4" s="136"/>
    </row>
    <row r="5" spans="1:5" x14ac:dyDescent="0.15">
      <c r="A5" s="2" t="s">
        <v>9</v>
      </c>
      <c r="B5" s="75" t="s">
        <v>103</v>
      </c>
      <c r="C5" s="1" t="s">
        <v>0</v>
      </c>
      <c r="D5" s="75" t="s">
        <v>116</v>
      </c>
      <c r="E5" s="13"/>
    </row>
    <row r="6" spans="1:5" x14ac:dyDescent="0.15">
      <c r="A6" s="2" t="s">
        <v>10</v>
      </c>
      <c r="B6" s="75" t="s">
        <v>104</v>
      </c>
      <c r="C6" s="1" t="s">
        <v>0</v>
      </c>
      <c r="D6" s="75" t="s">
        <v>117</v>
      </c>
      <c r="E6" s="13"/>
    </row>
    <row r="7" spans="1:5" x14ac:dyDescent="0.15">
      <c r="A7" s="14" t="s">
        <v>11</v>
      </c>
      <c r="B7" s="15" t="s">
        <v>105</v>
      </c>
      <c r="C7" s="16" t="s">
        <v>0</v>
      </c>
      <c r="D7" s="15" t="s">
        <v>118</v>
      </c>
      <c r="E7" s="17"/>
    </row>
    <row r="8" spans="1:5" x14ac:dyDescent="0.15">
      <c r="A8" s="2" t="s">
        <v>12</v>
      </c>
      <c r="B8" s="75" t="s">
        <v>106</v>
      </c>
      <c r="C8" s="1" t="s">
        <v>0</v>
      </c>
      <c r="D8" s="75" t="s">
        <v>119</v>
      </c>
      <c r="E8" s="13"/>
    </row>
    <row r="9" spans="1:5" x14ac:dyDescent="0.15">
      <c r="A9" s="2" t="s">
        <v>13</v>
      </c>
      <c r="B9" s="75" t="s">
        <v>107</v>
      </c>
      <c r="C9" s="1" t="s">
        <v>0</v>
      </c>
      <c r="D9" s="75" t="s">
        <v>120</v>
      </c>
      <c r="E9" s="13"/>
    </row>
    <row r="10" spans="1:5" x14ac:dyDescent="0.15">
      <c r="A10" s="14" t="s">
        <v>14</v>
      </c>
      <c r="B10" s="15" t="s">
        <v>108</v>
      </c>
      <c r="C10" s="16" t="s">
        <v>0</v>
      </c>
      <c r="D10" s="15" t="s">
        <v>121</v>
      </c>
      <c r="E10" s="17"/>
    </row>
    <row r="11" spans="1:5" x14ac:dyDescent="0.15">
      <c r="A11" s="2" t="s">
        <v>15</v>
      </c>
      <c r="B11" s="75" t="s">
        <v>109</v>
      </c>
      <c r="C11" s="1" t="s">
        <v>0</v>
      </c>
      <c r="D11" s="75" t="s">
        <v>122</v>
      </c>
      <c r="E11" s="13"/>
    </row>
    <row r="12" spans="1:5" x14ac:dyDescent="0.15">
      <c r="A12" s="2" t="s">
        <v>16</v>
      </c>
      <c r="B12" s="75" t="s">
        <v>110</v>
      </c>
      <c r="C12" s="1" t="s">
        <v>0</v>
      </c>
      <c r="D12" s="75" t="s">
        <v>123</v>
      </c>
      <c r="E12" s="13"/>
    </row>
    <row r="13" spans="1:5" x14ac:dyDescent="0.15">
      <c r="A13" s="14" t="s">
        <v>17</v>
      </c>
      <c r="B13" s="15" t="s">
        <v>111</v>
      </c>
      <c r="C13" s="16" t="s">
        <v>0</v>
      </c>
      <c r="D13" s="15" t="s">
        <v>124</v>
      </c>
      <c r="E13" s="17"/>
    </row>
    <row r="14" spans="1:5" x14ac:dyDescent="0.15">
      <c r="A14" s="2" t="s">
        <v>18</v>
      </c>
      <c r="B14" s="75" t="s">
        <v>112</v>
      </c>
      <c r="C14" s="1" t="s">
        <v>0</v>
      </c>
      <c r="D14" s="75" t="s">
        <v>125</v>
      </c>
      <c r="E14" s="13"/>
    </row>
    <row r="15" spans="1:5" x14ac:dyDescent="0.15">
      <c r="A15" s="2" t="s">
        <v>19</v>
      </c>
      <c r="B15" s="75" t="s">
        <v>113</v>
      </c>
      <c r="C15" s="1" t="s">
        <v>0</v>
      </c>
      <c r="D15" s="75" t="s">
        <v>126</v>
      </c>
      <c r="E15" s="13"/>
    </row>
    <row r="16" spans="1:5" x14ac:dyDescent="0.15">
      <c r="A16" s="2" t="s">
        <v>20</v>
      </c>
      <c r="B16" s="75" t="s">
        <v>114</v>
      </c>
      <c r="C16" s="1" t="s">
        <v>0</v>
      </c>
      <c r="D16" s="75" t="s">
        <v>127</v>
      </c>
      <c r="E16" s="13"/>
    </row>
    <row r="17" spans="1:5" x14ac:dyDescent="0.15">
      <c r="A17" s="2" t="s">
        <v>21</v>
      </c>
      <c r="B17" s="75" t="s">
        <v>115</v>
      </c>
      <c r="C17" s="1" t="s">
        <v>0</v>
      </c>
      <c r="D17" s="75" t="s">
        <v>128</v>
      </c>
      <c r="E17" s="13"/>
    </row>
    <row r="18" spans="1:5" ht="13.5" thickBot="1" x14ac:dyDescent="0.2">
      <c r="A18" s="18"/>
      <c r="B18" s="19"/>
      <c r="C18" s="19"/>
      <c r="D18" s="19"/>
      <c r="E18" s="20"/>
    </row>
    <row r="19" spans="1:5" ht="13.5" thickTop="1" x14ac:dyDescent="0.15">
      <c r="A19" s="120" t="s">
        <v>22</v>
      </c>
      <c r="B19" s="118"/>
      <c r="C19" s="118"/>
      <c r="D19" s="118"/>
      <c r="E19" s="121"/>
    </row>
    <row r="20" spans="1:5" ht="13.5" thickBot="1" x14ac:dyDescent="0.2">
      <c r="A20" s="122"/>
      <c r="B20" s="123"/>
      <c r="C20" s="123"/>
      <c r="D20" s="123"/>
      <c r="E20" s="124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8F8C-ED80-4E4A-8462-BDFB918391E8}">
  <sheetPr>
    <pageSetUpPr fitToPage="1"/>
  </sheetPr>
  <dimension ref="A1:AF21"/>
  <sheetViews>
    <sheetView showGridLines="0" workbookViewId="0">
      <selection activeCell="R7" sqref="R7:R19"/>
    </sheetView>
  </sheetViews>
  <sheetFormatPr defaultColWidth="9.16796875" defaultRowHeight="12.75" x14ac:dyDescent="0.15"/>
  <cols>
    <col min="1" max="1" width="3.7734375" style="22" bestFit="1" customWidth="1"/>
    <col min="2" max="2" width="14.15625" style="22" bestFit="1" customWidth="1"/>
    <col min="3" max="3" width="3.7734375" style="22" bestFit="1" customWidth="1"/>
    <col min="4" max="4" width="14.15625" style="22" customWidth="1"/>
    <col min="5" max="5" width="3.7734375" style="22" bestFit="1" customWidth="1"/>
    <col min="6" max="6" width="14.15625" style="22" customWidth="1"/>
    <col min="7" max="7" width="3.7734375" style="22" bestFit="1" customWidth="1"/>
    <col min="8" max="8" width="14.15625" style="22" customWidth="1"/>
    <col min="9" max="9" width="3.7734375" style="22" bestFit="1" customWidth="1"/>
    <col min="10" max="10" width="14.15625" style="22" customWidth="1"/>
    <col min="11" max="11" width="3.7734375" style="22" bestFit="1" customWidth="1"/>
    <col min="12" max="12" width="14.15625" style="22" customWidth="1"/>
    <col min="13" max="13" width="3.7734375" style="22" bestFit="1" customWidth="1"/>
    <col min="14" max="14" width="14.15625" style="22" customWidth="1"/>
    <col min="15" max="15" width="3.7734375" style="22" bestFit="1" customWidth="1"/>
    <col min="16" max="16" width="14.15625" style="22" customWidth="1"/>
    <col min="17" max="17" width="3.7734375" style="22" bestFit="1" customWidth="1"/>
    <col min="18" max="18" width="14.15625" style="22" customWidth="1"/>
    <col min="19" max="19" width="3.7734375" style="22" bestFit="1" customWidth="1"/>
    <col min="20" max="20" width="14.15625" style="22" customWidth="1"/>
    <col min="21" max="21" width="3.7734375" style="22" bestFit="1" customWidth="1"/>
    <col min="22" max="22" width="14.15625" style="22" customWidth="1"/>
    <col min="23" max="23" width="3.7734375" style="22" bestFit="1" customWidth="1"/>
    <col min="24" max="24" width="14.15625" style="22" customWidth="1"/>
    <col min="25" max="25" width="3.7734375" style="22" customWidth="1"/>
    <col min="26" max="26" width="14.15625" style="22" customWidth="1"/>
    <col min="27" max="27" width="3.7734375" style="22" customWidth="1"/>
    <col min="28" max="28" width="14.15625" style="22" customWidth="1"/>
    <col min="29" max="29" width="3.7734375" style="22" bestFit="1" customWidth="1"/>
    <col min="30" max="30" width="14.15625" style="22" customWidth="1"/>
    <col min="31" max="31" width="3.7734375" style="22" bestFit="1" customWidth="1"/>
    <col min="32" max="32" width="14.15625" style="22" customWidth="1"/>
    <col min="33" max="16384" width="9.16796875" style="22"/>
  </cols>
  <sheetData>
    <row r="1" spans="1:32" s="21" customFormat="1" x14ac:dyDescent="0.15">
      <c r="A1" s="12"/>
      <c r="B1" s="137" t="str">
        <f>DB!D6</f>
        <v>4. runde - K1</v>
      </c>
      <c r="C1" s="12"/>
      <c r="D1" s="137" t="str">
        <f>DB!D6</f>
        <v>4. runde - K1</v>
      </c>
      <c r="E1" s="12"/>
      <c r="F1" s="137" t="str">
        <f>DB!D6</f>
        <v>4. runde - K1</v>
      </c>
      <c r="G1" s="12"/>
      <c r="H1" s="137" t="str">
        <f>DB!D6</f>
        <v>4. runde - K1</v>
      </c>
      <c r="I1" s="12"/>
      <c r="J1" s="137" t="str">
        <f>DB!D6</f>
        <v>4. runde - K1</v>
      </c>
      <c r="K1" s="12"/>
      <c r="L1" s="137" t="str">
        <f>DB!D6</f>
        <v>4. runde - K1</v>
      </c>
      <c r="M1" s="12"/>
      <c r="N1" s="137" t="str">
        <f>DB!D6</f>
        <v>4. runde - K1</v>
      </c>
      <c r="O1" s="12"/>
      <c r="P1" s="137" t="str">
        <f>DB!D6</f>
        <v>4. runde - K1</v>
      </c>
      <c r="Q1" s="12"/>
      <c r="R1" s="137" t="str">
        <f>DB!D6</f>
        <v>4. runde - K1</v>
      </c>
      <c r="S1" s="12"/>
      <c r="T1" s="137" t="str">
        <f>DB!D6</f>
        <v>4. runde - K1</v>
      </c>
      <c r="U1" s="12"/>
      <c r="V1" s="137" t="str">
        <f>DB!D6</f>
        <v>4. runde - K1</v>
      </c>
      <c r="W1" s="12"/>
      <c r="X1" s="137" t="str">
        <f>DB!D6</f>
        <v>4. runde - K1</v>
      </c>
      <c r="Y1" s="12"/>
      <c r="Z1" s="137" t="str">
        <f>DB!D6</f>
        <v>4. runde - K1</v>
      </c>
      <c r="AA1" s="12"/>
      <c r="AB1" s="137" t="str">
        <f>DB!D6</f>
        <v>4. runde - K1</v>
      </c>
      <c r="AC1" s="12"/>
      <c r="AD1" s="137" t="str">
        <f>DB!D6</f>
        <v>4. runde - K1</v>
      </c>
      <c r="AE1" s="12"/>
      <c r="AF1" s="137" t="str">
        <f>DB!D6</f>
        <v>4. runde - K1</v>
      </c>
    </row>
    <row r="2" spans="1:32" s="21" customFormat="1" ht="13.5" thickBot="1" x14ac:dyDescent="0.2">
      <c r="A2" s="12"/>
      <c r="B2" s="138"/>
      <c r="C2" s="12"/>
      <c r="D2" s="138"/>
      <c r="E2" s="12"/>
      <c r="F2" s="138"/>
      <c r="G2" s="12"/>
      <c r="H2" s="138"/>
      <c r="I2" s="12"/>
      <c r="J2" s="138"/>
      <c r="K2" s="12"/>
      <c r="L2" s="138"/>
      <c r="M2" s="12"/>
      <c r="N2" s="138"/>
      <c r="O2" s="12"/>
      <c r="P2" s="138"/>
      <c r="Q2" s="12"/>
      <c r="R2" s="138"/>
      <c r="S2" s="12"/>
      <c r="T2" s="138"/>
      <c r="U2" s="12"/>
      <c r="V2" s="138"/>
      <c r="W2" s="12"/>
      <c r="X2" s="138"/>
      <c r="Y2" s="12"/>
      <c r="Z2" s="138"/>
      <c r="AA2" s="12"/>
      <c r="AB2" s="138"/>
      <c r="AC2" s="12"/>
      <c r="AD2" s="138"/>
      <c r="AE2" s="12"/>
      <c r="AF2" s="138"/>
    </row>
    <row r="3" spans="1:32" s="21" customFormat="1" ht="14.25" thickTop="1" thickBot="1" x14ac:dyDescent="0.2">
      <c r="A3" s="12"/>
      <c r="B3" s="3" t="str">
        <f>DGET(DB!A11:I27,"Signatur",DB!A39:A40)</f>
        <v>Benbo</v>
      </c>
      <c r="C3" s="12"/>
      <c r="D3" s="3" t="str">
        <f>DGET(DB!A11:I27,"Signatur",DB!B39:B40)</f>
        <v>Chelsea</v>
      </c>
      <c r="E3" s="12"/>
      <c r="F3" s="3" t="str">
        <f>DGET(DB!A11:I27,"Signatur",DB!C39:C40)</f>
        <v>Forest</v>
      </c>
      <c r="G3" s="12"/>
      <c r="H3" s="3" t="str">
        <f>DGET(DB!A11:I27,"Signatur",DB!D39:D40)</f>
        <v>Frydkær</v>
      </c>
      <c r="I3" s="12"/>
      <c r="J3" s="3" t="str">
        <f>DGET(DB!A11:I27,"Signatur",DB!E39:E40)</f>
        <v>Futte</v>
      </c>
      <c r="K3" s="12"/>
      <c r="L3" s="3" t="str">
        <f>DGET(DB!A11:I27,"Signatur",DB!F39:F40)</f>
        <v>Idskov</v>
      </c>
      <c r="M3" s="12"/>
      <c r="N3" s="3" t="str">
        <f>DGET(DB!A11:I27,"Signatur",DB!G39:G40)</f>
        <v>LPHJ</v>
      </c>
      <c r="O3" s="12"/>
      <c r="P3" s="3" t="str">
        <f>DGET(DB!A11:I27,"Signatur",DB!H39:H40)</f>
        <v>Robbo</v>
      </c>
      <c r="Q3" s="12"/>
      <c r="R3" s="3" t="str">
        <f>DGET(DB!A11:I27,"Signatur",DB!I39:I40)</f>
        <v>Select</v>
      </c>
      <c r="S3" s="12"/>
      <c r="T3" s="3" t="str">
        <f>DGET(DB!A11:I27,"Signatur",DB!J39:J40)</f>
        <v/>
      </c>
      <c r="U3" s="12"/>
      <c r="V3" s="3" t="str">
        <f>DGET(DB!A11:I27,"Signatur",DB!K39:K40)</f>
        <v/>
      </c>
      <c r="W3" s="12"/>
      <c r="X3" s="3" t="str">
        <f>DGET(DB!A11:I27,"Signatur",DB!L39:L40)</f>
        <v/>
      </c>
      <c r="Y3" s="12"/>
      <c r="Z3" s="3" t="str">
        <f>DGET(DB!A11:I27,"Signatur",DB!M39:M40)</f>
        <v/>
      </c>
      <c r="AA3" s="12"/>
      <c r="AB3" s="3" t="str">
        <f>DGET(DB!A11:I27,"Signatur",DB!N39:N40)</f>
        <v/>
      </c>
      <c r="AC3" s="12"/>
      <c r="AD3" s="3" t="str">
        <f>DGET(DB!A11:I27,"Signatur",DB!O39:O40)</f>
        <v/>
      </c>
      <c r="AE3" s="12"/>
      <c r="AF3" s="3" t="str">
        <f>DGET(DB!A11:I27,"Signatur",DB!P39:P40)</f>
        <v/>
      </c>
    </row>
    <row r="4" spans="1:32" s="21" customFormat="1" ht="14.25" thickTop="1" thickBot="1" x14ac:dyDescent="0.2">
      <c r="A4" s="12"/>
      <c r="B4" s="3" t="str">
        <f>IF(DB!A12&lt;&gt;"",IF(DB!I12=1,"Disket",IF(DB!K12=1,"Udmeldt",IF(DB!Q12="Walkover","Walkover","Status"))),"")</f>
        <v>Status</v>
      </c>
      <c r="C4" s="12"/>
      <c r="D4" s="3" t="str">
        <f>IF(DB!A13&lt;&gt;"",IF(DB!I13=1,"Disket",IF(DB!K13=1,"Udmeldt",IF(DB!Q13="Walkover","Walkover","Status"))),"")</f>
        <v>Status</v>
      </c>
      <c r="E4" s="12"/>
      <c r="F4" s="3" t="str">
        <f>IF(DB!A14&lt;&gt;"",IF(DB!I14=1,"Disket",IF(DB!K14=1,"Udmeldt",IF(DB!Q14="Walkover","Walkover","Status"))),"")</f>
        <v>Status</v>
      </c>
      <c r="G4" s="12"/>
      <c r="H4" s="3" t="str">
        <f>IF(DB!A15&lt;&gt;"",IF(DB!I15=1,"Disket",IF(DB!K15=1,"Udmeldt",IF(DB!Q15="Walkover","Walkover","Status"))),"")</f>
        <v>Status</v>
      </c>
      <c r="I4" s="12"/>
      <c r="J4" s="3" t="str">
        <f>IF(DB!A16&lt;&gt;"",IF(DB!I16=1,"Disket",IF(DB!K16=1,"Udmeldt",IF(DB!Q16="Walkover","Walkover","Status"))),"")</f>
        <v>Status</v>
      </c>
      <c r="K4" s="12"/>
      <c r="L4" s="3" t="str">
        <f>IF(DB!A17&lt;&gt;"",IF(DB!I17=1,"Disket",IF(DB!K17=1,"Udmeldt",IF(DB!Q17="Walkover","Walkover","Status"))),"")</f>
        <v>Status</v>
      </c>
      <c r="M4" s="12"/>
      <c r="N4" s="3" t="str">
        <f>IF(DB!A18&lt;&gt;"",IF(DB!I18=1,"Disket",IF(DB!K18=1,"Udmeldt",IF(DB!Q18="Walkover","Walkover","Status"))),"")</f>
        <v>Status</v>
      </c>
      <c r="O4" s="12"/>
      <c r="P4" s="3" t="str">
        <f>IF(DB!A19&lt;&gt;"",IF(DB!I19=1,"Disket",IF(DB!K19=1,"Udmeldt",IF(DB!Q19="Walkover","Walkover","Status"))),"")</f>
        <v>Status</v>
      </c>
      <c r="Q4" s="12"/>
      <c r="R4" s="3" t="str">
        <f>IF(DB!A20&lt;&gt;"",IF(DB!I20=1,"Disket",IF(DB!K20=1,"Udmeldt",IF(DB!Q20="Walkover","Walkover","Status"))),"")</f>
        <v>Status</v>
      </c>
      <c r="S4" s="12"/>
      <c r="T4" s="3" t="str">
        <f>IF(DB!A21&lt;&gt;"",IF(DB!I21=1,"Disket",IF(DB!K21=1,"Udmeldt",IF(DB!Q21="Walkover","Walkover","Status"))),"")</f>
        <v/>
      </c>
      <c r="U4" s="12"/>
      <c r="V4" s="3" t="str">
        <f>IF(DB!A22&lt;&gt;"",IF(DB!I22=1,"Disket",IF(DB!K22=1,"Udmeldt",IF(DB!Q22="Walkover","Walkover","Status"))),"")</f>
        <v/>
      </c>
      <c r="W4" s="12"/>
      <c r="X4" s="3" t="str">
        <f>IF(DB!A23&lt;&gt;"",IF(DB!I23=1,"Disket",IF(DB!K23=1,"Udmeldt",IF(DB!Q23="Walkover","Walkover","Status"))),"")</f>
        <v/>
      </c>
      <c r="Y4" s="12"/>
      <c r="Z4" s="3" t="str">
        <f>IF(DB!A24&lt;&gt;"",IF(DB!I24=1,"Disket",IF(DB!K24=1,"Udmeldt",IF(DB!Q24="Walkover","Walkover","Status"))),"")</f>
        <v/>
      </c>
      <c r="AA4" s="12"/>
      <c r="AB4" s="3" t="str">
        <f>IF(DB!A25&lt;&gt;"",IF(DB!I25=1,"Disket",IF(DB!K25=1,"Udmeldt",IF(DB!Q25="Walkover","Walkover","Status"))),"")</f>
        <v/>
      </c>
      <c r="AC4" s="12"/>
      <c r="AD4" s="3" t="str">
        <f>IF(DB!A26&lt;&gt;"",IF(DB!I26=1,"Disket",IF(DB!K26=1,"Udmeldt",IF(DB!Q26="Walkover","Walkover","Status"))),"")</f>
        <v/>
      </c>
      <c r="AE4" s="12"/>
      <c r="AF4" s="3" t="str">
        <f>IF(DB!A27&lt;&gt;"",IF(DB!I27=1,"Disket",IF(DB!K27=1,"Udmeldt",IF(DB!Q27="Walkover","Walkover","Status"))),"")</f>
        <v/>
      </c>
    </row>
    <row r="5" spans="1:32" s="21" customFormat="1" ht="14.25" thickTop="1" thickBot="1" x14ac:dyDescent="0.2">
      <c r="A5" s="12"/>
      <c r="B5" s="7"/>
      <c r="C5" s="12"/>
      <c r="D5" s="7"/>
      <c r="E5" s="12"/>
      <c r="F5" s="7"/>
      <c r="G5" s="12"/>
      <c r="H5" s="7"/>
      <c r="I5" s="12"/>
      <c r="J5" s="7"/>
      <c r="K5" s="12"/>
      <c r="L5" s="7"/>
      <c r="M5" s="12"/>
      <c r="N5" s="7"/>
      <c r="O5" s="12"/>
      <c r="P5" s="7"/>
      <c r="Q5" s="12"/>
      <c r="R5" s="7"/>
      <c r="S5" s="12"/>
      <c r="T5" s="7"/>
      <c r="U5" s="12"/>
      <c r="V5" s="7"/>
      <c r="W5" s="12"/>
      <c r="X5" s="7"/>
      <c r="Y5" s="12"/>
      <c r="Z5" s="7"/>
      <c r="AA5" s="12"/>
      <c r="AB5" s="7"/>
      <c r="AC5" s="12"/>
      <c r="AD5" s="7"/>
      <c r="AE5" s="12"/>
      <c r="AF5" s="7"/>
    </row>
    <row r="6" spans="1:32" s="21" customFormat="1" ht="14.25" thickTop="1" thickBot="1" x14ac:dyDescent="0.2">
      <c r="A6" s="12"/>
      <c r="B6" s="73" t="str">
        <f>IF(B3&lt;&gt;"","Række","")</f>
        <v>Række</v>
      </c>
      <c r="C6" s="74"/>
      <c r="D6" s="73" t="str">
        <f>IF(D3&lt;&gt;"","Række","")</f>
        <v>Række</v>
      </c>
      <c r="E6" s="74"/>
      <c r="F6" s="73" t="str">
        <f>IF(F3&lt;&gt;"","Række","")</f>
        <v>Række</v>
      </c>
      <c r="G6" s="74"/>
      <c r="H6" s="73" t="str">
        <f>IF(H3&lt;&gt;"","Række","")</f>
        <v>Række</v>
      </c>
      <c r="I6" s="74"/>
      <c r="J6" s="73" t="str">
        <f>IF(J3&lt;&gt;"","Række","")</f>
        <v>Række</v>
      </c>
      <c r="K6" s="74"/>
      <c r="L6" s="73" t="str">
        <f>IF(L3&lt;&gt;"","Række","")</f>
        <v>Række</v>
      </c>
      <c r="M6" s="74"/>
      <c r="N6" s="73" t="str">
        <f>IF(N3&lt;&gt;"","Række","")</f>
        <v>Række</v>
      </c>
      <c r="O6" s="74"/>
      <c r="P6" s="73" t="str">
        <f>IF(P3&lt;&gt;"","Række","")</f>
        <v>Række</v>
      </c>
      <c r="Q6" s="74"/>
      <c r="R6" s="73" t="str">
        <f>IF(R3&lt;&gt;"","Række","")</f>
        <v>Række</v>
      </c>
      <c r="S6" s="74"/>
      <c r="T6" s="73" t="str">
        <f>IF(T3&lt;&gt;"","Række","")</f>
        <v/>
      </c>
      <c r="U6" s="74"/>
      <c r="V6" s="73" t="str">
        <f>IF(V3&lt;&gt;"","Række","")</f>
        <v/>
      </c>
      <c r="W6" s="74"/>
      <c r="X6" s="73" t="str">
        <f>IF(X3&lt;&gt;"","Række","")</f>
        <v/>
      </c>
      <c r="Y6" s="74"/>
      <c r="Z6" s="73" t="str">
        <f>IF(Z3&lt;&gt;"","Række","")</f>
        <v/>
      </c>
      <c r="AA6" s="74"/>
      <c r="AB6" s="73" t="str">
        <f>IF(AB3&lt;&gt;"","Række","")</f>
        <v/>
      </c>
      <c r="AC6" s="74"/>
      <c r="AD6" s="73" t="str">
        <f>IF(AD3&lt;&gt;"","Række","")</f>
        <v/>
      </c>
      <c r="AE6" s="74"/>
      <c r="AF6" s="73" t="str">
        <f>IF(AF3&lt;&gt;"","Række","")</f>
        <v/>
      </c>
    </row>
    <row r="7" spans="1:32" s="21" customFormat="1" ht="15" thickTop="1" x14ac:dyDescent="0.15">
      <c r="A7" s="4" t="s">
        <v>9</v>
      </c>
      <c r="B7" s="76">
        <v>1</v>
      </c>
      <c r="C7" s="4" t="s">
        <v>9</v>
      </c>
      <c r="D7" s="76">
        <v>1</v>
      </c>
      <c r="E7" s="4" t="s">
        <v>9</v>
      </c>
      <c r="F7" s="76">
        <v>1</v>
      </c>
      <c r="G7" s="4" t="s">
        <v>9</v>
      </c>
      <c r="H7" s="76">
        <v>1</v>
      </c>
      <c r="I7" s="4" t="s">
        <v>9</v>
      </c>
      <c r="J7" s="8">
        <v>1</v>
      </c>
      <c r="K7" s="4" t="s">
        <v>9</v>
      </c>
      <c r="L7" s="76">
        <v>1</v>
      </c>
      <c r="M7" s="4" t="s">
        <v>9</v>
      </c>
      <c r="N7" s="76">
        <v>1</v>
      </c>
      <c r="O7" s="4" t="s">
        <v>9</v>
      </c>
      <c r="P7" s="8">
        <v>1</v>
      </c>
      <c r="Q7" s="4" t="s">
        <v>9</v>
      </c>
      <c r="R7" s="8">
        <v>1</v>
      </c>
      <c r="S7" s="4" t="s">
        <v>9</v>
      </c>
      <c r="T7" s="8"/>
      <c r="U7" s="4" t="s">
        <v>9</v>
      </c>
      <c r="V7" s="8"/>
      <c r="W7" s="4" t="s">
        <v>9</v>
      </c>
      <c r="X7" s="8"/>
      <c r="Y7" s="4" t="s">
        <v>9</v>
      </c>
      <c r="Z7" s="8"/>
      <c r="AA7" s="4" t="s">
        <v>9</v>
      </c>
      <c r="AB7" s="8"/>
      <c r="AC7" s="4" t="s">
        <v>9</v>
      </c>
      <c r="AD7" s="8"/>
      <c r="AE7" s="4" t="s">
        <v>9</v>
      </c>
      <c r="AF7" s="8"/>
    </row>
    <row r="8" spans="1:32" s="21" customFormat="1" ht="14.25" x14ac:dyDescent="0.15">
      <c r="A8" s="4" t="s">
        <v>10</v>
      </c>
      <c r="B8" s="77">
        <v>1</v>
      </c>
      <c r="C8" s="4" t="s">
        <v>10</v>
      </c>
      <c r="D8" s="77">
        <v>1</v>
      </c>
      <c r="E8" s="4" t="s">
        <v>10</v>
      </c>
      <c r="F8" s="77">
        <v>1</v>
      </c>
      <c r="G8" s="4" t="s">
        <v>10</v>
      </c>
      <c r="H8" s="77">
        <v>1</v>
      </c>
      <c r="I8" s="4" t="s">
        <v>10</v>
      </c>
      <c r="J8" s="9">
        <v>1</v>
      </c>
      <c r="K8" s="4" t="s">
        <v>10</v>
      </c>
      <c r="L8" s="77">
        <v>1</v>
      </c>
      <c r="M8" s="4" t="s">
        <v>10</v>
      </c>
      <c r="N8" s="77">
        <v>1</v>
      </c>
      <c r="O8" s="4" t="s">
        <v>10</v>
      </c>
      <c r="P8" s="9">
        <v>1</v>
      </c>
      <c r="Q8" s="4" t="s">
        <v>10</v>
      </c>
      <c r="R8" s="9">
        <v>1</v>
      </c>
      <c r="S8" s="4" t="s">
        <v>10</v>
      </c>
      <c r="T8" s="9"/>
      <c r="U8" s="4" t="s">
        <v>10</v>
      </c>
      <c r="V8" s="9"/>
      <c r="W8" s="4" t="s">
        <v>10</v>
      </c>
      <c r="X8" s="9"/>
      <c r="Y8" s="4" t="s">
        <v>10</v>
      </c>
      <c r="Z8" s="9"/>
      <c r="AA8" s="4" t="s">
        <v>10</v>
      </c>
      <c r="AB8" s="9"/>
      <c r="AC8" s="4" t="s">
        <v>10</v>
      </c>
      <c r="AD8" s="9"/>
      <c r="AE8" s="4" t="s">
        <v>10</v>
      </c>
      <c r="AF8" s="9"/>
    </row>
    <row r="9" spans="1:32" s="21" customFormat="1" ht="15" thickBot="1" x14ac:dyDescent="0.2">
      <c r="A9" s="4" t="s">
        <v>11</v>
      </c>
      <c r="B9" s="78">
        <v>1</v>
      </c>
      <c r="C9" s="4" t="s">
        <v>11</v>
      </c>
      <c r="D9" s="78">
        <v>1</v>
      </c>
      <c r="E9" s="4" t="s">
        <v>11</v>
      </c>
      <c r="F9" s="78">
        <v>1</v>
      </c>
      <c r="G9" s="4" t="s">
        <v>11</v>
      </c>
      <c r="H9" s="78">
        <v>1</v>
      </c>
      <c r="I9" s="4" t="s">
        <v>11</v>
      </c>
      <c r="J9" s="10">
        <v>1</v>
      </c>
      <c r="K9" s="4" t="s">
        <v>11</v>
      </c>
      <c r="L9" s="78">
        <v>1</v>
      </c>
      <c r="M9" s="4" t="s">
        <v>11</v>
      </c>
      <c r="N9" s="78">
        <v>1</v>
      </c>
      <c r="O9" s="4" t="s">
        <v>11</v>
      </c>
      <c r="P9" s="10">
        <v>1</v>
      </c>
      <c r="Q9" s="4" t="s">
        <v>11</v>
      </c>
      <c r="R9" s="10">
        <v>1</v>
      </c>
      <c r="S9" s="4" t="s">
        <v>11</v>
      </c>
      <c r="T9" s="10"/>
      <c r="U9" s="4" t="s">
        <v>11</v>
      </c>
      <c r="V9" s="10"/>
      <c r="W9" s="4" t="s">
        <v>11</v>
      </c>
      <c r="X9" s="10"/>
      <c r="Y9" s="4" t="s">
        <v>11</v>
      </c>
      <c r="Z9" s="10"/>
      <c r="AA9" s="4" t="s">
        <v>11</v>
      </c>
      <c r="AB9" s="10"/>
      <c r="AC9" s="4" t="s">
        <v>11</v>
      </c>
      <c r="AD9" s="10"/>
      <c r="AE9" s="4" t="s">
        <v>11</v>
      </c>
      <c r="AF9" s="10"/>
    </row>
    <row r="10" spans="1:32" s="21" customFormat="1" ht="14.25" x14ac:dyDescent="0.15">
      <c r="A10" s="4" t="s">
        <v>12</v>
      </c>
      <c r="B10" s="79">
        <v>1</v>
      </c>
      <c r="C10" s="4" t="s">
        <v>12</v>
      </c>
      <c r="D10" s="79" t="s">
        <v>102</v>
      </c>
      <c r="E10" s="4" t="s">
        <v>12</v>
      </c>
      <c r="F10" s="79">
        <v>1</v>
      </c>
      <c r="G10" s="4" t="s">
        <v>12</v>
      </c>
      <c r="H10" s="79">
        <v>1</v>
      </c>
      <c r="I10" s="4" t="s">
        <v>12</v>
      </c>
      <c r="J10" s="11" t="s">
        <v>1</v>
      </c>
      <c r="K10" s="4" t="s">
        <v>12</v>
      </c>
      <c r="L10" s="79">
        <v>1</v>
      </c>
      <c r="M10" s="4" t="s">
        <v>12</v>
      </c>
      <c r="N10" s="79">
        <v>1</v>
      </c>
      <c r="O10" s="4" t="s">
        <v>12</v>
      </c>
      <c r="P10" s="11">
        <v>1</v>
      </c>
      <c r="Q10" s="4" t="s">
        <v>12</v>
      </c>
      <c r="R10" s="11">
        <v>1</v>
      </c>
      <c r="S10" s="4" t="s">
        <v>12</v>
      </c>
      <c r="T10" s="11"/>
      <c r="U10" s="4" t="s">
        <v>12</v>
      </c>
      <c r="V10" s="11"/>
      <c r="W10" s="4" t="s">
        <v>12</v>
      </c>
      <c r="X10" s="11"/>
      <c r="Y10" s="4" t="s">
        <v>12</v>
      </c>
      <c r="Z10" s="11"/>
      <c r="AA10" s="4" t="s">
        <v>12</v>
      </c>
      <c r="AB10" s="11"/>
      <c r="AC10" s="4" t="s">
        <v>12</v>
      </c>
      <c r="AD10" s="11"/>
      <c r="AE10" s="4" t="s">
        <v>12</v>
      </c>
      <c r="AF10" s="11"/>
    </row>
    <row r="11" spans="1:32" s="21" customFormat="1" ht="14.25" x14ac:dyDescent="0.15">
      <c r="A11" s="4" t="s">
        <v>13</v>
      </c>
      <c r="B11" s="77">
        <v>1</v>
      </c>
      <c r="C11" s="4" t="s">
        <v>13</v>
      </c>
      <c r="D11" s="77">
        <v>1</v>
      </c>
      <c r="E11" s="4" t="s">
        <v>13</v>
      </c>
      <c r="F11" s="77">
        <v>1</v>
      </c>
      <c r="G11" s="4" t="s">
        <v>13</v>
      </c>
      <c r="H11" s="77">
        <v>1</v>
      </c>
      <c r="I11" s="4" t="s">
        <v>13</v>
      </c>
      <c r="J11" s="9">
        <v>1</v>
      </c>
      <c r="K11" s="4" t="s">
        <v>13</v>
      </c>
      <c r="L11" s="77">
        <v>1</v>
      </c>
      <c r="M11" s="4" t="s">
        <v>13</v>
      </c>
      <c r="N11" s="77">
        <v>1</v>
      </c>
      <c r="O11" s="4" t="s">
        <v>13</v>
      </c>
      <c r="P11" s="9">
        <v>1</v>
      </c>
      <c r="Q11" s="4" t="s">
        <v>13</v>
      </c>
      <c r="R11" s="9">
        <v>1</v>
      </c>
      <c r="S11" s="4" t="s">
        <v>13</v>
      </c>
      <c r="T11" s="9"/>
      <c r="U11" s="4" t="s">
        <v>13</v>
      </c>
      <c r="V11" s="9"/>
      <c r="W11" s="4" t="s">
        <v>13</v>
      </c>
      <c r="X11" s="9"/>
      <c r="Y11" s="4" t="s">
        <v>13</v>
      </c>
      <c r="Z11" s="9"/>
      <c r="AA11" s="4" t="s">
        <v>13</v>
      </c>
      <c r="AB11" s="9"/>
      <c r="AC11" s="4" t="s">
        <v>13</v>
      </c>
      <c r="AD11" s="9"/>
      <c r="AE11" s="4" t="s">
        <v>13</v>
      </c>
      <c r="AF11" s="9"/>
    </row>
    <row r="12" spans="1:32" s="21" customFormat="1" ht="15" thickBot="1" x14ac:dyDescent="0.2">
      <c r="A12" s="4" t="s">
        <v>14</v>
      </c>
      <c r="B12" s="78">
        <v>2</v>
      </c>
      <c r="C12" s="4" t="s">
        <v>14</v>
      </c>
      <c r="D12" s="78">
        <v>2</v>
      </c>
      <c r="E12" s="4" t="s">
        <v>14</v>
      </c>
      <c r="F12" s="78">
        <v>2</v>
      </c>
      <c r="G12" s="4" t="s">
        <v>14</v>
      </c>
      <c r="H12" s="78">
        <v>2</v>
      </c>
      <c r="I12" s="4" t="s">
        <v>14</v>
      </c>
      <c r="J12" s="10">
        <v>2</v>
      </c>
      <c r="K12" s="4" t="s">
        <v>14</v>
      </c>
      <c r="L12" s="78">
        <v>2</v>
      </c>
      <c r="M12" s="4" t="s">
        <v>14</v>
      </c>
      <c r="N12" s="78">
        <v>2</v>
      </c>
      <c r="O12" s="4" t="s">
        <v>14</v>
      </c>
      <c r="P12" s="10">
        <v>2</v>
      </c>
      <c r="Q12" s="4" t="s">
        <v>14</v>
      </c>
      <c r="R12" s="10">
        <v>2</v>
      </c>
      <c r="S12" s="4" t="s">
        <v>14</v>
      </c>
      <c r="T12" s="10"/>
      <c r="U12" s="4" t="s">
        <v>14</v>
      </c>
      <c r="V12" s="10"/>
      <c r="W12" s="4" t="s">
        <v>14</v>
      </c>
      <c r="X12" s="10"/>
      <c r="Y12" s="4" t="s">
        <v>14</v>
      </c>
      <c r="Z12" s="10"/>
      <c r="AA12" s="4" t="s">
        <v>14</v>
      </c>
      <c r="AB12" s="10"/>
      <c r="AC12" s="4" t="s">
        <v>14</v>
      </c>
      <c r="AD12" s="10"/>
      <c r="AE12" s="4" t="s">
        <v>14</v>
      </c>
      <c r="AF12" s="10"/>
    </row>
    <row r="13" spans="1:32" s="21" customFormat="1" ht="14.25" x14ac:dyDescent="0.15">
      <c r="A13" s="4" t="s">
        <v>15</v>
      </c>
      <c r="B13" s="79">
        <v>1</v>
      </c>
      <c r="C13" s="4" t="s">
        <v>15</v>
      </c>
      <c r="D13" s="79">
        <v>1</v>
      </c>
      <c r="E13" s="4" t="s">
        <v>15</v>
      </c>
      <c r="F13" s="79">
        <v>1</v>
      </c>
      <c r="G13" s="4" t="s">
        <v>15</v>
      </c>
      <c r="H13" s="79">
        <v>1</v>
      </c>
      <c r="I13" s="4" t="s">
        <v>15</v>
      </c>
      <c r="J13" s="11">
        <v>1</v>
      </c>
      <c r="K13" s="4" t="s">
        <v>15</v>
      </c>
      <c r="L13" s="79">
        <v>1</v>
      </c>
      <c r="M13" s="4" t="s">
        <v>15</v>
      </c>
      <c r="N13" s="79">
        <v>1</v>
      </c>
      <c r="O13" s="4" t="s">
        <v>15</v>
      </c>
      <c r="P13" s="11">
        <v>1</v>
      </c>
      <c r="Q13" s="4" t="s">
        <v>15</v>
      </c>
      <c r="R13" s="11">
        <v>1</v>
      </c>
      <c r="S13" s="4" t="s">
        <v>15</v>
      </c>
      <c r="T13" s="11"/>
      <c r="U13" s="4" t="s">
        <v>15</v>
      </c>
      <c r="V13" s="11"/>
      <c r="W13" s="4" t="s">
        <v>15</v>
      </c>
      <c r="X13" s="11"/>
      <c r="Y13" s="4" t="s">
        <v>15</v>
      </c>
      <c r="Z13" s="11"/>
      <c r="AA13" s="4" t="s">
        <v>15</v>
      </c>
      <c r="AB13" s="11"/>
      <c r="AC13" s="4" t="s">
        <v>15</v>
      </c>
      <c r="AD13" s="11"/>
      <c r="AE13" s="4" t="s">
        <v>15</v>
      </c>
      <c r="AF13" s="11"/>
    </row>
    <row r="14" spans="1:32" s="21" customFormat="1" ht="14.25" x14ac:dyDescent="0.15">
      <c r="A14" s="4" t="s">
        <v>16</v>
      </c>
      <c r="B14" s="77">
        <v>2</v>
      </c>
      <c r="C14" s="4" t="s">
        <v>16</v>
      </c>
      <c r="D14" s="77">
        <v>2</v>
      </c>
      <c r="E14" s="4" t="s">
        <v>16</v>
      </c>
      <c r="F14" s="77">
        <v>2</v>
      </c>
      <c r="G14" s="4" t="s">
        <v>16</v>
      </c>
      <c r="H14" s="77">
        <v>2</v>
      </c>
      <c r="I14" s="4" t="s">
        <v>16</v>
      </c>
      <c r="J14" s="9">
        <v>2</v>
      </c>
      <c r="K14" s="4" t="s">
        <v>16</v>
      </c>
      <c r="L14" s="77">
        <v>2</v>
      </c>
      <c r="M14" s="4" t="s">
        <v>16</v>
      </c>
      <c r="N14" s="77">
        <v>2</v>
      </c>
      <c r="O14" s="4" t="s">
        <v>16</v>
      </c>
      <c r="P14" s="9">
        <v>2</v>
      </c>
      <c r="Q14" s="4" t="s">
        <v>16</v>
      </c>
      <c r="R14" s="9">
        <v>2</v>
      </c>
      <c r="S14" s="4" t="s">
        <v>16</v>
      </c>
      <c r="T14" s="9"/>
      <c r="U14" s="4" t="s">
        <v>16</v>
      </c>
      <c r="V14" s="9"/>
      <c r="W14" s="4" t="s">
        <v>16</v>
      </c>
      <c r="X14" s="9"/>
      <c r="Y14" s="4" t="s">
        <v>16</v>
      </c>
      <c r="Z14" s="9"/>
      <c r="AA14" s="4" t="s">
        <v>16</v>
      </c>
      <c r="AB14" s="9"/>
      <c r="AC14" s="4" t="s">
        <v>16</v>
      </c>
      <c r="AD14" s="9"/>
      <c r="AE14" s="4" t="s">
        <v>16</v>
      </c>
      <c r="AF14" s="9"/>
    </row>
    <row r="15" spans="1:32" s="21" customFormat="1" ht="15" thickBot="1" x14ac:dyDescent="0.2">
      <c r="A15" s="4" t="s">
        <v>17</v>
      </c>
      <c r="B15" s="78">
        <v>1</v>
      </c>
      <c r="C15" s="4" t="s">
        <v>17</v>
      </c>
      <c r="D15" s="78">
        <v>1</v>
      </c>
      <c r="E15" s="4" t="s">
        <v>17</v>
      </c>
      <c r="F15" s="78">
        <v>1</v>
      </c>
      <c r="G15" s="4" t="s">
        <v>17</v>
      </c>
      <c r="H15" s="78">
        <v>1</v>
      </c>
      <c r="I15" s="4" t="s">
        <v>17</v>
      </c>
      <c r="J15" s="10">
        <v>1</v>
      </c>
      <c r="K15" s="4" t="s">
        <v>17</v>
      </c>
      <c r="L15" s="78">
        <v>1</v>
      </c>
      <c r="M15" s="4" t="s">
        <v>17</v>
      </c>
      <c r="N15" s="78">
        <v>1</v>
      </c>
      <c r="O15" s="4" t="s">
        <v>17</v>
      </c>
      <c r="P15" s="10">
        <v>1</v>
      </c>
      <c r="Q15" s="4" t="s">
        <v>17</v>
      </c>
      <c r="R15" s="10">
        <v>1</v>
      </c>
      <c r="S15" s="4" t="s">
        <v>17</v>
      </c>
      <c r="T15" s="10"/>
      <c r="U15" s="4" t="s">
        <v>17</v>
      </c>
      <c r="V15" s="10"/>
      <c r="W15" s="4" t="s">
        <v>17</v>
      </c>
      <c r="X15" s="10"/>
      <c r="Y15" s="4" t="s">
        <v>17</v>
      </c>
      <c r="Z15" s="10"/>
      <c r="AA15" s="4" t="s">
        <v>17</v>
      </c>
      <c r="AB15" s="10"/>
      <c r="AC15" s="4" t="s">
        <v>17</v>
      </c>
      <c r="AD15" s="10"/>
      <c r="AE15" s="4" t="s">
        <v>17</v>
      </c>
      <c r="AF15" s="10"/>
    </row>
    <row r="16" spans="1:32" s="21" customFormat="1" ht="14.25" x14ac:dyDescent="0.15">
      <c r="A16" s="4" t="s">
        <v>18</v>
      </c>
      <c r="B16" s="79">
        <v>1</v>
      </c>
      <c r="C16" s="4" t="s">
        <v>18</v>
      </c>
      <c r="D16" s="79">
        <v>1</v>
      </c>
      <c r="E16" s="4" t="s">
        <v>18</v>
      </c>
      <c r="F16" s="79" t="s">
        <v>102</v>
      </c>
      <c r="G16" s="4" t="s">
        <v>18</v>
      </c>
      <c r="H16" s="79">
        <v>1</v>
      </c>
      <c r="I16" s="4" t="s">
        <v>18</v>
      </c>
      <c r="J16" s="11">
        <v>1</v>
      </c>
      <c r="K16" s="4" t="s">
        <v>18</v>
      </c>
      <c r="L16" s="79" t="s">
        <v>102</v>
      </c>
      <c r="M16" s="4" t="s">
        <v>18</v>
      </c>
      <c r="N16" s="79" t="s">
        <v>102</v>
      </c>
      <c r="O16" s="4" t="s">
        <v>18</v>
      </c>
      <c r="P16" s="11" t="s">
        <v>102</v>
      </c>
      <c r="Q16" s="4" t="s">
        <v>18</v>
      </c>
      <c r="R16" s="11" t="s">
        <v>102</v>
      </c>
      <c r="S16" s="4" t="s">
        <v>18</v>
      </c>
      <c r="T16" s="11"/>
      <c r="U16" s="4" t="s">
        <v>18</v>
      </c>
      <c r="V16" s="11"/>
      <c r="W16" s="4" t="s">
        <v>18</v>
      </c>
      <c r="X16" s="11"/>
      <c r="Y16" s="4" t="s">
        <v>18</v>
      </c>
      <c r="Z16" s="11"/>
      <c r="AA16" s="4" t="s">
        <v>18</v>
      </c>
      <c r="AB16" s="11"/>
      <c r="AC16" s="4" t="s">
        <v>18</v>
      </c>
      <c r="AD16" s="11"/>
      <c r="AE16" s="4" t="s">
        <v>18</v>
      </c>
      <c r="AF16" s="11"/>
    </row>
    <row r="17" spans="1:32" s="21" customFormat="1" ht="14.25" x14ac:dyDescent="0.15">
      <c r="A17" s="4" t="s">
        <v>19</v>
      </c>
      <c r="B17" s="77">
        <v>1</v>
      </c>
      <c r="C17" s="4" t="s">
        <v>19</v>
      </c>
      <c r="D17" s="77">
        <v>1</v>
      </c>
      <c r="E17" s="4" t="s">
        <v>19</v>
      </c>
      <c r="F17" s="77">
        <v>1</v>
      </c>
      <c r="G17" s="4" t="s">
        <v>19</v>
      </c>
      <c r="H17" s="77">
        <v>1</v>
      </c>
      <c r="I17" s="4" t="s">
        <v>19</v>
      </c>
      <c r="J17" s="9">
        <v>1</v>
      </c>
      <c r="K17" s="4" t="s">
        <v>19</v>
      </c>
      <c r="L17" s="77">
        <v>1</v>
      </c>
      <c r="M17" s="4" t="s">
        <v>19</v>
      </c>
      <c r="N17" s="77">
        <v>1</v>
      </c>
      <c r="O17" s="4" t="s">
        <v>19</v>
      </c>
      <c r="P17" s="9">
        <v>1</v>
      </c>
      <c r="Q17" s="4" t="s">
        <v>19</v>
      </c>
      <c r="R17" s="9">
        <v>1</v>
      </c>
      <c r="S17" s="4" t="s">
        <v>19</v>
      </c>
      <c r="T17" s="9"/>
      <c r="U17" s="4" t="s">
        <v>19</v>
      </c>
      <c r="V17" s="9"/>
      <c r="W17" s="4" t="s">
        <v>19</v>
      </c>
      <c r="X17" s="9"/>
      <c r="Y17" s="4" t="s">
        <v>19</v>
      </c>
      <c r="Z17" s="9"/>
      <c r="AA17" s="4" t="s">
        <v>19</v>
      </c>
      <c r="AB17" s="9"/>
      <c r="AC17" s="4" t="s">
        <v>19</v>
      </c>
      <c r="AD17" s="9"/>
      <c r="AE17" s="4" t="s">
        <v>19</v>
      </c>
      <c r="AF17" s="9"/>
    </row>
    <row r="18" spans="1:32" s="21" customFormat="1" ht="14.25" x14ac:dyDescent="0.15">
      <c r="A18" s="4" t="s">
        <v>20</v>
      </c>
      <c r="B18" s="77" t="s">
        <v>102</v>
      </c>
      <c r="C18" s="4" t="s">
        <v>20</v>
      </c>
      <c r="D18" s="77">
        <v>1</v>
      </c>
      <c r="E18" s="4" t="s">
        <v>20</v>
      </c>
      <c r="F18" s="77">
        <v>1</v>
      </c>
      <c r="G18" s="4" t="s">
        <v>20</v>
      </c>
      <c r="H18" s="77" t="s">
        <v>102</v>
      </c>
      <c r="I18" s="4" t="s">
        <v>20</v>
      </c>
      <c r="J18" s="9">
        <v>2</v>
      </c>
      <c r="K18" s="4" t="s">
        <v>20</v>
      </c>
      <c r="L18" s="77">
        <v>1</v>
      </c>
      <c r="M18" s="4" t="s">
        <v>20</v>
      </c>
      <c r="N18" s="77">
        <v>1</v>
      </c>
      <c r="O18" s="4" t="s">
        <v>20</v>
      </c>
      <c r="P18" s="9">
        <v>1</v>
      </c>
      <c r="Q18" s="4" t="s">
        <v>20</v>
      </c>
      <c r="R18" s="9">
        <v>1</v>
      </c>
      <c r="S18" s="4" t="s">
        <v>20</v>
      </c>
      <c r="T18" s="9"/>
      <c r="U18" s="4" t="s">
        <v>20</v>
      </c>
      <c r="V18" s="9"/>
      <c r="W18" s="4" t="s">
        <v>20</v>
      </c>
      <c r="X18" s="9"/>
      <c r="Y18" s="4" t="s">
        <v>20</v>
      </c>
      <c r="Z18" s="9"/>
      <c r="AA18" s="4" t="s">
        <v>20</v>
      </c>
      <c r="AB18" s="9"/>
      <c r="AC18" s="4" t="s">
        <v>20</v>
      </c>
      <c r="AD18" s="9"/>
      <c r="AE18" s="4" t="s">
        <v>20</v>
      </c>
      <c r="AF18" s="9"/>
    </row>
    <row r="19" spans="1:32" s="21" customFormat="1" ht="15" thickBot="1" x14ac:dyDescent="0.2">
      <c r="A19" s="4" t="s">
        <v>21</v>
      </c>
      <c r="B19" s="80">
        <v>1</v>
      </c>
      <c r="C19" s="4" t="s">
        <v>21</v>
      </c>
      <c r="D19" s="80">
        <v>1</v>
      </c>
      <c r="E19" s="4" t="s">
        <v>21</v>
      </c>
      <c r="F19" s="80">
        <v>1</v>
      </c>
      <c r="G19" s="4" t="s">
        <v>21</v>
      </c>
      <c r="H19" s="80">
        <v>1</v>
      </c>
      <c r="I19" s="4" t="s">
        <v>21</v>
      </c>
      <c r="J19" s="11">
        <v>1</v>
      </c>
      <c r="K19" s="4" t="s">
        <v>21</v>
      </c>
      <c r="L19" s="80">
        <v>1</v>
      </c>
      <c r="M19" s="4" t="s">
        <v>21</v>
      </c>
      <c r="N19" s="80">
        <v>1</v>
      </c>
      <c r="O19" s="4" t="s">
        <v>21</v>
      </c>
      <c r="P19" s="11">
        <v>1</v>
      </c>
      <c r="Q19" s="4" t="s">
        <v>21</v>
      </c>
      <c r="R19" s="11">
        <v>1</v>
      </c>
      <c r="S19" s="4" t="s">
        <v>21</v>
      </c>
      <c r="T19" s="11"/>
      <c r="U19" s="4" t="s">
        <v>21</v>
      </c>
      <c r="V19" s="11"/>
      <c r="W19" s="4" t="s">
        <v>21</v>
      </c>
      <c r="X19" s="11"/>
      <c r="Y19" s="4" t="s">
        <v>21</v>
      </c>
      <c r="Z19" s="11"/>
      <c r="AA19" s="4" t="s">
        <v>21</v>
      </c>
      <c r="AB19" s="11"/>
      <c r="AC19" s="4" t="s">
        <v>21</v>
      </c>
      <c r="AD19" s="11"/>
      <c r="AE19" s="4" t="s">
        <v>21</v>
      </c>
      <c r="AF19" s="11"/>
    </row>
    <row r="20" spans="1:32" s="21" customFormat="1" ht="14.25" thickTop="1" thickBot="1" x14ac:dyDescent="0.2">
      <c r="A20" s="5"/>
      <c r="B20" s="3" t="str">
        <f>DB!A8</f>
        <v>OK</v>
      </c>
      <c r="C20" s="5"/>
      <c r="D20" s="3" t="str">
        <f>DB!B8</f>
        <v>OK</v>
      </c>
      <c r="E20" s="5"/>
      <c r="F20" s="3" t="str">
        <f>DB!C8</f>
        <v>OK</v>
      </c>
      <c r="G20" s="5"/>
      <c r="H20" s="3" t="str">
        <f>DB!D8</f>
        <v>OK</v>
      </c>
      <c r="I20" s="5"/>
      <c r="J20" s="3" t="str">
        <f>DB!E8</f>
        <v>OK</v>
      </c>
      <c r="K20" s="5"/>
      <c r="L20" s="3" t="str">
        <f>DB!F8</f>
        <v>OK</v>
      </c>
      <c r="M20" s="5"/>
      <c r="N20" s="3" t="str">
        <f>DB!G8</f>
        <v>OK</v>
      </c>
      <c r="O20" s="5"/>
      <c r="P20" s="3" t="str">
        <f>DB!H8</f>
        <v>OK</v>
      </c>
      <c r="Q20" s="5"/>
      <c r="R20" s="3" t="str">
        <f>DB!I8</f>
        <v>OK</v>
      </c>
      <c r="S20" s="5"/>
      <c r="T20" s="3" t="str">
        <f>DB!J8</f>
        <v/>
      </c>
      <c r="U20" s="5"/>
      <c r="V20" s="3" t="str">
        <f>DB!K8</f>
        <v/>
      </c>
      <c r="W20" s="5"/>
      <c r="X20" s="3" t="str">
        <f>DB!L8</f>
        <v/>
      </c>
      <c r="Y20" s="5"/>
      <c r="Z20" s="3" t="str">
        <f>DB!M8</f>
        <v/>
      </c>
      <c r="AA20" s="5"/>
      <c r="AB20" s="3" t="str">
        <f>DB!N8</f>
        <v/>
      </c>
      <c r="AC20" s="5"/>
      <c r="AD20" s="3" t="str">
        <f>DB!O8</f>
        <v/>
      </c>
      <c r="AE20" s="5"/>
      <c r="AF20" s="3" t="str">
        <f>DB!P8</f>
        <v/>
      </c>
    </row>
    <row r="21" spans="1:32" ht="13.5" thickTop="1" x14ac:dyDescent="0.15"/>
  </sheetData>
  <sheetProtection sheet="1" objects="1" scenarios="1"/>
  <mergeCells count="16">
    <mergeCell ref="Z1:Z2"/>
    <mergeCell ref="AB1:AB2"/>
    <mergeCell ref="AD1:AD2"/>
    <mergeCell ref="AF1:AF2"/>
    <mergeCell ref="R1:R2"/>
    <mergeCell ref="T1:T2"/>
    <mergeCell ref="V1:V2"/>
    <mergeCell ref="X1:X2"/>
    <mergeCell ref="J1:J2"/>
    <mergeCell ref="L1:L2"/>
    <mergeCell ref="N1:N2"/>
    <mergeCell ref="P1:P2"/>
    <mergeCell ref="B1:B2"/>
    <mergeCell ref="D1:D2"/>
    <mergeCell ref="F1:F2"/>
    <mergeCell ref="H1:H2"/>
  </mergeCells>
  <phoneticPr fontId="0" type="noConversion"/>
  <printOptions horizontalCentered="1" verticalCentered="1"/>
  <pageMargins left="0.39370078740157483" right="0" top="0" bottom="0" header="0" footer="0"/>
  <pageSetup paperSize="9" scale="49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8624-92E9-4D89-82A5-34FCCF8A57D1}">
  <sheetPr>
    <pageSetUpPr fitToPage="1"/>
  </sheetPr>
  <dimension ref="A1:BC77"/>
  <sheetViews>
    <sheetView showGridLines="0" tabSelected="1" zoomScale="73" workbookViewId="0">
      <selection activeCell="E20" sqref="E20"/>
    </sheetView>
  </sheetViews>
  <sheetFormatPr defaultColWidth="9.16796875" defaultRowHeight="12.75" x14ac:dyDescent="0.15"/>
  <cols>
    <col min="1" max="1" width="1.75" style="47" customWidth="1"/>
    <col min="2" max="2" width="3.1015625" style="47" customWidth="1"/>
    <col min="3" max="3" width="35.87109375" style="47" customWidth="1"/>
    <col min="4" max="4" width="1.75" style="47" customWidth="1"/>
    <col min="5" max="5" width="4.3125" style="47" bestFit="1" customWidth="1"/>
    <col min="6" max="53" width="2.96484375" style="47" customWidth="1"/>
    <col min="54" max="16384" width="9.16796875" style="47"/>
  </cols>
  <sheetData>
    <row r="1" spans="1:55" ht="16.350000000000001" customHeight="1" x14ac:dyDescent="0.15">
      <c r="A1" s="81" t="str">
        <f>CONCATENATE("Grand Prix ",DB!B1)</f>
        <v>Grand Prix 2026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</row>
    <row r="2" spans="1:55" ht="16.350000000000001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</row>
    <row r="3" spans="1:55" ht="16.350000000000001" customHeight="1" thickBot="1" x14ac:dyDescent="0.2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</row>
    <row r="4" spans="1:55" ht="75.75" customHeight="1" thickTop="1" x14ac:dyDescent="0.15">
      <c r="A4" s="84" t="str">
        <f>IF(F4&lt;&gt;"",DB!D5,"")</f>
        <v>4. runde, Kamp 1</v>
      </c>
      <c r="B4" s="85"/>
      <c r="C4" s="85"/>
      <c r="D4" s="86"/>
      <c r="E4" s="101" t="str">
        <f>IF(F4&lt;&gt;"","De 13 rigtige","")</f>
        <v>De 13 rigtige</v>
      </c>
      <c r="F4" s="99" t="str">
        <f>Rækker!B3</f>
        <v>Benbo</v>
      </c>
      <c r="G4" s="100"/>
      <c r="H4" s="101"/>
      <c r="I4" s="99" t="str">
        <f>Rækker!D3</f>
        <v>Chelsea</v>
      </c>
      <c r="J4" s="100"/>
      <c r="K4" s="101"/>
      <c r="L4" s="99" t="str">
        <f>Rækker!F3</f>
        <v>Forest</v>
      </c>
      <c r="M4" s="100"/>
      <c r="N4" s="101"/>
      <c r="O4" s="99" t="str">
        <f>Rækker!H3</f>
        <v>Frydkær</v>
      </c>
      <c r="P4" s="100"/>
      <c r="Q4" s="101"/>
      <c r="R4" s="99" t="str">
        <f>Rækker!J3</f>
        <v>Futte</v>
      </c>
      <c r="S4" s="100"/>
      <c r="T4" s="101"/>
      <c r="U4" s="99" t="str">
        <f>Rækker!L3</f>
        <v>Idskov</v>
      </c>
      <c r="V4" s="100"/>
      <c r="W4" s="101"/>
      <c r="X4" s="99" t="str">
        <f>Rækker!N3</f>
        <v>LPHJ</v>
      </c>
      <c r="Y4" s="100"/>
      <c r="Z4" s="101"/>
      <c r="AA4" s="99" t="str">
        <f>Rækker!P3</f>
        <v>Robbo</v>
      </c>
      <c r="AB4" s="100"/>
      <c r="AC4" s="101"/>
      <c r="AD4" s="99" t="str">
        <f>Rækker!R3</f>
        <v>Select</v>
      </c>
      <c r="AE4" s="100"/>
      <c r="AF4" s="101"/>
      <c r="AG4" s="99" t="str">
        <f>Rækker!T3</f>
        <v/>
      </c>
      <c r="AH4" s="100"/>
      <c r="AI4" s="101"/>
      <c r="AJ4" s="99" t="str">
        <f>Rækker!V3</f>
        <v/>
      </c>
      <c r="AK4" s="100"/>
      <c r="AL4" s="101"/>
      <c r="AM4" s="99" t="str">
        <f>Rækker!X3</f>
        <v/>
      </c>
      <c r="AN4" s="100"/>
      <c r="AO4" s="101"/>
      <c r="AP4" s="99" t="str">
        <f>Rækker!Z3</f>
        <v/>
      </c>
      <c r="AQ4" s="100"/>
      <c r="AR4" s="101"/>
      <c r="AS4" s="99" t="str">
        <f>Rækker!AB3</f>
        <v/>
      </c>
      <c r="AT4" s="100"/>
      <c r="AU4" s="101"/>
      <c r="AV4" s="99" t="str">
        <f>Rækker!AD3</f>
        <v/>
      </c>
      <c r="AW4" s="100"/>
      <c r="AX4" s="101"/>
      <c r="AY4" s="99" t="str">
        <f>Rækker!AF3</f>
        <v/>
      </c>
      <c r="AZ4" s="100"/>
      <c r="BA4" s="101"/>
    </row>
    <row r="5" spans="1:55" ht="16.350000000000001" customHeight="1" thickBot="1" x14ac:dyDescent="0.2">
      <c r="A5" s="87"/>
      <c r="B5" s="88"/>
      <c r="C5" s="88"/>
      <c r="D5" s="89"/>
      <c r="E5" s="109"/>
      <c r="F5" s="93" t="str">
        <f>DB!Q12</f>
        <v/>
      </c>
      <c r="G5" s="94"/>
      <c r="H5" s="95"/>
      <c r="I5" s="93" t="str">
        <f>DB!Q13</f>
        <v/>
      </c>
      <c r="J5" s="94"/>
      <c r="K5" s="95"/>
      <c r="L5" s="93" t="str">
        <f>DB!Q14</f>
        <v/>
      </c>
      <c r="M5" s="94"/>
      <c r="N5" s="95"/>
      <c r="O5" s="93" t="str">
        <f>DB!Q15</f>
        <v/>
      </c>
      <c r="P5" s="94"/>
      <c r="Q5" s="95"/>
      <c r="R5" s="93" t="str">
        <f>DB!Q16</f>
        <v/>
      </c>
      <c r="S5" s="94"/>
      <c r="T5" s="95"/>
      <c r="U5" s="93" t="str">
        <f>DB!Q17</f>
        <v/>
      </c>
      <c r="V5" s="94"/>
      <c r="W5" s="95"/>
      <c r="X5" s="93" t="str">
        <f>DB!Q18</f>
        <v/>
      </c>
      <c r="Y5" s="94"/>
      <c r="Z5" s="95"/>
      <c r="AA5" s="93" t="str">
        <f>DB!Q19</f>
        <v/>
      </c>
      <c r="AB5" s="94"/>
      <c r="AC5" s="95"/>
      <c r="AD5" s="93" t="str">
        <f>DB!Q20</f>
        <v/>
      </c>
      <c r="AE5" s="94"/>
      <c r="AF5" s="95"/>
      <c r="AG5" s="93" t="str">
        <f>DB!Q21</f>
        <v/>
      </c>
      <c r="AH5" s="94"/>
      <c r="AI5" s="95"/>
      <c r="AJ5" s="93" t="str">
        <f>DB!Q22</f>
        <v/>
      </c>
      <c r="AK5" s="94"/>
      <c r="AL5" s="95"/>
      <c r="AM5" s="93" t="str">
        <f>DB!Q23</f>
        <v/>
      </c>
      <c r="AN5" s="94"/>
      <c r="AO5" s="95"/>
      <c r="AP5" s="93" t="str">
        <f>DB!Q24</f>
        <v/>
      </c>
      <c r="AQ5" s="94"/>
      <c r="AR5" s="95"/>
      <c r="AS5" s="93" t="str">
        <f>DB!Q25</f>
        <v/>
      </c>
      <c r="AT5" s="94"/>
      <c r="AU5" s="95"/>
      <c r="AV5" s="93" t="str">
        <f>DB!Q26</f>
        <v/>
      </c>
      <c r="AW5" s="94"/>
      <c r="AX5" s="95"/>
      <c r="AY5" s="93" t="str">
        <f>DB!Q27</f>
        <v/>
      </c>
      <c r="AZ5" s="94"/>
      <c r="BA5" s="95"/>
    </row>
    <row r="6" spans="1:55" ht="16.350000000000001" customHeight="1" thickTop="1" thickBot="1" x14ac:dyDescent="0.2">
      <c r="A6" s="106"/>
      <c r="B6" s="107"/>
      <c r="C6" s="107"/>
      <c r="D6" s="108"/>
      <c r="E6" s="49" t="s">
        <v>27</v>
      </c>
      <c r="F6" s="30">
        <v>1</v>
      </c>
      <c r="G6" s="31" t="s">
        <v>1</v>
      </c>
      <c r="H6" s="29">
        <v>2</v>
      </c>
      <c r="I6" s="30">
        <v>1</v>
      </c>
      <c r="J6" s="31" t="s">
        <v>1</v>
      </c>
      <c r="K6" s="29">
        <v>2</v>
      </c>
      <c r="L6" s="30">
        <v>1</v>
      </c>
      <c r="M6" s="31" t="s">
        <v>1</v>
      </c>
      <c r="N6" s="29">
        <v>2</v>
      </c>
      <c r="O6" s="30">
        <v>1</v>
      </c>
      <c r="P6" s="31" t="s">
        <v>1</v>
      </c>
      <c r="Q6" s="29">
        <v>2</v>
      </c>
      <c r="R6" s="30">
        <v>1</v>
      </c>
      <c r="S6" s="31" t="s">
        <v>1</v>
      </c>
      <c r="T6" s="29">
        <v>2</v>
      </c>
      <c r="U6" s="30">
        <v>1</v>
      </c>
      <c r="V6" s="31" t="s">
        <v>1</v>
      </c>
      <c r="W6" s="29">
        <v>2</v>
      </c>
      <c r="X6" s="30">
        <v>1</v>
      </c>
      <c r="Y6" s="31" t="s">
        <v>1</v>
      </c>
      <c r="Z6" s="29">
        <v>2</v>
      </c>
      <c r="AA6" s="30">
        <v>1</v>
      </c>
      <c r="AB6" s="31" t="s">
        <v>1</v>
      </c>
      <c r="AC6" s="29">
        <v>2</v>
      </c>
      <c r="AD6" s="30">
        <v>1</v>
      </c>
      <c r="AE6" s="31" t="s">
        <v>1</v>
      </c>
      <c r="AF6" s="29">
        <v>2</v>
      </c>
      <c r="AG6" s="30">
        <v>1</v>
      </c>
      <c r="AH6" s="31" t="s">
        <v>1</v>
      </c>
      <c r="AI6" s="29">
        <v>2</v>
      </c>
      <c r="AJ6" s="30">
        <v>1</v>
      </c>
      <c r="AK6" s="31" t="s">
        <v>1</v>
      </c>
      <c r="AL6" s="29">
        <v>2</v>
      </c>
      <c r="AM6" s="30">
        <v>1</v>
      </c>
      <c r="AN6" s="31" t="s">
        <v>1</v>
      </c>
      <c r="AO6" s="29">
        <v>2</v>
      </c>
      <c r="AP6" s="30">
        <v>1</v>
      </c>
      <c r="AQ6" s="31" t="s">
        <v>1</v>
      </c>
      <c r="AR6" s="29">
        <v>2</v>
      </c>
      <c r="AS6" s="30">
        <v>1</v>
      </c>
      <c r="AT6" s="31" t="s">
        <v>1</v>
      </c>
      <c r="AU6" s="29">
        <v>2</v>
      </c>
      <c r="AV6" s="30">
        <v>1</v>
      </c>
      <c r="AW6" s="31" t="s">
        <v>1</v>
      </c>
      <c r="AX6" s="29">
        <v>2</v>
      </c>
      <c r="AY6" s="30">
        <v>1</v>
      </c>
      <c r="AZ6" s="31" t="s">
        <v>1</v>
      </c>
      <c r="BA6" s="29">
        <v>2</v>
      </c>
    </row>
    <row r="7" spans="1:55" ht="16.350000000000001" customHeight="1" thickTop="1" x14ac:dyDescent="0.15">
      <c r="A7" s="32"/>
      <c r="B7" s="33" t="str">
        <f>IF(F4&lt;&gt;"","1.","")</f>
        <v>1.</v>
      </c>
      <c r="C7" s="34" t="str">
        <f>IF(F4&lt;&gt;"",CONCATENATE(Kampe!B5," - ",Kampe!D5,"........................................................................................................."),"")</f>
        <v>Cambridge - AFC Wimbledon.........................................................................................................</v>
      </c>
      <c r="D7" s="35" t="s">
        <v>26</v>
      </c>
      <c r="E7" s="25" t="s">
        <v>102</v>
      </c>
      <c r="F7" s="27">
        <f>IF(Rækker!B7=1,1,"")</f>
        <v>1</v>
      </c>
      <c r="G7" s="36" t="str">
        <f>IF(Rækker!B7="X","X","")</f>
        <v/>
      </c>
      <c r="H7" s="28" t="str">
        <f>IF(Rækker!B7=2,2,"")</f>
        <v/>
      </c>
      <c r="I7" s="27">
        <f>IF(Rækker!D7=1,1,"")</f>
        <v>1</v>
      </c>
      <c r="J7" s="36" t="str">
        <f>IF(Rækker!D7="X","X","")</f>
        <v/>
      </c>
      <c r="K7" s="28" t="str">
        <f>IF(Rækker!D7=2,2,"")</f>
        <v/>
      </c>
      <c r="L7" s="27">
        <f>IF(Rækker!F7=1,1,"")</f>
        <v>1</v>
      </c>
      <c r="M7" s="36" t="str">
        <f>IF(Rækker!F7="X","X","")</f>
        <v/>
      </c>
      <c r="N7" s="28" t="str">
        <f>IF(Rækker!F7=2,2,"")</f>
        <v/>
      </c>
      <c r="O7" s="27">
        <f>IF(Rækker!H7=1,1,"")</f>
        <v>1</v>
      </c>
      <c r="P7" s="36" t="str">
        <f>IF(Rækker!H7="X","X","")</f>
        <v/>
      </c>
      <c r="Q7" s="28" t="str">
        <f>IF(Rækker!H7=2,2,"")</f>
        <v/>
      </c>
      <c r="R7" s="27">
        <f>IF(Rækker!J7=1,1,"")</f>
        <v>1</v>
      </c>
      <c r="S7" s="36" t="str">
        <f>IF(Rækker!J7="X","X","")</f>
        <v/>
      </c>
      <c r="T7" s="28" t="str">
        <f>IF(Rækker!J7=2,2,"")</f>
        <v/>
      </c>
      <c r="U7" s="27">
        <f>IF(Rækker!L7=1,1,"")</f>
        <v>1</v>
      </c>
      <c r="V7" s="36" t="str">
        <f>IF(Rækker!L7="X","X","")</f>
        <v/>
      </c>
      <c r="W7" s="28" t="str">
        <f>IF(Rækker!L7=2,2,"")</f>
        <v/>
      </c>
      <c r="X7" s="27">
        <f>IF(Rækker!N7=1,1,"")</f>
        <v>1</v>
      </c>
      <c r="Y7" s="36" t="str">
        <f>IF(Rækker!N7="X","X","")</f>
        <v/>
      </c>
      <c r="Z7" s="28" t="str">
        <f>IF(Rækker!N7=2,2,"")</f>
        <v/>
      </c>
      <c r="AA7" s="27">
        <f>IF(Rækker!P7=1,1,"")</f>
        <v>1</v>
      </c>
      <c r="AB7" s="36" t="str">
        <f>IF(Rækker!P7="X","X","")</f>
        <v/>
      </c>
      <c r="AC7" s="28" t="str">
        <f>IF(Rækker!P7=2,2,"")</f>
        <v/>
      </c>
      <c r="AD7" s="27">
        <f>IF(Rækker!R7=1,1,"")</f>
        <v>1</v>
      </c>
      <c r="AE7" s="36" t="str">
        <f>IF(Rækker!R7="X","X","")</f>
        <v/>
      </c>
      <c r="AF7" s="28" t="str">
        <f>IF(Rækker!R7=2,2,"")</f>
        <v/>
      </c>
      <c r="AG7" s="27" t="str">
        <f>IF(Rækker!T7=1,1,"")</f>
        <v/>
      </c>
      <c r="AH7" s="36" t="str">
        <f>IF(Rækker!T7="X","X","")</f>
        <v/>
      </c>
      <c r="AI7" s="28" t="str">
        <f>IF(Rækker!T7=2,2,"")</f>
        <v/>
      </c>
      <c r="AJ7" s="27" t="str">
        <f>IF(Rækker!V7=1,1,"")</f>
        <v/>
      </c>
      <c r="AK7" s="36" t="str">
        <f>IF(Rækker!V7="X","X","")</f>
        <v/>
      </c>
      <c r="AL7" s="28" t="str">
        <f>IF(Rækker!V7=2,2,"")</f>
        <v/>
      </c>
      <c r="AM7" s="27" t="str">
        <f>IF(Rækker!X7=1,1,"")</f>
        <v/>
      </c>
      <c r="AN7" s="36" t="str">
        <f>IF(Rækker!X7="X","X","")</f>
        <v/>
      </c>
      <c r="AO7" s="28" t="str">
        <f>IF(Rækker!X7=2,2,"")</f>
        <v/>
      </c>
      <c r="AP7" s="27" t="str">
        <f>IF(Rækker!Z7=1,1,"")</f>
        <v/>
      </c>
      <c r="AQ7" s="36" t="str">
        <f>IF(Rækker!Z7="X","X","")</f>
        <v/>
      </c>
      <c r="AR7" s="28" t="str">
        <f>IF(Rækker!Z7=2,2,"")</f>
        <v/>
      </c>
      <c r="AS7" s="27" t="str">
        <f>IF(Rækker!AB7=1,1,"")</f>
        <v/>
      </c>
      <c r="AT7" s="36" t="str">
        <f>IF(Rækker!AB7="X","X","")</f>
        <v/>
      </c>
      <c r="AU7" s="28" t="str">
        <f>IF(Rækker!AB7=2,2,"")</f>
        <v/>
      </c>
      <c r="AV7" s="27" t="str">
        <f>IF(Rækker!AD7=1,1,"")</f>
        <v/>
      </c>
      <c r="AW7" s="36" t="str">
        <f>IF(Rækker!AD7="X","X","")</f>
        <v/>
      </c>
      <c r="AX7" s="28" t="str">
        <f>IF(Rækker!AD7=2,2,"")</f>
        <v/>
      </c>
      <c r="AY7" s="27" t="str">
        <f>IF(Rækker!AF7=1,1,"")</f>
        <v/>
      </c>
      <c r="AZ7" s="36" t="str">
        <f>IF(Rækker!AF7="X","X","")</f>
        <v/>
      </c>
      <c r="BA7" s="28" t="str">
        <f>IF(Rækker!AF7=2,2,"")</f>
        <v/>
      </c>
      <c r="BC7" s="48" t="s">
        <v>26</v>
      </c>
    </row>
    <row r="8" spans="1:55" ht="16.350000000000001" customHeight="1" x14ac:dyDescent="0.15">
      <c r="A8" s="32"/>
      <c r="B8" s="33" t="str">
        <f>IF(F4&lt;&gt;"","2.","")</f>
        <v>2.</v>
      </c>
      <c r="C8" s="34" t="str">
        <f>IF(F4&lt;&gt;"",CONCATENATE(Kampe!B6," - ",Kampe!D6,"........................................................................................................."),"")</f>
        <v>Plymouth - Burton.........................................................................................................</v>
      </c>
      <c r="D8" s="35" t="s">
        <v>26</v>
      </c>
      <c r="E8" s="23">
        <v>2</v>
      </c>
      <c r="F8" s="37">
        <f>IF(Rækker!B8=1,1,"")</f>
        <v>1</v>
      </c>
      <c r="G8" s="38" t="str">
        <f>IF(Rækker!B8="X","X","")</f>
        <v/>
      </c>
      <c r="H8" s="39" t="str">
        <f>IF(Rækker!B8=2,2,"")</f>
        <v/>
      </c>
      <c r="I8" s="37">
        <f>IF(Rækker!D8=1,1,"")</f>
        <v>1</v>
      </c>
      <c r="J8" s="38" t="str">
        <f>IF(Rækker!D8="X","X","")</f>
        <v/>
      </c>
      <c r="K8" s="39" t="str">
        <f>IF(Rækker!D8=2,2,"")</f>
        <v/>
      </c>
      <c r="L8" s="37">
        <f>IF(Rækker!F8=1,1,"")</f>
        <v>1</v>
      </c>
      <c r="M8" s="38" t="str">
        <f>IF(Rækker!F8="X","X","")</f>
        <v/>
      </c>
      <c r="N8" s="39" t="str">
        <f>IF(Rækker!F8=2,2,"")</f>
        <v/>
      </c>
      <c r="O8" s="37">
        <f>IF(Rækker!H8=1,1,"")</f>
        <v>1</v>
      </c>
      <c r="P8" s="38" t="str">
        <f>IF(Rækker!H8="X","X","")</f>
        <v/>
      </c>
      <c r="Q8" s="39" t="str">
        <f>IF(Rækker!H8=2,2,"")</f>
        <v/>
      </c>
      <c r="R8" s="37">
        <f>IF(Rækker!J8=1,1,"")</f>
        <v>1</v>
      </c>
      <c r="S8" s="38" t="str">
        <f>IF(Rækker!J8="X","X","")</f>
        <v/>
      </c>
      <c r="T8" s="39" t="str">
        <f>IF(Rækker!J8=2,2,"")</f>
        <v/>
      </c>
      <c r="U8" s="37">
        <f>IF(Rækker!L8=1,1,"")</f>
        <v>1</v>
      </c>
      <c r="V8" s="38" t="str">
        <f>IF(Rækker!L8="X","X","")</f>
        <v/>
      </c>
      <c r="W8" s="39" t="str">
        <f>IF(Rækker!L8=2,2,"")</f>
        <v/>
      </c>
      <c r="X8" s="37">
        <f>IF(Rækker!N8=1,1,"")</f>
        <v>1</v>
      </c>
      <c r="Y8" s="38" t="str">
        <f>IF(Rækker!N8="X","X","")</f>
        <v/>
      </c>
      <c r="Z8" s="39" t="str">
        <f>IF(Rækker!N8=2,2,"")</f>
        <v/>
      </c>
      <c r="AA8" s="37">
        <f>IF(Rækker!P8=1,1,"")</f>
        <v>1</v>
      </c>
      <c r="AB8" s="38" t="str">
        <f>IF(Rækker!P8="X","X","")</f>
        <v/>
      </c>
      <c r="AC8" s="39" t="str">
        <f>IF(Rækker!P8=2,2,"")</f>
        <v/>
      </c>
      <c r="AD8" s="37">
        <f>IF(Rækker!R8=1,1,"")</f>
        <v>1</v>
      </c>
      <c r="AE8" s="38" t="str">
        <f>IF(Rækker!R8="X","X","")</f>
        <v/>
      </c>
      <c r="AF8" s="39" t="str">
        <f>IF(Rækker!R8=2,2,"")</f>
        <v/>
      </c>
      <c r="AG8" s="37" t="str">
        <f>IF(Rækker!T8=1,1,"")</f>
        <v/>
      </c>
      <c r="AH8" s="38" t="str">
        <f>IF(Rækker!T8="X","X","")</f>
        <v/>
      </c>
      <c r="AI8" s="39" t="str">
        <f>IF(Rækker!T8=2,2,"")</f>
        <v/>
      </c>
      <c r="AJ8" s="37" t="str">
        <f>IF(Rækker!V8=1,1,"")</f>
        <v/>
      </c>
      <c r="AK8" s="38" t="str">
        <f>IF(Rækker!V8="X","X","")</f>
        <v/>
      </c>
      <c r="AL8" s="39" t="str">
        <f>IF(Rækker!V8=2,2,"")</f>
        <v/>
      </c>
      <c r="AM8" s="37" t="str">
        <f>IF(Rækker!X8=1,1,"")</f>
        <v/>
      </c>
      <c r="AN8" s="38" t="str">
        <f>IF(Rækker!X8="X","X","")</f>
        <v/>
      </c>
      <c r="AO8" s="39" t="str">
        <f>IF(Rækker!X8=2,2,"")</f>
        <v/>
      </c>
      <c r="AP8" s="37" t="str">
        <f>IF(Rækker!Z8=1,1,"")</f>
        <v/>
      </c>
      <c r="AQ8" s="38" t="str">
        <f>IF(Rækker!Z8="X","X","")</f>
        <v/>
      </c>
      <c r="AR8" s="39" t="str">
        <f>IF(Rækker!Z8=2,2,"")</f>
        <v/>
      </c>
      <c r="AS8" s="37" t="str">
        <f>IF(Rækker!AB8=1,1,"")</f>
        <v/>
      </c>
      <c r="AT8" s="38" t="str">
        <f>IF(Rækker!AB8="X","X","")</f>
        <v/>
      </c>
      <c r="AU8" s="39" t="str">
        <f>IF(Rækker!AB8=2,2,"")</f>
        <v/>
      </c>
      <c r="AV8" s="37" t="str">
        <f>IF(Rækker!AD8=1,1,"")</f>
        <v/>
      </c>
      <c r="AW8" s="38" t="str">
        <f>IF(Rækker!AD8="X","X","")</f>
        <v/>
      </c>
      <c r="AX8" s="39" t="str">
        <f>IF(Rækker!AD8=2,2,"")</f>
        <v/>
      </c>
      <c r="AY8" s="37" t="str">
        <f>IF(Rækker!AF8=1,1,"")</f>
        <v/>
      </c>
      <c r="AZ8" s="38" t="str">
        <f>IF(Rækker!AF8="X","X","")</f>
        <v/>
      </c>
      <c r="BA8" s="39" t="str">
        <f>IF(Rækker!AF8=2,2,"")</f>
        <v/>
      </c>
    </row>
    <row r="9" spans="1:55" ht="16.350000000000001" customHeight="1" thickBot="1" x14ac:dyDescent="0.2">
      <c r="A9" s="32"/>
      <c r="B9" s="40" t="str">
        <f>IF(F4&lt;&gt;"","3.","")</f>
        <v>3.</v>
      </c>
      <c r="C9" s="41" t="str">
        <f>IF(F4&lt;&gt;"",CONCATENATE(Kampe!B7," - ",Kampe!D7,"........................................................................................................."),"")</f>
        <v>Stockport - Peterborough.........................................................................................................</v>
      </c>
      <c r="D9" s="35" t="s">
        <v>26</v>
      </c>
      <c r="E9" s="24">
        <v>1</v>
      </c>
      <c r="F9" s="42">
        <f>IF(Rækker!B9=1,1,"")</f>
        <v>1</v>
      </c>
      <c r="G9" s="43" t="str">
        <f>IF(Rækker!B9="X","X","")</f>
        <v/>
      </c>
      <c r="H9" s="44" t="str">
        <f>IF(Rækker!B9=2,2,"")</f>
        <v/>
      </c>
      <c r="I9" s="42">
        <f>IF(Rækker!D9=1,1,"")</f>
        <v>1</v>
      </c>
      <c r="J9" s="43" t="str">
        <f>IF(Rækker!D9="X","X","")</f>
        <v/>
      </c>
      <c r="K9" s="44" t="str">
        <f>IF(Rækker!D9=2,2,"")</f>
        <v/>
      </c>
      <c r="L9" s="42">
        <f>IF(Rækker!F9=1,1,"")</f>
        <v>1</v>
      </c>
      <c r="M9" s="43" t="str">
        <f>IF(Rækker!F9="X","X","")</f>
        <v/>
      </c>
      <c r="N9" s="44" t="str">
        <f>IF(Rækker!F9=2,2,"")</f>
        <v/>
      </c>
      <c r="O9" s="42">
        <f>IF(Rækker!H9=1,1,"")</f>
        <v>1</v>
      </c>
      <c r="P9" s="43" t="str">
        <f>IF(Rækker!H9="X","X","")</f>
        <v/>
      </c>
      <c r="Q9" s="44" t="str">
        <f>IF(Rækker!H9=2,2,"")</f>
        <v/>
      </c>
      <c r="R9" s="42">
        <f>IF(Rækker!J9=1,1,"")</f>
        <v>1</v>
      </c>
      <c r="S9" s="43" t="str">
        <f>IF(Rækker!J9="X","X","")</f>
        <v/>
      </c>
      <c r="T9" s="44" t="str">
        <f>IF(Rækker!J9=2,2,"")</f>
        <v/>
      </c>
      <c r="U9" s="42">
        <f>IF(Rækker!L9=1,1,"")</f>
        <v>1</v>
      </c>
      <c r="V9" s="43" t="str">
        <f>IF(Rækker!L9="X","X","")</f>
        <v/>
      </c>
      <c r="W9" s="44" t="str">
        <f>IF(Rækker!L9=2,2,"")</f>
        <v/>
      </c>
      <c r="X9" s="42">
        <f>IF(Rækker!N9=1,1,"")</f>
        <v>1</v>
      </c>
      <c r="Y9" s="43" t="str">
        <f>IF(Rækker!N9="X","X","")</f>
        <v/>
      </c>
      <c r="Z9" s="44" t="str">
        <f>IF(Rækker!N9=2,2,"")</f>
        <v/>
      </c>
      <c r="AA9" s="42">
        <f>IF(Rækker!P9=1,1,"")</f>
        <v>1</v>
      </c>
      <c r="AB9" s="43" t="str">
        <f>IF(Rækker!P9="X","X","")</f>
        <v/>
      </c>
      <c r="AC9" s="44" t="str">
        <f>IF(Rækker!P9=2,2,"")</f>
        <v/>
      </c>
      <c r="AD9" s="42">
        <f>IF(Rækker!R9=1,1,"")</f>
        <v>1</v>
      </c>
      <c r="AE9" s="43" t="str">
        <f>IF(Rækker!R9="X","X","")</f>
        <v/>
      </c>
      <c r="AF9" s="44" t="str">
        <f>IF(Rækker!R9=2,2,"")</f>
        <v/>
      </c>
      <c r="AG9" s="42" t="str">
        <f>IF(Rækker!T9=1,1,"")</f>
        <v/>
      </c>
      <c r="AH9" s="43" t="str">
        <f>IF(Rækker!T9="X","X","")</f>
        <v/>
      </c>
      <c r="AI9" s="44" t="str">
        <f>IF(Rækker!T9=2,2,"")</f>
        <v/>
      </c>
      <c r="AJ9" s="42" t="str">
        <f>IF(Rækker!V9=1,1,"")</f>
        <v/>
      </c>
      <c r="AK9" s="43" t="str">
        <f>IF(Rækker!V9="X","X","")</f>
        <v/>
      </c>
      <c r="AL9" s="44" t="str">
        <f>IF(Rækker!V9=2,2,"")</f>
        <v/>
      </c>
      <c r="AM9" s="42" t="str">
        <f>IF(Rækker!X9=1,1,"")</f>
        <v/>
      </c>
      <c r="AN9" s="43" t="str">
        <f>IF(Rækker!X9="X","X","")</f>
        <v/>
      </c>
      <c r="AO9" s="44" t="str">
        <f>IF(Rækker!X9=2,2,"")</f>
        <v/>
      </c>
      <c r="AP9" s="42" t="str">
        <f>IF(Rækker!Z9=1,1,"")</f>
        <v/>
      </c>
      <c r="AQ9" s="43" t="str">
        <f>IF(Rækker!Z9="X","X","")</f>
        <v/>
      </c>
      <c r="AR9" s="44" t="str">
        <f>IF(Rækker!Z9=2,2,"")</f>
        <v/>
      </c>
      <c r="AS9" s="42" t="str">
        <f>IF(Rækker!AB9=1,1,"")</f>
        <v/>
      </c>
      <c r="AT9" s="43" t="str">
        <f>IF(Rækker!AB9="X","X","")</f>
        <v/>
      </c>
      <c r="AU9" s="44" t="str">
        <f>IF(Rækker!AB9=2,2,"")</f>
        <v/>
      </c>
      <c r="AV9" s="42" t="str">
        <f>IF(Rækker!AD9=1,1,"")</f>
        <v/>
      </c>
      <c r="AW9" s="43" t="str">
        <f>IF(Rækker!AD9="X","X","")</f>
        <v/>
      </c>
      <c r="AX9" s="44" t="str">
        <f>IF(Rækker!AD9=2,2,"")</f>
        <v/>
      </c>
      <c r="AY9" s="42" t="str">
        <f>IF(Rækker!AF9=1,1,"")</f>
        <v/>
      </c>
      <c r="AZ9" s="43" t="str">
        <f>IF(Rækker!AF9="X","X","")</f>
        <v/>
      </c>
      <c r="BA9" s="44" t="str">
        <f>IF(Rækker!AF9=2,2,"")</f>
        <v/>
      </c>
    </row>
    <row r="10" spans="1:55" ht="16.350000000000001" customHeight="1" x14ac:dyDescent="0.15">
      <c r="A10" s="32"/>
      <c r="B10" s="33" t="str">
        <f>IF(F4&lt;&gt;"","4.","")</f>
        <v>4.</v>
      </c>
      <c r="C10" s="34" t="str">
        <f>IF(F4&lt;&gt;"",CONCATENATE(Kampe!B8," - ",Kampe!D8,"........................................................................................................."),"")</f>
        <v>Wycombe - Reading.........................................................................................................</v>
      </c>
      <c r="D10" s="35" t="s">
        <v>26</v>
      </c>
      <c r="E10" s="25" t="s">
        <v>102</v>
      </c>
      <c r="F10" s="45">
        <f>IF(Rækker!B10=1,1,"")</f>
        <v>1</v>
      </c>
      <c r="G10" s="36" t="str">
        <f>IF(Rækker!B10="X","X","")</f>
        <v/>
      </c>
      <c r="H10" s="28" t="str">
        <f>IF(Rækker!B10=2,2,"")</f>
        <v/>
      </c>
      <c r="I10" s="27" t="str">
        <f>IF(Rækker!D10=1,1,"")</f>
        <v/>
      </c>
      <c r="J10" s="36" t="str">
        <f>IF(Rækker!D10="X","X","")</f>
        <v>X</v>
      </c>
      <c r="K10" s="28" t="str">
        <f>IF(Rækker!D10=2,2,"")</f>
        <v/>
      </c>
      <c r="L10" s="27">
        <f>IF(Rækker!F10=1,1,"")</f>
        <v>1</v>
      </c>
      <c r="M10" s="36" t="str">
        <f>IF(Rækker!F10="X","X","")</f>
        <v/>
      </c>
      <c r="N10" s="28" t="str">
        <f>IF(Rækker!F10=2,2,"")</f>
        <v/>
      </c>
      <c r="O10" s="27">
        <f>IF(Rækker!H10=1,1,"")</f>
        <v>1</v>
      </c>
      <c r="P10" s="36" t="str">
        <f>IF(Rækker!H10="X","X","")</f>
        <v/>
      </c>
      <c r="Q10" s="28" t="str">
        <f>IF(Rækker!H10=2,2,"")</f>
        <v/>
      </c>
      <c r="R10" s="27" t="str">
        <f>IF(Rækker!J10=1,1,"")</f>
        <v/>
      </c>
      <c r="S10" s="36" t="str">
        <f>IF(Rækker!J10="X","X","")</f>
        <v>X</v>
      </c>
      <c r="T10" s="28" t="str">
        <f>IF(Rækker!J10=2,2,"")</f>
        <v/>
      </c>
      <c r="U10" s="27">
        <f>IF(Rækker!L10=1,1,"")</f>
        <v>1</v>
      </c>
      <c r="V10" s="36" t="str">
        <f>IF(Rækker!L10="X","X","")</f>
        <v/>
      </c>
      <c r="W10" s="28" t="str">
        <f>IF(Rækker!L10=2,2,"")</f>
        <v/>
      </c>
      <c r="X10" s="27">
        <f>IF(Rækker!N10=1,1,"")</f>
        <v>1</v>
      </c>
      <c r="Y10" s="36" t="str">
        <f>IF(Rækker!N10="X","X","")</f>
        <v/>
      </c>
      <c r="Z10" s="28" t="str">
        <f>IF(Rækker!N10=2,2,"")</f>
        <v/>
      </c>
      <c r="AA10" s="27">
        <f>IF(Rækker!P10=1,1,"")</f>
        <v>1</v>
      </c>
      <c r="AB10" s="36" t="str">
        <f>IF(Rækker!P10="X","X","")</f>
        <v/>
      </c>
      <c r="AC10" s="28" t="str">
        <f>IF(Rækker!P10=2,2,"")</f>
        <v/>
      </c>
      <c r="AD10" s="27">
        <f>IF(Rækker!R10=1,1,"")</f>
        <v>1</v>
      </c>
      <c r="AE10" s="36" t="str">
        <f>IF(Rækker!R10="X","X","")</f>
        <v/>
      </c>
      <c r="AF10" s="28" t="str">
        <f>IF(Rækker!R10=2,2,"")</f>
        <v/>
      </c>
      <c r="AG10" s="27" t="str">
        <f>IF(Rækker!T10=1,1,"")</f>
        <v/>
      </c>
      <c r="AH10" s="36" t="str">
        <f>IF(Rækker!T10="X","X","")</f>
        <v/>
      </c>
      <c r="AI10" s="28" t="str">
        <f>IF(Rækker!T10=2,2,"")</f>
        <v/>
      </c>
      <c r="AJ10" s="27" t="str">
        <f>IF(Rækker!V10=1,1,"")</f>
        <v/>
      </c>
      <c r="AK10" s="36" t="str">
        <f>IF(Rækker!V10="X","X","")</f>
        <v/>
      </c>
      <c r="AL10" s="28" t="str">
        <f>IF(Rækker!V10=2,2,"")</f>
        <v/>
      </c>
      <c r="AM10" s="27" t="str">
        <f>IF(Rækker!X10=1,1,"")</f>
        <v/>
      </c>
      <c r="AN10" s="36" t="str">
        <f>IF(Rækker!X10="X","X","")</f>
        <v/>
      </c>
      <c r="AO10" s="28" t="str">
        <f>IF(Rækker!X10=2,2,"")</f>
        <v/>
      </c>
      <c r="AP10" s="27" t="str">
        <f>IF(Rækker!Z10=1,1,"")</f>
        <v/>
      </c>
      <c r="AQ10" s="36" t="str">
        <f>IF(Rækker!Z10="X","X","")</f>
        <v/>
      </c>
      <c r="AR10" s="28" t="str">
        <f>IF(Rækker!Z10=2,2,"")</f>
        <v/>
      </c>
      <c r="AS10" s="27" t="str">
        <f>IF(Rækker!AB10=1,1,"")</f>
        <v/>
      </c>
      <c r="AT10" s="36" t="str">
        <f>IF(Rækker!AB10="X","X","")</f>
        <v/>
      </c>
      <c r="AU10" s="28" t="str">
        <f>IF(Rækker!AB10=2,2,"")</f>
        <v/>
      </c>
      <c r="AV10" s="27" t="str">
        <f>IF(Rækker!AD10=1,1,"")</f>
        <v/>
      </c>
      <c r="AW10" s="36" t="str">
        <f>IF(Rækker!AD10="X","X","")</f>
        <v/>
      </c>
      <c r="AX10" s="28" t="str">
        <f>IF(Rækker!AD10=2,2,"")</f>
        <v/>
      </c>
      <c r="AY10" s="27" t="str">
        <f>IF(Rækker!AF10=1,1,"")</f>
        <v/>
      </c>
      <c r="AZ10" s="36" t="str">
        <f>IF(Rækker!AF10="X","X","")</f>
        <v/>
      </c>
      <c r="BA10" s="28" t="str">
        <f>IF(Rækker!AF10=2,2,"")</f>
        <v/>
      </c>
    </row>
    <row r="11" spans="1:55" ht="16.350000000000001" customHeight="1" x14ac:dyDescent="0.15">
      <c r="A11" s="32"/>
      <c r="B11" s="33" t="str">
        <f>IF(F4&lt;&gt;"","5.","")</f>
        <v>5.</v>
      </c>
      <c r="C11" s="34" t="str">
        <f>IF(F4&lt;&gt;"",CONCATENATE(Kampe!B9," - ",Kampe!D9,"........................................................................................................."),"")</f>
        <v>Bristol R - Exeter.........................................................................................................</v>
      </c>
      <c r="D11" s="35" t="s">
        <v>26</v>
      </c>
      <c r="E11" s="23">
        <v>1</v>
      </c>
      <c r="F11" s="37">
        <f>IF(Rækker!B11=1,1,"")</f>
        <v>1</v>
      </c>
      <c r="G11" s="38" t="str">
        <f>IF(Rækker!B11="X","X","")</f>
        <v/>
      </c>
      <c r="H11" s="39" t="str">
        <f>IF(Rækker!B11=2,2,"")</f>
        <v/>
      </c>
      <c r="I11" s="37">
        <f>IF(Rækker!D11=1,1,"")</f>
        <v>1</v>
      </c>
      <c r="J11" s="38" t="str">
        <f>IF(Rækker!D11="X","X","")</f>
        <v/>
      </c>
      <c r="K11" s="39" t="str">
        <f>IF(Rækker!D11=2,2,"")</f>
        <v/>
      </c>
      <c r="L11" s="37">
        <f>IF(Rækker!F11=1,1,"")</f>
        <v>1</v>
      </c>
      <c r="M11" s="38" t="str">
        <f>IF(Rækker!F11="X","X","")</f>
        <v/>
      </c>
      <c r="N11" s="39" t="str">
        <f>IF(Rækker!F11=2,2,"")</f>
        <v/>
      </c>
      <c r="O11" s="37">
        <f>IF(Rækker!H11=1,1,"")</f>
        <v>1</v>
      </c>
      <c r="P11" s="38" t="str">
        <f>IF(Rækker!H11="X","X","")</f>
        <v/>
      </c>
      <c r="Q11" s="39" t="str">
        <f>IF(Rækker!H11=2,2,"")</f>
        <v/>
      </c>
      <c r="R11" s="37">
        <f>IF(Rækker!J11=1,1,"")</f>
        <v>1</v>
      </c>
      <c r="S11" s="38" t="str">
        <f>IF(Rækker!J11="X","X","")</f>
        <v/>
      </c>
      <c r="T11" s="39" t="str">
        <f>IF(Rækker!J11=2,2,"")</f>
        <v/>
      </c>
      <c r="U11" s="37">
        <f>IF(Rækker!L11=1,1,"")</f>
        <v>1</v>
      </c>
      <c r="V11" s="38" t="str">
        <f>IF(Rækker!L11="X","X","")</f>
        <v/>
      </c>
      <c r="W11" s="39" t="str">
        <f>IF(Rækker!L11=2,2,"")</f>
        <v/>
      </c>
      <c r="X11" s="37">
        <f>IF(Rækker!N11=1,1,"")</f>
        <v>1</v>
      </c>
      <c r="Y11" s="38" t="str">
        <f>IF(Rækker!N11="X","X","")</f>
        <v/>
      </c>
      <c r="Z11" s="39" t="str">
        <f>IF(Rækker!N11=2,2,"")</f>
        <v/>
      </c>
      <c r="AA11" s="37">
        <f>IF(Rækker!P11=1,1,"")</f>
        <v>1</v>
      </c>
      <c r="AB11" s="38" t="str">
        <f>IF(Rækker!P11="X","X","")</f>
        <v/>
      </c>
      <c r="AC11" s="39" t="str">
        <f>IF(Rækker!P11=2,2,"")</f>
        <v/>
      </c>
      <c r="AD11" s="37">
        <f>IF(Rækker!R11=1,1,"")</f>
        <v>1</v>
      </c>
      <c r="AE11" s="38" t="str">
        <f>IF(Rækker!R11="X","X","")</f>
        <v/>
      </c>
      <c r="AF11" s="39" t="str">
        <f>IF(Rækker!R11=2,2,"")</f>
        <v/>
      </c>
      <c r="AG11" s="37" t="str">
        <f>IF(Rækker!T11=1,1,"")</f>
        <v/>
      </c>
      <c r="AH11" s="38" t="str">
        <f>IF(Rækker!T11="X","X","")</f>
        <v/>
      </c>
      <c r="AI11" s="39" t="str">
        <f>IF(Rækker!T11=2,2,"")</f>
        <v/>
      </c>
      <c r="AJ11" s="37" t="str">
        <f>IF(Rækker!V11=1,1,"")</f>
        <v/>
      </c>
      <c r="AK11" s="38" t="str">
        <f>IF(Rækker!V11="X","X","")</f>
        <v/>
      </c>
      <c r="AL11" s="39" t="str">
        <f>IF(Rækker!V11=2,2,"")</f>
        <v/>
      </c>
      <c r="AM11" s="37" t="str">
        <f>IF(Rækker!X11=1,1,"")</f>
        <v/>
      </c>
      <c r="AN11" s="38" t="str">
        <f>IF(Rækker!X11="X","X","")</f>
        <v/>
      </c>
      <c r="AO11" s="39" t="str">
        <f>IF(Rækker!X11=2,2,"")</f>
        <v/>
      </c>
      <c r="AP11" s="37" t="str">
        <f>IF(Rækker!Z11=1,1,"")</f>
        <v/>
      </c>
      <c r="AQ11" s="38" t="str">
        <f>IF(Rækker!Z11="X","X","")</f>
        <v/>
      </c>
      <c r="AR11" s="39" t="str">
        <f>IF(Rækker!Z11=2,2,"")</f>
        <v/>
      </c>
      <c r="AS11" s="37" t="str">
        <f>IF(Rækker!AB11=1,1,"")</f>
        <v/>
      </c>
      <c r="AT11" s="38" t="str">
        <f>IF(Rækker!AB11="X","X","")</f>
        <v/>
      </c>
      <c r="AU11" s="39" t="str">
        <f>IF(Rækker!AB11=2,2,"")</f>
        <v/>
      </c>
      <c r="AV11" s="37" t="str">
        <f>IF(Rækker!AD11=1,1,"")</f>
        <v/>
      </c>
      <c r="AW11" s="38" t="str">
        <f>IF(Rækker!AD11="X","X","")</f>
        <v/>
      </c>
      <c r="AX11" s="39" t="str">
        <f>IF(Rækker!AD11=2,2,"")</f>
        <v/>
      </c>
      <c r="AY11" s="37" t="str">
        <f>IF(Rækker!AF11=1,1,"")</f>
        <v/>
      </c>
      <c r="AZ11" s="38" t="str">
        <f>IF(Rækker!AF11="X","X","")</f>
        <v/>
      </c>
      <c r="BA11" s="39" t="str">
        <f>IF(Rækker!AF11=2,2,"")</f>
        <v/>
      </c>
    </row>
    <row r="12" spans="1:55" ht="16.350000000000001" customHeight="1" thickBot="1" x14ac:dyDescent="0.2">
      <c r="A12" s="32"/>
      <c r="B12" s="40" t="str">
        <f>IF(F4&lt;&gt;"","6.","")</f>
        <v>6.</v>
      </c>
      <c r="C12" s="41" t="str">
        <f>IF(F4&lt;&gt;"",CONCATENATE(Kampe!B10," - ",Kampe!D10,"........................................................................................................."),"")</f>
        <v>Cheltenham - Chesterfield.........................................................................................................</v>
      </c>
      <c r="D12" s="35" t="s">
        <v>26</v>
      </c>
      <c r="E12" s="24">
        <v>1</v>
      </c>
      <c r="F12" s="42" t="str">
        <f>IF(Rækker!B12=1,1,"")</f>
        <v/>
      </c>
      <c r="G12" s="43" t="str">
        <f>IF(Rækker!B12="X","X","")</f>
        <v/>
      </c>
      <c r="H12" s="44">
        <f>IF(Rækker!B12=2,2,"")</f>
        <v>2</v>
      </c>
      <c r="I12" s="42" t="str">
        <f>IF(Rækker!D12=1,1,"")</f>
        <v/>
      </c>
      <c r="J12" s="43" t="str">
        <f>IF(Rækker!D12="X","X","")</f>
        <v/>
      </c>
      <c r="K12" s="44">
        <f>IF(Rækker!D12=2,2,"")</f>
        <v>2</v>
      </c>
      <c r="L12" s="42" t="str">
        <f>IF(Rækker!F12=1,1,"")</f>
        <v/>
      </c>
      <c r="M12" s="43" t="str">
        <f>IF(Rækker!F12="X","X","")</f>
        <v/>
      </c>
      <c r="N12" s="44">
        <f>IF(Rækker!F12=2,2,"")</f>
        <v>2</v>
      </c>
      <c r="O12" s="42" t="str">
        <f>IF(Rækker!H12=1,1,"")</f>
        <v/>
      </c>
      <c r="P12" s="43" t="str">
        <f>IF(Rækker!H12="X","X","")</f>
        <v/>
      </c>
      <c r="Q12" s="44">
        <f>IF(Rækker!H12=2,2,"")</f>
        <v>2</v>
      </c>
      <c r="R12" s="42" t="str">
        <f>IF(Rækker!J12=1,1,"")</f>
        <v/>
      </c>
      <c r="S12" s="43" t="str">
        <f>IF(Rækker!J12="X","X","")</f>
        <v/>
      </c>
      <c r="T12" s="44">
        <f>IF(Rækker!J12=2,2,"")</f>
        <v>2</v>
      </c>
      <c r="U12" s="42" t="str">
        <f>IF(Rækker!L12=1,1,"")</f>
        <v/>
      </c>
      <c r="V12" s="43" t="str">
        <f>IF(Rækker!L12="X","X","")</f>
        <v/>
      </c>
      <c r="W12" s="44">
        <f>IF(Rækker!L12=2,2,"")</f>
        <v>2</v>
      </c>
      <c r="X12" s="42" t="str">
        <f>IF(Rækker!N12=1,1,"")</f>
        <v/>
      </c>
      <c r="Y12" s="43" t="str">
        <f>IF(Rækker!N12="X","X","")</f>
        <v/>
      </c>
      <c r="Z12" s="44">
        <f>IF(Rækker!N12=2,2,"")</f>
        <v>2</v>
      </c>
      <c r="AA12" s="42" t="str">
        <f>IF(Rækker!P12=1,1,"")</f>
        <v/>
      </c>
      <c r="AB12" s="43" t="str">
        <f>IF(Rækker!P12="X","X","")</f>
        <v/>
      </c>
      <c r="AC12" s="44">
        <f>IF(Rækker!P12=2,2,"")</f>
        <v>2</v>
      </c>
      <c r="AD12" s="42" t="str">
        <f>IF(Rækker!R12=1,1,"")</f>
        <v/>
      </c>
      <c r="AE12" s="43" t="str">
        <f>IF(Rækker!R12="X","X","")</f>
        <v/>
      </c>
      <c r="AF12" s="44">
        <f>IF(Rækker!R12=2,2,"")</f>
        <v>2</v>
      </c>
      <c r="AG12" s="42" t="str">
        <f>IF(Rækker!T12=1,1,"")</f>
        <v/>
      </c>
      <c r="AH12" s="43" t="str">
        <f>IF(Rækker!T12="X","X","")</f>
        <v/>
      </c>
      <c r="AI12" s="44" t="str">
        <f>IF(Rækker!T12=2,2,"")</f>
        <v/>
      </c>
      <c r="AJ12" s="42" t="str">
        <f>IF(Rækker!V12=1,1,"")</f>
        <v/>
      </c>
      <c r="AK12" s="43" t="str">
        <f>IF(Rækker!V12="X","X","")</f>
        <v/>
      </c>
      <c r="AL12" s="44" t="str">
        <f>IF(Rækker!V12=2,2,"")</f>
        <v/>
      </c>
      <c r="AM12" s="42" t="str">
        <f>IF(Rækker!X12=1,1,"")</f>
        <v/>
      </c>
      <c r="AN12" s="43" t="str">
        <f>IF(Rækker!X12="X","X","")</f>
        <v/>
      </c>
      <c r="AO12" s="44" t="str">
        <f>IF(Rækker!X12=2,2,"")</f>
        <v/>
      </c>
      <c r="AP12" s="42" t="str">
        <f>IF(Rækker!Z12=1,1,"")</f>
        <v/>
      </c>
      <c r="AQ12" s="43" t="str">
        <f>IF(Rækker!Z12="X","X","")</f>
        <v/>
      </c>
      <c r="AR12" s="44" t="str">
        <f>IF(Rækker!Z12=2,2,"")</f>
        <v/>
      </c>
      <c r="AS12" s="42" t="str">
        <f>IF(Rækker!AB12=1,1,"")</f>
        <v/>
      </c>
      <c r="AT12" s="43" t="str">
        <f>IF(Rækker!AB12="X","X","")</f>
        <v/>
      </c>
      <c r="AU12" s="44" t="str">
        <f>IF(Rækker!AB12=2,2,"")</f>
        <v/>
      </c>
      <c r="AV12" s="42" t="str">
        <f>IF(Rækker!AD12=1,1,"")</f>
        <v/>
      </c>
      <c r="AW12" s="43" t="str">
        <f>IF(Rækker!AD12="X","X","")</f>
        <v/>
      </c>
      <c r="AX12" s="44" t="str">
        <f>IF(Rækker!AD12=2,2,"")</f>
        <v/>
      </c>
      <c r="AY12" s="42" t="str">
        <f>IF(Rækker!AF12=1,1,"")</f>
        <v/>
      </c>
      <c r="AZ12" s="43" t="str">
        <f>IF(Rækker!AF12="X","X","")</f>
        <v/>
      </c>
      <c r="BA12" s="44" t="str">
        <f>IF(Rækker!AF12=2,2,"")</f>
        <v/>
      </c>
    </row>
    <row r="13" spans="1:55" ht="16.350000000000001" customHeight="1" x14ac:dyDescent="0.15">
      <c r="A13" s="32"/>
      <c r="B13" s="33" t="str">
        <f>IF(F4&lt;&gt;"","7.","")</f>
        <v>7.</v>
      </c>
      <c r="C13" s="34" t="str">
        <f>IF(F4&lt;&gt;"",CONCATENATE(Kampe!B11," - ",Kampe!D11,"........................................................................................................."),"")</f>
        <v>Fleetwood - Rochdale.........................................................................................................</v>
      </c>
      <c r="D13" s="35" t="s">
        <v>26</v>
      </c>
      <c r="E13" s="25">
        <v>2</v>
      </c>
      <c r="F13" s="45">
        <f>IF(Rækker!B13=1,1,"")</f>
        <v>1</v>
      </c>
      <c r="G13" s="36" t="str">
        <f>IF(Rækker!B13="X","X","")</f>
        <v/>
      </c>
      <c r="H13" s="28" t="str">
        <f>IF(Rækker!B13=2,2,"")</f>
        <v/>
      </c>
      <c r="I13" s="27">
        <f>IF(Rækker!D13=1,1,"")</f>
        <v>1</v>
      </c>
      <c r="J13" s="36" t="str">
        <f>IF(Rækker!D13="X","X","")</f>
        <v/>
      </c>
      <c r="K13" s="28" t="str">
        <f>IF(Rækker!D13=2,2,"")</f>
        <v/>
      </c>
      <c r="L13" s="27">
        <f>IF(Rækker!F13=1,1,"")</f>
        <v>1</v>
      </c>
      <c r="M13" s="36" t="str">
        <f>IF(Rækker!F13="X","X","")</f>
        <v/>
      </c>
      <c r="N13" s="28" t="str">
        <f>IF(Rækker!F13=2,2,"")</f>
        <v/>
      </c>
      <c r="O13" s="27">
        <f>IF(Rækker!H13=1,1,"")</f>
        <v>1</v>
      </c>
      <c r="P13" s="36" t="str">
        <f>IF(Rækker!H13="X","X","")</f>
        <v/>
      </c>
      <c r="Q13" s="28" t="str">
        <f>IF(Rækker!H13=2,2,"")</f>
        <v/>
      </c>
      <c r="R13" s="27">
        <f>IF(Rækker!J13=1,1,"")</f>
        <v>1</v>
      </c>
      <c r="S13" s="36" t="str">
        <f>IF(Rækker!J13="X","X","")</f>
        <v/>
      </c>
      <c r="T13" s="28" t="str">
        <f>IF(Rækker!J13=2,2,"")</f>
        <v/>
      </c>
      <c r="U13" s="27">
        <f>IF(Rækker!L13=1,1,"")</f>
        <v>1</v>
      </c>
      <c r="V13" s="36" t="str">
        <f>IF(Rækker!L13="X","X","")</f>
        <v/>
      </c>
      <c r="W13" s="28" t="str">
        <f>IF(Rækker!L13=2,2,"")</f>
        <v/>
      </c>
      <c r="X13" s="27">
        <f>IF(Rækker!N13=1,1,"")</f>
        <v>1</v>
      </c>
      <c r="Y13" s="36" t="str">
        <f>IF(Rækker!N13="X","X","")</f>
        <v/>
      </c>
      <c r="Z13" s="28" t="str">
        <f>IF(Rækker!N13=2,2,"")</f>
        <v/>
      </c>
      <c r="AA13" s="27">
        <f>IF(Rækker!P13=1,1,"")</f>
        <v>1</v>
      </c>
      <c r="AB13" s="36" t="str">
        <f>IF(Rækker!P13="X","X","")</f>
        <v/>
      </c>
      <c r="AC13" s="28" t="str">
        <f>IF(Rækker!P13=2,2,"")</f>
        <v/>
      </c>
      <c r="AD13" s="27">
        <f>IF(Rækker!R13=1,1,"")</f>
        <v>1</v>
      </c>
      <c r="AE13" s="36" t="str">
        <f>IF(Rækker!R13="X","X","")</f>
        <v/>
      </c>
      <c r="AF13" s="28" t="str">
        <f>IF(Rækker!R13=2,2,"")</f>
        <v/>
      </c>
      <c r="AG13" s="27" t="str">
        <f>IF(Rækker!T13=1,1,"")</f>
        <v/>
      </c>
      <c r="AH13" s="36" t="str">
        <f>IF(Rækker!T13="X","X","")</f>
        <v/>
      </c>
      <c r="AI13" s="28" t="str">
        <f>IF(Rækker!T13=2,2,"")</f>
        <v/>
      </c>
      <c r="AJ13" s="27" t="str">
        <f>IF(Rækker!V13=1,1,"")</f>
        <v/>
      </c>
      <c r="AK13" s="36" t="str">
        <f>IF(Rækker!V13="X","X","")</f>
        <v/>
      </c>
      <c r="AL13" s="28" t="str">
        <f>IF(Rækker!V13=2,2,"")</f>
        <v/>
      </c>
      <c r="AM13" s="27" t="str">
        <f>IF(Rækker!X13=1,1,"")</f>
        <v/>
      </c>
      <c r="AN13" s="36" t="str">
        <f>IF(Rækker!X13="X","X","")</f>
        <v/>
      </c>
      <c r="AO13" s="28" t="str">
        <f>IF(Rækker!X13=2,2,"")</f>
        <v/>
      </c>
      <c r="AP13" s="27" t="str">
        <f>IF(Rækker!Z13=1,1,"")</f>
        <v/>
      </c>
      <c r="AQ13" s="36" t="str">
        <f>IF(Rækker!Z13="X","X","")</f>
        <v/>
      </c>
      <c r="AR13" s="28" t="str">
        <f>IF(Rækker!Z13=2,2,"")</f>
        <v/>
      </c>
      <c r="AS13" s="27" t="str">
        <f>IF(Rækker!AB13=1,1,"")</f>
        <v/>
      </c>
      <c r="AT13" s="36" t="str">
        <f>IF(Rækker!AB13="X","X","")</f>
        <v/>
      </c>
      <c r="AU13" s="28" t="str">
        <f>IF(Rækker!AB13=2,2,"")</f>
        <v/>
      </c>
      <c r="AV13" s="27" t="str">
        <f>IF(Rækker!AD13=1,1,"")</f>
        <v/>
      </c>
      <c r="AW13" s="36" t="str">
        <f>IF(Rækker!AD13="X","X","")</f>
        <v/>
      </c>
      <c r="AX13" s="28" t="str">
        <f>IF(Rækker!AD13=2,2,"")</f>
        <v/>
      </c>
      <c r="AY13" s="27" t="str">
        <f>IF(Rækker!AF13=1,1,"")</f>
        <v/>
      </c>
      <c r="AZ13" s="36" t="str">
        <f>IF(Rækker!AF13="X","X","")</f>
        <v/>
      </c>
      <c r="BA13" s="28" t="str">
        <f>IF(Rækker!AF13=2,2,"")</f>
        <v/>
      </c>
    </row>
    <row r="14" spans="1:55" ht="16.350000000000001" customHeight="1" x14ac:dyDescent="0.15">
      <c r="A14" s="32"/>
      <c r="B14" s="33" t="str">
        <f>IF(F4&lt;&gt;"","8.","")</f>
        <v>8.</v>
      </c>
      <c r="C14" s="34" t="str">
        <f>IF(F4&lt;&gt;"",CONCATENATE(Kampe!B12," - ",Kampe!D12,"........................................................................................................."),"")</f>
        <v>Newport - Grimsby.........................................................................................................</v>
      </c>
      <c r="D14" s="35" t="s">
        <v>26</v>
      </c>
      <c r="E14" s="23">
        <v>1</v>
      </c>
      <c r="F14" s="37" t="str">
        <f>IF(Rækker!B14=1,1,"")</f>
        <v/>
      </c>
      <c r="G14" s="38" t="str">
        <f>IF(Rækker!B14="X","X","")</f>
        <v/>
      </c>
      <c r="H14" s="39">
        <f>IF(Rækker!B14=2,2,"")</f>
        <v>2</v>
      </c>
      <c r="I14" s="37" t="str">
        <f>IF(Rækker!D14=1,1,"")</f>
        <v/>
      </c>
      <c r="J14" s="38" t="str">
        <f>IF(Rækker!D14="X","X","")</f>
        <v/>
      </c>
      <c r="K14" s="39">
        <f>IF(Rækker!D14=2,2,"")</f>
        <v>2</v>
      </c>
      <c r="L14" s="37" t="str">
        <f>IF(Rækker!F14=1,1,"")</f>
        <v/>
      </c>
      <c r="M14" s="38" t="str">
        <f>IF(Rækker!F14="X","X","")</f>
        <v/>
      </c>
      <c r="N14" s="39">
        <f>IF(Rækker!F14=2,2,"")</f>
        <v>2</v>
      </c>
      <c r="O14" s="37" t="str">
        <f>IF(Rækker!H14=1,1,"")</f>
        <v/>
      </c>
      <c r="P14" s="38" t="str">
        <f>IF(Rækker!H14="X","X","")</f>
        <v/>
      </c>
      <c r="Q14" s="39">
        <f>IF(Rækker!H14=2,2,"")</f>
        <v>2</v>
      </c>
      <c r="R14" s="37" t="str">
        <f>IF(Rækker!J14=1,1,"")</f>
        <v/>
      </c>
      <c r="S14" s="38" t="str">
        <f>IF(Rækker!J14="X","X","")</f>
        <v/>
      </c>
      <c r="T14" s="39">
        <f>IF(Rækker!J14=2,2,"")</f>
        <v>2</v>
      </c>
      <c r="U14" s="37" t="str">
        <f>IF(Rækker!L14=1,1,"")</f>
        <v/>
      </c>
      <c r="V14" s="38" t="str">
        <f>IF(Rækker!L14="X","X","")</f>
        <v/>
      </c>
      <c r="W14" s="39">
        <f>IF(Rækker!L14=2,2,"")</f>
        <v>2</v>
      </c>
      <c r="X14" s="37" t="str">
        <f>IF(Rækker!N14=1,1,"")</f>
        <v/>
      </c>
      <c r="Y14" s="38" t="str">
        <f>IF(Rækker!N14="X","X","")</f>
        <v/>
      </c>
      <c r="Z14" s="39">
        <f>IF(Rækker!N14=2,2,"")</f>
        <v>2</v>
      </c>
      <c r="AA14" s="37" t="str">
        <f>IF(Rækker!P14=1,1,"")</f>
        <v/>
      </c>
      <c r="AB14" s="38" t="str">
        <f>IF(Rækker!P14="X","X","")</f>
        <v/>
      </c>
      <c r="AC14" s="39">
        <f>IF(Rækker!P14=2,2,"")</f>
        <v>2</v>
      </c>
      <c r="AD14" s="37" t="str">
        <f>IF(Rækker!R14=1,1,"")</f>
        <v/>
      </c>
      <c r="AE14" s="38" t="str">
        <f>IF(Rækker!R14="X","X","")</f>
        <v/>
      </c>
      <c r="AF14" s="39">
        <f>IF(Rækker!R14=2,2,"")</f>
        <v>2</v>
      </c>
      <c r="AG14" s="37" t="str">
        <f>IF(Rækker!T14=1,1,"")</f>
        <v/>
      </c>
      <c r="AH14" s="38" t="str">
        <f>IF(Rækker!T14="X","X","")</f>
        <v/>
      </c>
      <c r="AI14" s="39" t="str">
        <f>IF(Rækker!T14=2,2,"")</f>
        <v/>
      </c>
      <c r="AJ14" s="37" t="str">
        <f>IF(Rækker!V14=1,1,"")</f>
        <v/>
      </c>
      <c r="AK14" s="38" t="str">
        <f>IF(Rækker!V14="X","X","")</f>
        <v/>
      </c>
      <c r="AL14" s="39" t="str">
        <f>IF(Rækker!V14=2,2,"")</f>
        <v/>
      </c>
      <c r="AM14" s="37" t="str">
        <f>IF(Rækker!X14=1,1,"")</f>
        <v/>
      </c>
      <c r="AN14" s="38" t="str">
        <f>IF(Rækker!X14="X","X","")</f>
        <v/>
      </c>
      <c r="AO14" s="39" t="str">
        <f>IF(Rækker!X14=2,2,"")</f>
        <v/>
      </c>
      <c r="AP14" s="37" t="str">
        <f>IF(Rækker!Z14=1,1,"")</f>
        <v/>
      </c>
      <c r="AQ14" s="38" t="str">
        <f>IF(Rækker!Z14="X","X","")</f>
        <v/>
      </c>
      <c r="AR14" s="39" t="str">
        <f>IF(Rækker!Z14=2,2,"")</f>
        <v/>
      </c>
      <c r="AS14" s="37" t="str">
        <f>IF(Rækker!AB14=1,1,"")</f>
        <v/>
      </c>
      <c r="AT14" s="38" t="str">
        <f>IF(Rækker!AB14="X","X","")</f>
        <v/>
      </c>
      <c r="AU14" s="39" t="str">
        <f>IF(Rækker!AB14=2,2,"")</f>
        <v/>
      </c>
      <c r="AV14" s="37" t="str">
        <f>IF(Rækker!AD14=1,1,"")</f>
        <v/>
      </c>
      <c r="AW14" s="38" t="str">
        <f>IF(Rækker!AD14="X","X","")</f>
        <v/>
      </c>
      <c r="AX14" s="39" t="str">
        <f>IF(Rækker!AD14=2,2,"")</f>
        <v/>
      </c>
      <c r="AY14" s="37" t="str">
        <f>IF(Rækker!AF14=1,1,"")</f>
        <v/>
      </c>
      <c r="AZ14" s="38" t="str">
        <f>IF(Rækker!AF14="X","X","")</f>
        <v/>
      </c>
      <c r="BA14" s="39" t="str">
        <f>IF(Rækker!AF14=2,2,"")</f>
        <v/>
      </c>
    </row>
    <row r="15" spans="1:55" ht="16.350000000000001" customHeight="1" thickBot="1" x14ac:dyDescent="0.2">
      <c r="A15" s="32"/>
      <c r="B15" s="40" t="str">
        <f>IF(F4&lt;&gt;"","9.","")</f>
        <v>9.</v>
      </c>
      <c r="C15" s="41" t="str">
        <f>IF(F4&lt;&gt;"",CONCATENATE(Kampe!B13," - ",Kampe!D13,"........................................................................................................."),"")</f>
        <v>Rotherham - Crewe.........................................................................................................</v>
      </c>
      <c r="D15" s="35" t="s">
        <v>26</v>
      </c>
      <c r="E15" s="24" t="s">
        <v>102</v>
      </c>
      <c r="F15" s="42">
        <f>IF(Rækker!B15=1,1,"")</f>
        <v>1</v>
      </c>
      <c r="G15" s="43" t="str">
        <f>IF(Rækker!B15="X","X","")</f>
        <v/>
      </c>
      <c r="H15" s="44" t="str">
        <f>IF(Rækker!B15=2,2,"")</f>
        <v/>
      </c>
      <c r="I15" s="42">
        <f>IF(Rækker!D15=1,1,"")</f>
        <v>1</v>
      </c>
      <c r="J15" s="43" t="str">
        <f>IF(Rækker!D15="X","X","")</f>
        <v/>
      </c>
      <c r="K15" s="44" t="str">
        <f>IF(Rækker!D15=2,2,"")</f>
        <v/>
      </c>
      <c r="L15" s="42">
        <f>IF(Rækker!F15=1,1,"")</f>
        <v>1</v>
      </c>
      <c r="M15" s="43" t="str">
        <f>IF(Rækker!F15="X","X","")</f>
        <v/>
      </c>
      <c r="N15" s="44" t="str">
        <f>IF(Rækker!F15=2,2,"")</f>
        <v/>
      </c>
      <c r="O15" s="42">
        <f>IF(Rækker!H15=1,1,"")</f>
        <v>1</v>
      </c>
      <c r="P15" s="43" t="str">
        <f>IF(Rækker!H15="X","X","")</f>
        <v/>
      </c>
      <c r="Q15" s="44" t="str">
        <f>IF(Rækker!H15=2,2,"")</f>
        <v/>
      </c>
      <c r="R15" s="42">
        <f>IF(Rækker!J15=1,1,"")</f>
        <v>1</v>
      </c>
      <c r="S15" s="43" t="str">
        <f>IF(Rækker!J15="X","X","")</f>
        <v/>
      </c>
      <c r="T15" s="44" t="str">
        <f>IF(Rækker!J15=2,2,"")</f>
        <v/>
      </c>
      <c r="U15" s="42">
        <f>IF(Rækker!L15=1,1,"")</f>
        <v>1</v>
      </c>
      <c r="V15" s="43" t="str">
        <f>IF(Rækker!L15="X","X","")</f>
        <v/>
      </c>
      <c r="W15" s="44" t="str">
        <f>IF(Rækker!L15=2,2,"")</f>
        <v/>
      </c>
      <c r="X15" s="42">
        <f>IF(Rækker!N15=1,1,"")</f>
        <v>1</v>
      </c>
      <c r="Y15" s="43" t="str">
        <f>IF(Rækker!N15="X","X","")</f>
        <v/>
      </c>
      <c r="Z15" s="44" t="str">
        <f>IF(Rækker!N15=2,2,"")</f>
        <v/>
      </c>
      <c r="AA15" s="42">
        <f>IF(Rækker!P15=1,1,"")</f>
        <v>1</v>
      </c>
      <c r="AB15" s="43" t="str">
        <f>IF(Rækker!P15="X","X","")</f>
        <v/>
      </c>
      <c r="AC15" s="44" t="str">
        <f>IF(Rækker!P15=2,2,"")</f>
        <v/>
      </c>
      <c r="AD15" s="42">
        <f>IF(Rækker!R15=1,1,"")</f>
        <v>1</v>
      </c>
      <c r="AE15" s="43" t="str">
        <f>IF(Rækker!R15="X","X","")</f>
        <v/>
      </c>
      <c r="AF15" s="44" t="str">
        <f>IF(Rækker!R15=2,2,"")</f>
        <v/>
      </c>
      <c r="AG15" s="42" t="str">
        <f>IF(Rækker!T15=1,1,"")</f>
        <v/>
      </c>
      <c r="AH15" s="43" t="str">
        <f>IF(Rækker!T15="X","X","")</f>
        <v/>
      </c>
      <c r="AI15" s="44" t="str">
        <f>IF(Rækker!T15=2,2,"")</f>
        <v/>
      </c>
      <c r="AJ15" s="42" t="str">
        <f>IF(Rækker!V15=1,1,"")</f>
        <v/>
      </c>
      <c r="AK15" s="43" t="str">
        <f>IF(Rækker!V15="X","X","")</f>
        <v/>
      </c>
      <c r="AL15" s="44" t="str">
        <f>IF(Rækker!V15=2,2,"")</f>
        <v/>
      </c>
      <c r="AM15" s="42" t="str">
        <f>IF(Rækker!X15=1,1,"")</f>
        <v/>
      </c>
      <c r="AN15" s="43" t="str">
        <f>IF(Rækker!X15="X","X","")</f>
        <v/>
      </c>
      <c r="AO15" s="44" t="str">
        <f>IF(Rækker!X15=2,2,"")</f>
        <v/>
      </c>
      <c r="AP15" s="42" t="str">
        <f>IF(Rækker!Z15=1,1,"")</f>
        <v/>
      </c>
      <c r="AQ15" s="43" t="str">
        <f>IF(Rækker!Z15="X","X","")</f>
        <v/>
      </c>
      <c r="AR15" s="44" t="str">
        <f>IF(Rækker!Z15=2,2,"")</f>
        <v/>
      </c>
      <c r="AS15" s="42" t="str">
        <f>IF(Rækker!AB15=1,1,"")</f>
        <v/>
      </c>
      <c r="AT15" s="43" t="str">
        <f>IF(Rækker!AB15="X","X","")</f>
        <v/>
      </c>
      <c r="AU15" s="44" t="str">
        <f>IF(Rækker!AB15=2,2,"")</f>
        <v/>
      </c>
      <c r="AV15" s="42" t="str">
        <f>IF(Rækker!AD15=1,1,"")</f>
        <v/>
      </c>
      <c r="AW15" s="43" t="str">
        <f>IF(Rækker!AD15="X","X","")</f>
        <v/>
      </c>
      <c r="AX15" s="44" t="str">
        <f>IF(Rækker!AD15=2,2,"")</f>
        <v/>
      </c>
      <c r="AY15" s="42" t="str">
        <f>IF(Rækker!AF15=1,1,"")</f>
        <v/>
      </c>
      <c r="AZ15" s="43" t="str">
        <f>IF(Rækker!AF15="X","X","")</f>
        <v/>
      </c>
      <c r="BA15" s="44" t="str">
        <f>IF(Rækker!AF15=2,2,"")</f>
        <v/>
      </c>
    </row>
    <row r="16" spans="1:55" ht="16.350000000000001" customHeight="1" x14ac:dyDescent="0.15">
      <c r="A16" s="32"/>
      <c r="B16" s="33" t="str">
        <f>IF(F4&lt;&gt;"","10.","")</f>
        <v>10.</v>
      </c>
      <c r="C16" s="34" t="str">
        <f>IF(F4&lt;&gt;"",CONCATENATE(Kampe!B14," - ",Kampe!D14,"........................................................................................................."),"")</f>
        <v>Shrewsbury - Colchester.........................................................................................................</v>
      </c>
      <c r="D16" s="35" t="s">
        <v>26</v>
      </c>
      <c r="E16" s="25" t="s">
        <v>102</v>
      </c>
      <c r="F16" s="45">
        <f>IF(Rækker!B16=1,1,"")</f>
        <v>1</v>
      </c>
      <c r="G16" s="36" t="str">
        <f>IF(Rækker!B16="X","X","")</f>
        <v/>
      </c>
      <c r="H16" s="28" t="str">
        <f>IF(Rækker!B16=2,2,"")</f>
        <v/>
      </c>
      <c r="I16" s="27">
        <f>IF(Rækker!D16=1,1,"")</f>
        <v>1</v>
      </c>
      <c r="J16" s="36" t="str">
        <f>IF(Rækker!D16="X","X","")</f>
        <v/>
      </c>
      <c r="K16" s="28" t="str">
        <f>IF(Rækker!D16=2,2,"")</f>
        <v/>
      </c>
      <c r="L16" s="27" t="str">
        <f>IF(Rækker!F16=1,1,"")</f>
        <v/>
      </c>
      <c r="M16" s="36" t="str">
        <f>IF(Rækker!F16="X","X","")</f>
        <v>X</v>
      </c>
      <c r="N16" s="28" t="str">
        <f>IF(Rækker!F16=2,2,"")</f>
        <v/>
      </c>
      <c r="O16" s="27">
        <f>IF(Rækker!H16=1,1,"")</f>
        <v>1</v>
      </c>
      <c r="P16" s="36" t="str">
        <f>IF(Rækker!H16="X","X","")</f>
        <v/>
      </c>
      <c r="Q16" s="28" t="str">
        <f>IF(Rækker!H16=2,2,"")</f>
        <v/>
      </c>
      <c r="R16" s="27">
        <f>IF(Rækker!J16=1,1,"")</f>
        <v>1</v>
      </c>
      <c r="S16" s="36" t="str">
        <f>IF(Rækker!J16="X","X","")</f>
        <v/>
      </c>
      <c r="T16" s="28" t="str">
        <f>IF(Rækker!J16=2,2,"")</f>
        <v/>
      </c>
      <c r="U16" s="27" t="str">
        <f>IF(Rækker!L16=1,1,"")</f>
        <v/>
      </c>
      <c r="V16" s="36" t="str">
        <f>IF(Rækker!L16="X","X","")</f>
        <v>X</v>
      </c>
      <c r="W16" s="28" t="str">
        <f>IF(Rækker!L16=2,2,"")</f>
        <v/>
      </c>
      <c r="X16" s="27" t="str">
        <f>IF(Rækker!N16=1,1,"")</f>
        <v/>
      </c>
      <c r="Y16" s="36" t="str">
        <f>IF(Rækker!N16="X","X","")</f>
        <v>X</v>
      </c>
      <c r="Z16" s="28" t="str">
        <f>IF(Rækker!N16=2,2,"")</f>
        <v/>
      </c>
      <c r="AA16" s="27" t="str">
        <f>IF(Rækker!P16=1,1,"")</f>
        <v/>
      </c>
      <c r="AB16" s="36" t="str">
        <f>IF(Rækker!P16="X","X","")</f>
        <v>X</v>
      </c>
      <c r="AC16" s="28" t="str">
        <f>IF(Rækker!P16=2,2,"")</f>
        <v/>
      </c>
      <c r="AD16" s="27" t="str">
        <f>IF(Rækker!R16=1,1,"")</f>
        <v/>
      </c>
      <c r="AE16" s="36" t="str">
        <f>IF(Rækker!R16="X","X","")</f>
        <v>X</v>
      </c>
      <c r="AF16" s="28" t="str">
        <f>IF(Rækker!R16=2,2,"")</f>
        <v/>
      </c>
      <c r="AG16" s="27" t="str">
        <f>IF(Rækker!T16=1,1,"")</f>
        <v/>
      </c>
      <c r="AH16" s="36" t="str">
        <f>IF(Rækker!T16="X","X","")</f>
        <v/>
      </c>
      <c r="AI16" s="28" t="str">
        <f>IF(Rækker!T16=2,2,"")</f>
        <v/>
      </c>
      <c r="AJ16" s="27" t="str">
        <f>IF(Rækker!V16=1,1,"")</f>
        <v/>
      </c>
      <c r="AK16" s="36" t="str">
        <f>IF(Rækker!V16="X","X","")</f>
        <v/>
      </c>
      <c r="AL16" s="28" t="str">
        <f>IF(Rækker!V16=2,2,"")</f>
        <v/>
      </c>
      <c r="AM16" s="27" t="str">
        <f>IF(Rækker!X16=1,1,"")</f>
        <v/>
      </c>
      <c r="AN16" s="36" t="str">
        <f>IF(Rækker!X16="X","X","")</f>
        <v/>
      </c>
      <c r="AO16" s="28" t="str">
        <f>IF(Rækker!X16=2,2,"")</f>
        <v/>
      </c>
      <c r="AP16" s="27" t="str">
        <f>IF(Rækker!Z16=1,1,"")</f>
        <v/>
      </c>
      <c r="AQ16" s="36" t="str">
        <f>IF(Rækker!Z16="X","X","")</f>
        <v/>
      </c>
      <c r="AR16" s="28" t="str">
        <f>IF(Rækker!Z16=2,2,"")</f>
        <v/>
      </c>
      <c r="AS16" s="27" t="str">
        <f>IF(Rækker!AB16=1,1,"")</f>
        <v/>
      </c>
      <c r="AT16" s="36" t="str">
        <f>IF(Rækker!AB16="X","X","")</f>
        <v/>
      </c>
      <c r="AU16" s="28" t="str">
        <f>IF(Rækker!AB16=2,2,"")</f>
        <v/>
      </c>
      <c r="AV16" s="27" t="str">
        <f>IF(Rækker!AD16=1,1,"")</f>
        <v/>
      </c>
      <c r="AW16" s="36" t="str">
        <f>IF(Rækker!AD16="X","X","")</f>
        <v/>
      </c>
      <c r="AX16" s="28" t="str">
        <f>IF(Rækker!AD16=2,2,"")</f>
        <v/>
      </c>
      <c r="AY16" s="27" t="str">
        <f>IF(Rækker!AF16=1,1,"")</f>
        <v/>
      </c>
      <c r="AZ16" s="36" t="str">
        <f>IF(Rækker!AF16="X","X","")</f>
        <v/>
      </c>
      <c r="BA16" s="28" t="str">
        <f>IF(Rækker!AF16=2,2,"")</f>
        <v/>
      </c>
    </row>
    <row r="17" spans="1:53" ht="16.350000000000001" customHeight="1" x14ac:dyDescent="0.15">
      <c r="A17" s="32"/>
      <c r="B17" s="33" t="str">
        <f>IF(F4&lt;&gt;"","11.","")</f>
        <v>11.</v>
      </c>
      <c r="C17" s="34" t="str">
        <f>IF(F4&lt;&gt;"",CONCATENATE(Kampe!B15," - ",Kampe!D15,"........................................................................................................."),"")</f>
        <v>Swindon - Accrington Stanley.........................................................................................................</v>
      </c>
      <c r="D17" s="35" t="s">
        <v>26</v>
      </c>
      <c r="E17" s="23" t="s">
        <v>102</v>
      </c>
      <c r="F17" s="37">
        <f>IF(Rækker!B17=1,1,"")</f>
        <v>1</v>
      </c>
      <c r="G17" s="38" t="str">
        <f>IF(Rækker!B17="X","X","")</f>
        <v/>
      </c>
      <c r="H17" s="39" t="str">
        <f>IF(Rækker!B17=2,2,"")</f>
        <v/>
      </c>
      <c r="I17" s="37">
        <f>IF(Rækker!D17=1,1,"")</f>
        <v>1</v>
      </c>
      <c r="J17" s="38" t="str">
        <f>IF(Rækker!D17="X","X","")</f>
        <v/>
      </c>
      <c r="K17" s="39" t="str">
        <f>IF(Rækker!D17=2,2,"")</f>
        <v/>
      </c>
      <c r="L17" s="37">
        <f>IF(Rækker!F17=1,1,"")</f>
        <v>1</v>
      </c>
      <c r="M17" s="38" t="str">
        <f>IF(Rækker!F17="X","X","")</f>
        <v/>
      </c>
      <c r="N17" s="39" t="str">
        <f>IF(Rækker!F17=2,2,"")</f>
        <v/>
      </c>
      <c r="O17" s="37">
        <f>IF(Rækker!H17=1,1,"")</f>
        <v>1</v>
      </c>
      <c r="P17" s="38" t="str">
        <f>IF(Rækker!H17="X","X","")</f>
        <v/>
      </c>
      <c r="Q17" s="39" t="str">
        <f>IF(Rækker!H17=2,2,"")</f>
        <v/>
      </c>
      <c r="R17" s="37">
        <f>IF(Rækker!J17=1,1,"")</f>
        <v>1</v>
      </c>
      <c r="S17" s="38" t="str">
        <f>IF(Rækker!J17="X","X","")</f>
        <v/>
      </c>
      <c r="T17" s="39" t="str">
        <f>IF(Rækker!J17=2,2,"")</f>
        <v/>
      </c>
      <c r="U17" s="37">
        <f>IF(Rækker!L17=1,1,"")</f>
        <v>1</v>
      </c>
      <c r="V17" s="38" t="str">
        <f>IF(Rækker!L17="X","X","")</f>
        <v/>
      </c>
      <c r="W17" s="39" t="str">
        <f>IF(Rækker!L17=2,2,"")</f>
        <v/>
      </c>
      <c r="X17" s="37">
        <f>IF(Rækker!N17=1,1,"")</f>
        <v>1</v>
      </c>
      <c r="Y17" s="38" t="str">
        <f>IF(Rækker!N17="X","X","")</f>
        <v/>
      </c>
      <c r="Z17" s="39" t="str">
        <f>IF(Rækker!N17=2,2,"")</f>
        <v/>
      </c>
      <c r="AA17" s="37">
        <f>IF(Rækker!P17=1,1,"")</f>
        <v>1</v>
      </c>
      <c r="AB17" s="38" t="str">
        <f>IF(Rækker!P17="X","X","")</f>
        <v/>
      </c>
      <c r="AC17" s="39" t="str">
        <f>IF(Rækker!P17=2,2,"")</f>
        <v/>
      </c>
      <c r="AD17" s="37">
        <f>IF(Rækker!R17=1,1,"")</f>
        <v>1</v>
      </c>
      <c r="AE17" s="38" t="str">
        <f>IF(Rækker!R17="X","X","")</f>
        <v/>
      </c>
      <c r="AF17" s="39" t="str">
        <f>IF(Rækker!R17=2,2,"")</f>
        <v/>
      </c>
      <c r="AG17" s="37" t="str">
        <f>IF(Rækker!T17=1,1,"")</f>
        <v/>
      </c>
      <c r="AH17" s="38" t="str">
        <f>IF(Rækker!T17="X","X","")</f>
        <v/>
      </c>
      <c r="AI17" s="39" t="str">
        <f>IF(Rækker!T17=2,2,"")</f>
        <v/>
      </c>
      <c r="AJ17" s="37" t="str">
        <f>IF(Rækker!V17=1,1,"")</f>
        <v/>
      </c>
      <c r="AK17" s="38" t="str">
        <f>IF(Rækker!V17="X","X","")</f>
        <v/>
      </c>
      <c r="AL17" s="39" t="str">
        <f>IF(Rækker!V17=2,2,"")</f>
        <v/>
      </c>
      <c r="AM17" s="37" t="str">
        <f>IF(Rækker!X17=1,1,"")</f>
        <v/>
      </c>
      <c r="AN17" s="38" t="str">
        <f>IF(Rækker!X17="X","X","")</f>
        <v/>
      </c>
      <c r="AO17" s="39" t="str">
        <f>IF(Rækker!X17=2,2,"")</f>
        <v/>
      </c>
      <c r="AP17" s="37" t="str">
        <f>IF(Rækker!Z17=1,1,"")</f>
        <v/>
      </c>
      <c r="AQ17" s="38" t="str">
        <f>IF(Rækker!Z17="X","X","")</f>
        <v/>
      </c>
      <c r="AR17" s="39" t="str">
        <f>IF(Rækker!Z17=2,2,"")</f>
        <v/>
      </c>
      <c r="AS17" s="37" t="str">
        <f>IF(Rækker!AB17=1,1,"")</f>
        <v/>
      </c>
      <c r="AT17" s="38" t="str">
        <f>IF(Rækker!AB17="X","X","")</f>
        <v/>
      </c>
      <c r="AU17" s="39" t="str">
        <f>IF(Rækker!AB17=2,2,"")</f>
        <v/>
      </c>
      <c r="AV17" s="37" t="str">
        <f>IF(Rækker!AD17=1,1,"")</f>
        <v/>
      </c>
      <c r="AW17" s="38" t="str">
        <f>IF(Rækker!AD17="X","X","")</f>
        <v/>
      </c>
      <c r="AX17" s="39" t="str">
        <f>IF(Rækker!AD17=2,2,"")</f>
        <v/>
      </c>
      <c r="AY17" s="37" t="str">
        <f>IF(Rækker!AF17=1,1,"")</f>
        <v/>
      </c>
      <c r="AZ17" s="38" t="str">
        <f>IF(Rækker!AF17="X","X","")</f>
        <v/>
      </c>
      <c r="BA17" s="39" t="str">
        <f>IF(Rækker!AF17=2,2,"")</f>
        <v/>
      </c>
    </row>
    <row r="18" spans="1:53" ht="16.350000000000001" customHeight="1" x14ac:dyDescent="0.15">
      <c r="A18" s="32"/>
      <c r="B18" s="33" t="str">
        <f>IF(F4&lt;&gt;"","12.","")</f>
        <v>12.</v>
      </c>
      <c r="C18" s="34" t="str">
        <f>IF(F4&lt;&gt;"",CONCATENATE(Kampe!B16," - ",Kampe!D16,"........................................................................................................."),"")</f>
        <v>Tranmere - Walsall.........................................................................................................</v>
      </c>
      <c r="D18" s="35" t="s">
        <v>26</v>
      </c>
      <c r="E18" s="23" t="s">
        <v>102</v>
      </c>
      <c r="F18" s="37" t="str">
        <f>IF(Rækker!B18=1,1,"")</f>
        <v/>
      </c>
      <c r="G18" s="38" t="str">
        <f>IF(Rækker!B18="X","X","")</f>
        <v>X</v>
      </c>
      <c r="H18" s="39" t="str">
        <f>IF(Rækker!B18=2,2,"")</f>
        <v/>
      </c>
      <c r="I18" s="37">
        <f>IF(Rækker!D18=1,1,"")</f>
        <v>1</v>
      </c>
      <c r="J18" s="38" t="str">
        <f>IF(Rækker!D18="X","X","")</f>
        <v/>
      </c>
      <c r="K18" s="39" t="str">
        <f>IF(Rækker!D18=2,2,"")</f>
        <v/>
      </c>
      <c r="L18" s="37">
        <f>IF(Rækker!F18=1,1,"")</f>
        <v>1</v>
      </c>
      <c r="M18" s="38" t="str">
        <f>IF(Rækker!F18="X","X","")</f>
        <v/>
      </c>
      <c r="N18" s="39" t="str">
        <f>IF(Rækker!F18=2,2,"")</f>
        <v/>
      </c>
      <c r="O18" s="37" t="str">
        <f>IF(Rækker!H18=1,1,"")</f>
        <v/>
      </c>
      <c r="P18" s="38" t="str">
        <f>IF(Rækker!H18="X","X","")</f>
        <v>X</v>
      </c>
      <c r="Q18" s="39" t="str">
        <f>IF(Rækker!H18=2,2,"")</f>
        <v/>
      </c>
      <c r="R18" s="37" t="str">
        <f>IF(Rækker!J18=1,1,"")</f>
        <v/>
      </c>
      <c r="S18" s="38" t="str">
        <f>IF(Rækker!J18="X","X","")</f>
        <v/>
      </c>
      <c r="T18" s="39">
        <f>IF(Rækker!J18=2,2,"")</f>
        <v>2</v>
      </c>
      <c r="U18" s="37">
        <f>IF(Rækker!L18=1,1,"")</f>
        <v>1</v>
      </c>
      <c r="V18" s="38" t="str">
        <f>IF(Rækker!L18="X","X","")</f>
        <v/>
      </c>
      <c r="W18" s="39" t="str">
        <f>IF(Rækker!L18=2,2,"")</f>
        <v/>
      </c>
      <c r="X18" s="37">
        <f>IF(Rækker!N18=1,1,"")</f>
        <v>1</v>
      </c>
      <c r="Y18" s="38" t="str">
        <f>IF(Rækker!N18="X","X","")</f>
        <v/>
      </c>
      <c r="Z18" s="39" t="str">
        <f>IF(Rækker!N18=2,2,"")</f>
        <v/>
      </c>
      <c r="AA18" s="37">
        <f>IF(Rækker!P18=1,1,"")</f>
        <v>1</v>
      </c>
      <c r="AB18" s="38" t="str">
        <f>IF(Rækker!P18="X","X","")</f>
        <v/>
      </c>
      <c r="AC18" s="39" t="str">
        <f>IF(Rækker!P18=2,2,"")</f>
        <v/>
      </c>
      <c r="AD18" s="37">
        <f>IF(Rækker!R18=1,1,"")</f>
        <v>1</v>
      </c>
      <c r="AE18" s="38" t="str">
        <f>IF(Rækker!R18="X","X","")</f>
        <v/>
      </c>
      <c r="AF18" s="39" t="str">
        <f>IF(Rækker!R18=2,2,"")</f>
        <v/>
      </c>
      <c r="AG18" s="37" t="str">
        <f>IF(Rækker!T18=1,1,"")</f>
        <v/>
      </c>
      <c r="AH18" s="38" t="str">
        <f>IF(Rækker!T18="X","X","")</f>
        <v/>
      </c>
      <c r="AI18" s="39" t="str">
        <f>IF(Rækker!T18=2,2,"")</f>
        <v/>
      </c>
      <c r="AJ18" s="37" t="str">
        <f>IF(Rækker!V18=1,1,"")</f>
        <v/>
      </c>
      <c r="AK18" s="38" t="str">
        <f>IF(Rækker!V18="X","X","")</f>
        <v/>
      </c>
      <c r="AL18" s="39" t="str">
        <f>IF(Rækker!V18=2,2,"")</f>
        <v/>
      </c>
      <c r="AM18" s="37" t="str">
        <f>IF(Rækker!X18=1,1,"")</f>
        <v/>
      </c>
      <c r="AN18" s="38" t="str">
        <f>IF(Rækker!X18="X","X","")</f>
        <v/>
      </c>
      <c r="AO18" s="39" t="str">
        <f>IF(Rækker!X18=2,2,"")</f>
        <v/>
      </c>
      <c r="AP18" s="37" t="str">
        <f>IF(Rækker!Z18=1,1,"")</f>
        <v/>
      </c>
      <c r="AQ18" s="38" t="str">
        <f>IF(Rækker!Z18="X","X","")</f>
        <v/>
      </c>
      <c r="AR18" s="39" t="str">
        <f>IF(Rækker!Z18=2,2,"")</f>
        <v/>
      </c>
      <c r="AS18" s="37" t="str">
        <f>IF(Rækker!AB18=1,1,"")</f>
        <v/>
      </c>
      <c r="AT18" s="38" t="str">
        <f>IF(Rækker!AB18="X","X","")</f>
        <v/>
      </c>
      <c r="AU18" s="39" t="str">
        <f>IF(Rækker!AB18=2,2,"")</f>
        <v/>
      </c>
      <c r="AV18" s="37" t="str">
        <f>IF(Rækker!AD18=1,1,"")</f>
        <v/>
      </c>
      <c r="AW18" s="38" t="str">
        <f>IF(Rækker!AD18="X","X","")</f>
        <v/>
      </c>
      <c r="AX18" s="39" t="str">
        <f>IF(Rækker!AD18=2,2,"")</f>
        <v/>
      </c>
      <c r="AY18" s="37" t="str">
        <f>IF(Rækker!AF18=1,1,"")</f>
        <v/>
      </c>
      <c r="AZ18" s="38" t="str">
        <f>IF(Rækker!AF18="X","X","")</f>
        <v/>
      </c>
      <c r="BA18" s="39" t="str">
        <f>IF(Rækker!AF18=2,2,"")</f>
        <v/>
      </c>
    </row>
    <row r="19" spans="1:53" ht="16.350000000000001" customHeight="1" thickBot="1" x14ac:dyDescent="0.2">
      <c r="A19" s="32"/>
      <c r="B19" s="33" t="str">
        <f>IF(F4&lt;&gt;"","13.","")</f>
        <v>13.</v>
      </c>
      <c r="C19" s="34" t="str">
        <f>IF(F4&lt;&gt;"",CONCATENATE(Kampe!B17," - ",Kampe!D17,"........................................................................................................."),"")</f>
        <v>York City - Gillingham.........................................................................................................</v>
      </c>
      <c r="D19" s="35" t="s">
        <v>26</v>
      </c>
      <c r="E19" s="26">
        <v>1</v>
      </c>
      <c r="F19" s="45">
        <f>IF(Rækker!B19=1,1,"")</f>
        <v>1</v>
      </c>
      <c r="G19" s="36" t="str">
        <f>IF(Rækker!B19="X","X","")</f>
        <v/>
      </c>
      <c r="H19" s="28" t="str">
        <f>IF(Rækker!B19=2,2,"")</f>
        <v/>
      </c>
      <c r="I19" s="27">
        <f>IF(Rækker!D19=1,1,"")</f>
        <v>1</v>
      </c>
      <c r="J19" s="36" t="str">
        <f>IF(Rækker!D19="X","X","")</f>
        <v/>
      </c>
      <c r="K19" s="28" t="str">
        <f>IF(Rækker!D19=2,2,"")</f>
        <v/>
      </c>
      <c r="L19" s="27">
        <f>IF(Rækker!F19=1,1,"")</f>
        <v>1</v>
      </c>
      <c r="M19" s="36" t="str">
        <f>IF(Rækker!F19="X","X","")</f>
        <v/>
      </c>
      <c r="N19" s="28" t="str">
        <f>IF(Rækker!F19=2,2,"")</f>
        <v/>
      </c>
      <c r="O19" s="27">
        <f>IF(Rækker!H19=1,1,"")</f>
        <v>1</v>
      </c>
      <c r="P19" s="36" t="str">
        <f>IF(Rækker!H19="X","X","")</f>
        <v/>
      </c>
      <c r="Q19" s="28" t="str">
        <f>IF(Rækker!H19=2,2,"")</f>
        <v/>
      </c>
      <c r="R19" s="27">
        <f>IF(Rækker!J19=1,1,"")</f>
        <v>1</v>
      </c>
      <c r="S19" s="36" t="str">
        <f>IF(Rækker!J19="X","X","")</f>
        <v/>
      </c>
      <c r="T19" s="28" t="str">
        <f>IF(Rækker!J19=2,2,"")</f>
        <v/>
      </c>
      <c r="U19" s="27">
        <f>IF(Rækker!L19=1,1,"")</f>
        <v>1</v>
      </c>
      <c r="V19" s="36" t="str">
        <f>IF(Rækker!L19="X","X","")</f>
        <v/>
      </c>
      <c r="W19" s="28" t="str">
        <f>IF(Rækker!L19=2,2,"")</f>
        <v/>
      </c>
      <c r="X19" s="27">
        <f>IF(Rækker!N19=1,1,"")</f>
        <v>1</v>
      </c>
      <c r="Y19" s="36" t="str">
        <f>IF(Rækker!N19="X","X","")</f>
        <v/>
      </c>
      <c r="Z19" s="28" t="str">
        <f>IF(Rækker!N19=2,2,"")</f>
        <v/>
      </c>
      <c r="AA19" s="27">
        <f>IF(Rækker!P19=1,1,"")</f>
        <v>1</v>
      </c>
      <c r="AB19" s="36" t="str">
        <f>IF(Rækker!P19="X","X","")</f>
        <v/>
      </c>
      <c r="AC19" s="28" t="str">
        <f>IF(Rækker!P19=2,2,"")</f>
        <v/>
      </c>
      <c r="AD19" s="27">
        <f>IF(Rækker!R19=1,1,"")</f>
        <v>1</v>
      </c>
      <c r="AE19" s="36" t="str">
        <f>IF(Rækker!R19="X","X","")</f>
        <v/>
      </c>
      <c r="AF19" s="28" t="str">
        <f>IF(Rækker!R19=2,2,"")</f>
        <v/>
      </c>
      <c r="AG19" s="27" t="str">
        <f>IF(Rækker!T19=1,1,"")</f>
        <v/>
      </c>
      <c r="AH19" s="36" t="str">
        <f>IF(Rækker!T19="X","X","")</f>
        <v/>
      </c>
      <c r="AI19" s="28" t="str">
        <f>IF(Rækker!T19=2,2,"")</f>
        <v/>
      </c>
      <c r="AJ19" s="27" t="str">
        <f>IF(Rækker!V19=1,1,"")</f>
        <v/>
      </c>
      <c r="AK19" s="36" t="str">
        <f>IF(Rækker!V19="X","X","")</f>
        <v/>
      </c>
      <c r="AL19" s="28" t="str">
        <f>IF(Rækker!V19=2,2,"")</f>
        <v/>
      </c>
      <c r="AM19" s="27" t="str">
        <f>IF(Rækker!X19=1,1,"")</f>
        <v/>
      </c>
      <c r="AN19" s="36" t="str">
        <f>IF(Rækker!X19="X","X","")</f>
        <v/>
      </c>
      <c r="AO19" s="28" t="str">
        <f>IF(Rækker!X19=2,2,"")</f>
        <v/>
      </c>
      <c r="AP19" s="27" t="str">
        <f>IF(Rækker!Z19=1,1,"")</f>
        <v/>
      </c>
      <c r="AQ19" s="36" t="str">
        <f>IF(Rækker!Z19="X","X","")</f>
        <v/>
      </c>
      <c r="AR19" s="28" t="str">
        <f>IF(Rækker!Z19=2,2,"")</f>
        <v/>
      </c>
      <c r="AS19" s="27" t="str">
        <f>IF(Rækker!AB19=1,1,"")</f>
        <v/>
      </c>
      <c r="AT19" s="36" t="str">
        <f>IF(Rækker!AB19="X","X","")</f>
        <v/>
      </c>
      <c r="AU19" s="28" t="str">
        <f>IF(Rækker!AB19=2,2,"")</f>
        <v/>
      </c>
      <c r="AV19" s="27" t="str">
        <f>IF(Rækker!AD19=1,1,"")</f>
        <v/>
      </c>
      <c r="AW19" s="36" t="str">
        <f>IF(Rækker!AD19="X","X","")</f>
        <v/>
      </c>
      <c r="AX19" s="28" t="str">
        <f>IF(Rækker!AD19=2,2,"")</f>
        <v/>
      </c>
      <c r="AY19" s="27" t="str">
        <f>IF(Rækker!AF19=1,1,"")</f>
        <v/>
      </c>
      <c r="AZ19" s="36" t="str">
        <f>IF(Rækker!AF19="X","X","")</f>
        <v/>
      </c>
      <c r="BA19" s="28" t="str">
        <f>IF(Rækker!AF19=2,2,"")</f>
        <v/>
      </c>
    </row>
    <row r="20" spans="1:53" ht="16.350000000000001" customHeight="1" thickTop="1" thickBot="1" x14ac:dyDescent="0.2">
      <c r="A20" s="104" t="str">
        <f>IF(F4&lt;&gt;"","Resultat: ","")</f>
        <v xml:space="preserve">Resultat: </v>
      </c>
      <c r="B20" s="105"/>
      <c r="C20" s="105"/>
      <c r="D20" s="105"/>
      <c r="E20" s="46"/>
      <c r="F20" s="96">
        <f>IF(DB!B6=13,IF(F4&lt;&gt;"",IF(F5&lt;&gt;"",IF(OR(LEFT(F5,3)="Res",LEFT(F5,2)="MR"),DB!AE12,""),DB!AE12),""),"")</f>
        <v>4</v>
      </c>
      <c r="G20" s="97"/>
      <c r="H20" s="98"/>
      <c r="I20" s="96">
        <f>IF(DB!B6=13,IF(I4&lt;&gt;"",IF(I5&lt;&gt;"",IF(OR(LEFT(I5,3)="Res",LEFT(I5,2)="MR"),DB!AE13,""),DB!AE13),""),"")</f>
        <v>4</v>
      </c>
      <c r="J20" s="97"/>
      <c r="K20" s="98"/>
      <c r="L20" s="96">
        <f>IF(DB!B6=13,IF(L4&lt;&gt;"",IF(L5&lt;&gt;"",IF(OR(LEFT(L5,3)="Res",LEFT(L5,2)="MR"),DB!AE14,""),DB!AE14),""),"")</f>
        <v>4</v>
      </c>
      <c r="M20" s="97"/>
      <c r="N20" s="98"/>
      <c r="O20" s="96">
        <f>IF(DB!B6=13,IF(O4&lt;&gt;"",IF(O5&lt;&gt;"",IF(OR(LEFT(O5,3)="Res",LEFT(O5,2)="MR"),DB!AE15,""),DB!AE15),""),"")</f>
        <v>4</v>
      </c>
      <c r="P20" s="97"/>
      <c r="Q20" s="98"/>
      <c r="R20" s="96">
        <f>IF(DB!B6=13,IF(R4&lt;&gt;"",IF(R5&lt;&gt;"",IF(OR(LEFT(R5,3)="Res",LEFT(R5,2)="MR"),DB!AE16,""),DB!AE16),""),"")</f>
        <v>4</v>
      </c>
      <c r="S20" s="97"/>
      <c r="T20" s="98"/>
      <c r="U20" s="96">
        <f>IF(DB!B6=13,IF(U4&lt;&gt;"",IF(U5&lt;&gt;"",IF(OR(LEFT(U5,3)="Res",LEFT(U5,2)="MR"),DB!AE17,""),DB!AE17),""),"")</f>
        <v>4</v>
      </c>
      <c r="V20" s="97"/>
      <c r="W20" s="98"/>
      <c r="X20" s="96">
        <f>IF(DB!B6=13,IF(X4&lt;&gt;"",IF(X5&lt;&gt;"",IF(OR(LEFT(X5,3)="Res",LEFT(X5,2)="MR"),DB!AE18,""),DB!AE18),""),"")</f>
        <v>4</v>
      </c>
      <c r="Y20" s="97"/>
      <c r="Z20" s="98"/>
      <c r="AA20" s="96">
        <f>IF(DB!B6=13,IF(AA4&lt;&gt;"",IF(AA5&lt;&gt;"",IF(OR(LEFT(AA5,3)="Res",LEFT(AA5,2)="MR"),DB!AE19,""),DB!AE19),""),"")</f>
        <v>4</v>
      </c>
      <c r="AB20" s="97"/>
      <c r="AC20" s="98"/>
      <c r="AD20" s="96">
        <f>IF(DB!B6=13,IF(AD4&lt;&gt;"",IF(AD5&lt;&gt;"",IF(OR(LEFT(AD5,3)="Res",LEFT(AD5,2)="MR"),DB!AE20,""),DB!AE20),""),"")</f>
        <v>4</v>
      </c>
      <c r="AE20" s="97"/>
      <c r="AF20" s="98"/>
      <c r="AG20" s="96" t="str">
        <f>IF(DB!B6=13,IF(AG4&lt;&gt;"",IF(AG5&lt;&gt;"",IF(OR(LEFT(AG5,3)="Res",LEFT(AG5,2)="MR"),DB!AE21,""),DB!AE21),""),"")</f>
        <v/>
      </c>
      <c r="AH20" s="97"/>
      <c r="AI20" s="98"/>
      <c r="AJ20" s="96" t="str">
        <f>IF(DB!B6=13,IF(AJ4&lt;&gt;"",IF(AJ5&lt;&gt;"",IF(OR(LEFT(AJ5,3)="Res",LEFT(AJ5,2)="MR"),DB!AE22,""),DB!AE22),""),"")</f>
        <v/>
      </c>
      <c r="AK20" s="97"/>
      <c r="AL20" s="98"/>
      <c r="AM20" s="96" t="str">
        <f>IF(DB!B6=13,IF(AM4&lt;&gt;"",IF(AM5&lt;&gt;"",IF(OR(LEFT(AM5,3)="Res",LEFT(AM5,2)="MR"),DB!AE23,""),DB!AE23),""),"")</f>
        <v/>
      </c>
      <c r="AN20" s="97"/>
      <c r="AO20" s="98"/>
      <c r="AP20" s="96" t="str">
        <f>IF(DB!B6=13,IF(AP4&lt;&gt;"",IF(AP5&lt;&gt;"",IF(OR(LEFT(AP5,3)="Res",LEFT(AP5,2)="MR"),DB!AE24,""),DB!AE24),""),"")</f>
        <v/>
      </c>
      <c r="AQ20" s="97"/>
      <c r="AR20" s="98"/>
      <c r="AS20" s="96" t="str">
        <f>IF(DB!B6=13,IF(AS4&lt;&gt;"",IF(AS5&lt;&gt;"",IF(OR(LEFT(AS5,3)="Res",LEFT(AS5,2)="MR"),DB!AE25,""),DB!AE25),""),"")</f>
        <v/>
      </c>
      <c r="AT20" s="97"/>
      <c r="AU20" s="98"/>
      <c r="AV20" s="96" t="str">
        <f>IF(DB!B6=13,IF(AV4&lt;&gt;"",IF(AV5&lt;&gt;"",IF(OR(LEFT(AV5,3)="Res",LEFT(AV5,2)="MR"),DB!AE26,""),DB!AE26),""),"")</f>
        <v/>
      </c>
      <c r="AW20" s="97"/>
      <c r="AX20" s="98"/>
      <c r="AY20" s="96" t="str">
        <f>IF(DB!B6=13,IF(AY4&lt;&gt;"",IF(AY5&lt;&gt;"",IF(OR(LEFT(AY5,3)="Res",LEFT(AY5,2)="MR"),DB!AE27,""),DB!AE27),""),"")</f>
        <v/>
      </c>
      <c r="AZ20" s="97"/>
      <c r="BA20" s="98"/>
    </row>
    <row r="21" spans="1:53" ht="16.350000000000001" customHeight="1" thickTop="1" x14ac:dyDescent="0.15">
      <c r="A21" s="90" t="s">
        <v>6</v>
      </c>
      <c r="B21" s="91"/>
      <c r="C21" s="91"/>
      <c r="D21" s="91"/>
      <c r="E21" s="91"/>
      <c r="F21" s="102" t="str">
        <f>DB!H1</f>
        <v>Grand Prix-række afgives til Bjarne Villadsen</v>
      </c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</row>
    <row r="22" spans="1:53" ht="16.350000000000001" customHeight="1" x14ac:dyDescent="0.15">
      <c r="A22" s="92" t="s">
        <v>28</v>
      </c>
      <c r="B22" s="92"/>
      <c r="C22" s="92"/>
      <c r="D22" s="92"/>
      <c r="E22" s="92"/>
      <c r="F22" s="110" t="str">
        <f>DB!H2</f>
        <v>Senest Onsdag kl. 23.00 i næste kampuge</v>
      </c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</row>
    <row r="23" spans="1:53" ht="16.350000000000001" customHeight="1" x14ac:dyDescent="0.15">
      <c r="A23" s="92" t="s">
        <v>5</v>
      </c>
      <c r="B23" s="92"/>
      <c r="C23" s="92"/>
      <c r="D23" s="92"/>
      <c r="E23" s="92"/>
      <c r="F23" s="110" t="str">
        <f>DB!H3</f>
        <v>på tlf.: 20 46 98 75 eller på email: lundstipsforening@gmail</v>
      </c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</row>
    <row r="24" spans="1:53" ht="16.350000000000001" customHeight="1" x14ac:dyDescent="0.1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</row>
    <row r="25" spans="1:53" ht="16.350000000000001" customHeight="1" x14ac:dyDescent="0.15">
      <c r="A25" s="70"/>
      <c r="B25" s="70"/>
      <c r="C25" s="70"/>
      <c r="D25" s="70"/>
      <c r="E25" s="72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</row>
    <row r="26" spans="1:53" ht="16.350000000000001" customHeight="1" x14ac:dyDescent="0.15">
      <c r="A26" s="70"/>
      <c r="B26" s="70"/>
      <c r="C26" s="70"/>
      <c r="D26" s="70"/>
      <c r="E26" s="72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</row>
    <row r="27" spans="1:53" ht="16.350000000000001" customHeight="1" x14ac:dyDescent="0.15">
      <c r="A27" s="70"/>
      <c r="B27" s="70"/>
      <c r="C27" s="70"/>
      <c r="D27" s="70"/>
      <c r="E27" s="72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</row>
    <row r="28" spans="1:53" ht="16.350000000000001" customHeight="1" x14ac:dyDescent="0.15">
      <c r="A28" s="70"/>
      <c r="B28" s="70"/>
      <c r="C28" s="70"/>
      <c r="D28" s="70"/>
      <c r="E28" s="72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</row>
    <row r="29" spans="1:53" ht="16.350000000000001" customHeight="1" x14ac:dyDescent="0.15">
      <c r="A29" s="70"/>
      <c r="B29" s="70"/>
      <c r="C29" s="70"/>
      <c r="D29" s="70"/>
      <c r="E29" s="72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</row>
    <row r="30" spans="1:53" ht="16.350000000000001" customHeight="1" x14ac:dyDescent="0.15">
      <c r="A30" s="70"/>
      <c r="B30" s="70"/>
      <c r="C30" s="70"/>
      <c r="D30" s="70"/>
      <c r="E30" s="72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</row>
    <row r="31" spans="1:53" ht="16.350000000000001" customHeight="1" x14ac:dyDescent="0.15">
      <c r="A31" s="70"/>
      <c r="B31" s="70"/>
      <c r="C31" s="70"/>
      <c r="D31" s="70"/>
      <c r="E31" s="72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</row>
    <row r="32" spans="1:53" ht="16.350000000000001" customHeight="1" x14ac:dyDescent="0.15">
      <c r="A32" s="70"/>
      <c r="B32" s="70"/>
      <c r="C32" s="70"/>
      <c r="D32" s="70"/>
      <c r="E32" s="72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</row>
    <row r="33" spans="1:53" ht="16.350000000000001" customHeight="1" x14ac:dyDescent="0.15">
      <c r="A33" s="70"/>
      <c r="B33" s="70"/>
      <c r="C33" s="70"/>
      <c r="D33" s="70"/>
      <c r="E33" s="72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</row>
    <row r="34" spans="1:53" ht="16.350000000000001" customHeight="1" x14ac:dyDescent="0.15">
      <c r="A34" s="70"/>
      <c r="B34" s="70"/>
      <c r="C34" s="70"/>
      <c r="D34" s="70"/>
      <c r="E34" s="72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</row>
    <row r="35" spans="1:53" ht="16.350000000000001" customHeight="1" x14ac:dyDescent="0.15">
      <c r="A35" s="70"/>
      <c r="B35" s="70"/>
      <c r="C35" s="70"/>
      <c r="D35" s="70"/>
      <c r="E35" s="72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</row>
    <row r="36" spans="1:53" ht="16.350000000000001" customHeight="1" x14ac:dyDescent="0.15">
      <c r="A36" s="70"/>
      <c r="B36" s="70"/>
      <c r="C36" s="70"/>
      <c r="D36" s="70"/>
      <c r="E36" s="72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</row>
    <row r="37" spans="1:53" ht="16.350000000000001" customHeight="1" x14ac:dyDescent="0.15">
      <c r="A37" s="70"/>
      <c r="B37" s="70"/>
      <c r="C37" s="70"/>
      <c r="D37" s="70"/>
      <c r="E37" s="7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</row>
    <row r="38" spans="1:53" ht="16.350000000000001" customHeight="1" x14ac:dyDescent="0.1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</row>
    <row r="39" spans="1:53" ht="16.350000000000001" customHeight="1" x14ac:dyDescent="0.15">
      <c r="A39" s="70"/>
      <c r="B39" s="70"/>
      <c r="C39" s="70"/>
      <c r="D39" s="70"/>
      <c r="E39" s="70"/>
      <c r="F39" s="71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</row>
    <row r="40" spans="1:53" ht="75.75" customHeight="1" x14ac:dyDescent="0.15">
      <c r="A40" s="70"/>
      <c r="B40" s="70"/>
      <c r="C40" s="70"/>
      <c r="D40" s="70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</row>
    <row r="41" spans="1:53" ht="16.350000000000001" customHeight="1" x14ac:dyDescent="0.15">
      <c r="A41" s="70"/>
      <c r="B41" s="70"/>
      <c r="C41" s="70"/>
      <c r="D41" s="70"/>
      <c r="E41" s="71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</row>
    <row r="42" spans="1:53" ht="16.350000000000001" customHeight="1" x14ac:dyDescent="0.1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</row>
    <row r="43" spans="1:53" ht="16.350000000000001" customHeight="1" x14ac:dyDescent="0.15">
      <c r="A43" s="70"/>
      <c r="B43" s="70"/>
      <c r="C43" s="70"/>
      <c r="D43" s="70"/>
      <c r="E43" s="72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</row>
    <row r="44" spans="1:53" ht="16.350000000000001" customHeight="1" x14ac:dyDescent="0.15">
      <c r="A44" s="70"/>
      <c r="B44" s="70"/>
      <c r="C44" s="70"/>
      <c r="D44" s="70"/>
      <c r="E44" s="72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</row>
    <row r="45" spans="1:53" ht="16.350000000000001" customHeight="1" x14ac:dyDescent="0.15">
      <c r="A45" s="70"/>
      <c r="B45" s="70"/>
      <c r="C45" s="70"/>
      <c r="D45" s="70"/>
      <c r="E45" s="72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</row>
    <row r="46" spans="1:53" ht="16.350000000000001" customHeight="1" x14ac:dyDescent="0.15">
      <c r="A46" s="70"/>
      <c r="B46" s="70"/>
      <c r="C46" s="70"/>
      <c r="D46" s="70"/>
      <c r="E46" s="72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</row>
    <row r="47" spans="1:53" ht="16.350000000000001" customHeight="1" x14ac:dyDescent="0.15">
      <c r="A47" s="70"/>
      <c r="B47" s="70"/>
      <c r="C47" s="70"/>
      <c r="D47" s="70"/>
      <c r="E47" s="72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</row>
    <row r="48" spans="1:53" ht="16.350000000000001" customHeight="1" x14ac:dyDescent="0.15">
      <c r="A48" s="70"/>
      <c r="B48" s="70"/>
      <c r="C48" s="70"/>
      <c r="D48" s="70"/>
      <c r="E48" s="72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</row>
    <row r="49" spans="1:53" ht="16.350000000000001" customHeight="1" x14ac:dyDescent="0.15">
      <c r="A49" s="70"/>
      <c r="B49" s="70"/>
      <c r="C49" s="70"/>
      <c r="D49" s="70"/>
      <c r="E49" s="72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</row>
    <row r="50" spans="1:53" ht="16.350000000000001" customHeight="1" x14ac:dyDescent="0.15">
      <c r="A50" s="70"/>
      <c r="B50" s="70"/>
      <c r="C50" s="70"/>
      <c r="D50" s="70"/>
      <c r="E50" s="72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</row>
    <row r="51" spans="1:53" ht="16.350000000000001" customHeight="1" x14ac:dyDescent="0.15">
      <c r="A51" s="70"/>
      <c r="B51" s="70"/>
      <c r="C51" s="70"/>
      <c r="D51" s="70"/>
      <c r="E51" s="72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</row>
    <row r="52" spans="1:53" ht="16.350000000000001" customHeight="1" x14ac:dyDescent="0.15">
      <c r="A52" s="70"/>
      <c r="B52" s="70"/>
      <c r="C52" s="70"/>
      <c r="D52" s="70"/>
      <c r="E52" s="72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</row>
    <row r="53" spans="1:53" ht="16.350000000000001" customHeight="1" x14ac:dyDescent="0.15">
      <c r="A53" s="70"/>
      <c r="B53" s="70"/>
      <c r="C53" s="70"/>
      <c r="D53" s="70"/>
      <c r="E53" s="72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</row>
    <row r="54" spans="1:53" ht="16.350000000000001" customHeight="1" x14ac:dyDescent="0.15">
      <c r="A54" s="70"/>
      <c r="B54" s="70"/>
      <c r="C54" s="70"/>
      <c r="D54" s="70"/>
      <c r="E54" s="72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</row>
    <row r="55" spans="1:53" ht="16.350000000000001" customHeight="1" x14ac:dyDescent="0.15">
      <c r="A55" s="70"/>
      <c r="B55" s="70"/>
      <c r="C55" s="70"/>
      <c r="D55" s="70"/>
      <c r="E55" s="7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</row>
    <row r="56" spans="1:53" ht="16.350000000000001" customHeight="1" x14ac:dyDescent="0.1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</row>
    <row r="57" spans="1:53" ht="16.350000000000001" customHeight="1" x14ac:dyDescent="0.15">
      <c r="A57" s="70"/>
      <c r="B57" s="70"/>
      <c r="C57" s="70"/>
      <c r="D57" s="70"/>
      <c r="E57" s="70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</row>
    <row r="58" spans="1:53" ht="75.75" customHeight="1" x14ac:dyDescent="0.15">
      <c r="A58" s="70"/>
      <c r="B58" s="70"/>
      <c r="C58" s="70"/>
      <c r="D58" s="70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16.350000000000001" customHeight="1" x14ac:dyDescent="0.15">
      <c r="A59" s="70"/>
      <c r="B59" s="70"/>
      <c r="C59" s="70"/>
      <c r="D59" s="70"/>
      <c r="E59" s="71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</row>
    <row r="60" spans="1:53" ht="16.350000000000001" customHeight="1" x14ac:dyDescent="0.1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</row>
    <row r="61" spans="1:53" ht="16.350000000000001" customHeight="1" x14ac:dyDescent="0.15">
      <c r="A61" s="70"/>
      <c r="B61" s="70"/>
      <c r="C61" s="70"/>
      <c r="D61" s="70"/>
      <c r="E61" s="72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</row>
    <row r="62" spans="1:53" ht="16.350000000000001" customHeight="1" x14ac:dyDescent="0.15">
      <c r="A62" s="70"/>
      <c r="B62" s="70"/>
      <c r="C62" s="70"/>
      <c r="D62" s="70"/>
      <c r="E62" s="72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</row>
    <row r="63" spans="1:53" ht="16.350000000000001" customHeight="1" x14ac:dyDescent="0.15">
      <c r="A63" s="70"/>
      <c r="B63" s="70"/>
      <c r="C63" s="70"/>
      <c r="D63" s="70"/>
      <c r="E63" s="72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</row>
    <row r="64" spans="1:53" ht="16.350000000000001" customHeight="1" x14ac:dyDescent="0.15">
      <c r="A64" s="70"/>
      <c r="B64" s="70"/>
      <c r="C64" s="70"/>
      <c r="D64" s="70"/>
      <c r="E64" s="72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spans="1:53" ht="16.350000000000001" customHeight="1" x14ac:dyDescent="0.15">
      <c r="A65" s="70"/>
      <c r="B65" s="70"/>
      <c r="C65" s="70"/>
      <c r="D65" s="70"/>
      <c r="E65" s="72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spans="1:53" ht="16.350000000000001" customHeight="1" x14ac:dyDescent="0.15">
      <c r="A66" s="70"/>
      <c r="B66" s="70"/>
      <c r="C66" s="70"/>
      <c r="D66" s="70"/>
      <c r="E66" s="72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spans="1:53" ht="16.350000000000001" customHeight="1" x14ac:dyDescent="0.15">
      <c r="A67" s="70"/>
      <c r="B67" s="70"/>
      <c r="C67" s="70"/>
      <c r="D67" s="70"/>
      <c r="E67" s="72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spans="1:53" ht="16.350000000000001" customHeight="1" x14ac:dyDescent="0.15">
      <c r="A68" s="70"/>
      <c r="B68" s="70"/>
      <c r="C68" s="70"/>
      <c r="D68" s="70"/>
      <c r="E68" s="7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spans="1:53" ht="16.350000000000001" customHeight="1" x14ac:dyDescent="0.15">
      <c r="A69" s="70"/>
      <c r="B69" s="70"/>
      <c r="C69" s="70"/>
      <c r="D69" s="70"/>
      <c r="E69" s="72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spans="1:53" ht="16.350000000000001" customHeight="1" x14ac:dyDescent="0.15">
      <c r="A70" s="70"/>
      <c r="B70" s="70"/>
      <c r="C70" s="70"/>
      <c r="D70" s="70"/>
      <c r="E70" s="72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spans="1:53" ht="16.350000000000001" customHeight="1" x14ac:dyDescent="0.15">
      <c r="A71" s="70"/>
      <c r="B71" s="70"/>
      <c r="C71" s="70"/>
      <c r="D71" s="70"/>
      <c r="E71" s="72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spans="1:53" ht="16.350000000000001" customHeight="1" x14ac:dyDescent="0.15">
      <c r="A72" s="70"/>
      <c r="B72" s="70"/>
      <c r="C72" s="70"/>
      <c r="D72" s="70"/>
      <c r="E72" s="72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spans="1:53" ht="16.350000000000001" customHeight="1" x14ac:dyDescent="0.15">
      <c r="A73" s="70"/>
      <c r="B73" s="70"/>
      <c r="C73" s="70"/>
      <c r="D73" s="70"/>
      <c r="E73" s="72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spans="1:53" ht="16.350000000000001" customHeight="1" x14ac:dyDescent="0.1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spans="1:53" ht="16.350000000000001" customHeight="1" x14ac:dyDescent="0.15"/>
    <row r="76" spans="1:53" ht="75.75" customHeight="1" x14ac:dyDescent="0.15"/>
    <row r="77" spans="1:53" ht="16.350000000000001" customHeight="1" x14ac:dyDescent="0.15"/>
  </sheetData>
  <sheetProtection sheet="1" objects="1" scenarios="1"/>
  <mergeCells count="62">
    <mergeCell ref="F22:AK22"/>
    <mergeCell ref="F23:AK23"/>
    <mergeCell ref="AL23:BA23"/>
    <mergeCell ref="AL22:BA22"/>
    <mergeCell ref="I4:K4"/>
    <mergeCell ref="I5:K5"/>
    <mergeCell ref="I20:K20"/>
    <mergeCell ref="L4:N4"/>
    <mergeCell ref="L5:N5"/>
    <mergeCell ref="L20:N20"/>
    <mergeCell ref="O4:Q4"/>
    <mergeCell ref="O5:Q5"/>
    <mergeCell ref="O20:Q20"/>
    <mergeCell ref="R4:T4"/>
    <mergeCell ref="R5:T5"/>
    <mergeCell ref="R20:T20"/>
    <mergeCell ref="A20:D20"/>
    <mergeCell ref="F5:H5"/>
    <mergeCell ref="F20:H20"/>
    <mergeCell ref="A6:D6"/>
    <mergeCell ref="E4:E5"/>
    <mergeCell ref="F4:H4"/>
    <mergeCell ref="AD5:AF5"/>
    <mergeCell ref="AD20:AF20"/>
    <mergeCell ref="U4:W4"/>
    <mergeCell ref="U5:W5"/>
    <mergeCell ref="U20:W20"/>
    <mergeCell ref="X4:Z4"/>
    <mergeCell ref="X5:Z5"/>
    <mergeCell ref="X20:Z20"/>
    <mergeCell ref="A23:E23"/>
    <mergeCell ref="F21:AK21"/>
    <mergeCell ref="AL21:BA21"/>
    <mergeCell ref="AY4:BA4"/>
    <mergeCell ref="AY5:BA5"/>
    <mergeCell ref="AY20:BA20"/>
    <mergeCell ref="AS4:AU4"/>
    <mergeCell ref="AS5:AU5"/>
    <mergeCell ref="AS20:AU20"/>
    <mergeCell ref="AV4:AX4"/>
    <mergeCell ref="AP5:AR5"/>
    <mergeCell ref="AP20:AR20"/>
    <mergeCell ref="AG4:AI4"/>
    <mergeCell ref="AG5:AI5"/>
    <mergeCell ref="AG20:AI20"/>
    <mergeCell ref="AJ4:AL4"/>
    <mergeCell ref="A1:BA3"/>
    <mergeCell ref="A4:D5"/>
    <mergeCell ref="A21:E21"/>
    <mergeCell ref="A22:E22"/>
    <mergeCell ref="AV5:AX5"/>
    <mergeCell ref="AV20:AX20"/>
    <mergeCell ref="AM4:AO4"/>
    <mergeCell ref="AM5:AO5"/>
    <mergeCell ref="AM20:AO20"/>
    <mergeCell ref="AP4:AR4"/>
    <mergeCell ref="AJ5:AL5"/>
    <mergeCell ref="AJ20:AL20"/>
    <mergeCell ref="AA4:AC4"/>
    <mergeCell ref="AA5:AC5"/>
    <mergeCell ref="AA20:AC20"/>
    <mergeCell ref="AD4:AF4"/>
  </mergeCells>
  <phoneticPr fontId="0" type="noConversion"/>
  <printOptions horizontalCentered="1" verticalCentered="1"/>
  <pageMargins left="0" right="0" top="0" bottom="0" header="0" footer="0"/>
  <pageSetup paperSize="9" scale="54" orientation="portrait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69C9-EE53-4853-A40E-4E52907AA3E8}">
  <sheetPr>
    <pageSetUpPr fitToPage="1"/>
  </sheetPr>
  <dimension ref="A1:H15"/>
  <sheetViews>
    <sheetView showGridLines="0" zoomScale="91" workbookViewId="0">
      <selection sqref="A1:G2"/>
    </sheetView>
  </sheetViews>
  <sheetFormatPr defaultColWidth="9.16796875" defaultRowHeight="12.75" x14ac:dyDescent="0.15"/>
  <cols>
    <col min="1" max="1" width="3.7734375" style="52" bestFit="1" customWidth="1"/>
    <col min="2" max="2" width="18.33984375" style="52" bestFit="1" customWidth="1"/>
    <col min="3" max="3" width="1.6171875" style="52" customWidth="1"/>
    <col min="4" max="4" width="18.33984375" style="52" customWidth="1"/>
    <col min="5" max="5" width="3.234375" style="52" bestFit="1" customWidth="1"/>
    <col min="6" max="6" width="1.75" style="52" bestFit="1" customWidth="1"/>
    <col min="7" max="7" width="3.234375" style="52" bestFit="1" customWidth="1"/>
    <col min="8" max="8" width="18.33984375" style="52" customWidth="1"/>
    <col min="9" max="16384" width="9.16796875" style="52"/>
  </cols>
  <sheetData>
    <row r="1" spans="1:8" ht="13.5" customHeight="1" x14ac:dyDescent="0.15">
      <c r="A1" s="117" t="str">
        <f>CONCATENATE("Grand Prix ",DB!B1)</f>
        <v>Grand Prix 2026</v>
      </c>
      <c r="B1" s="117"/>
      <c r="C1" s="117"/>
      <c r="D1" s="117"/>
      <c r="E1" s="147"/>
      <c r="F1" s="147"/>
      <c r="G1" s="147"/>
      <c r="H1" s="117"/>
    </row>
    <row r="2" spans="1:8" ht="13.5" customHeight="1" thickBot="1" x14ac:dyDescent="0.2">
      <c r="A2" s="117"/>
      <c r="B2" s="117"/>
      <c r="C2" s="117"/>
      <c r="D2" s="117"/>
      <c r="E2" s="147"/>
      <c r="F2" s="147"/>
      <c r="G2" s="147"/>
      <c r="H2" s="142"/>
    </row>
    <row r="3" spans="1:8" ht="13.5" customHeight="1" thickTop="1" x14ac:dyDescent="0.15">
      <c r="A3" s="111" t="str">
        <f>CONCATENATE(DB!D3," - Resultater, Kamp ",DB!C5)</f>
        <v>4. runde - Resultater, Kamp 1</v>
      </c>
      <c r="B3" s="112"/>
      <c r="C3" s="112"/>
      <c r="D3" s="112"/>
      <c r="E3" s="143"/>
      <c r="F3" s="143"/>
      <c r="G3" s="144"/>
      <c r="H3" s="140" t="s">
        <v>81</v>
      </c>
    </row>
    <row r="4" spans="1:8" ht="13.5" customHeight="1" thickBot="1" x14ac:dyDescent="0.2">
      <c r="A4" s="114"/>
      <c r="B4" s="115"/>
      <c r="C4" s="115"/>
      <c r="D4" s="115"/>
      <c r="E4" s="145"/>
      <c r="F4" s="145"/>
      <c r="G4" s="146"/>
      <c r="H4" s="141"/>
    </row>
    <row r="5" spans="1:8" ht="13.5" customHeight="1" thickTop="1" x14ac:dyDescent="0.15">
      <c r="A5" s="61" t="s">
        <v>9</v>
      </c>
      <c r="B5" s="62" t="str">
        <f>DB!B30</f>
        <v>Idskov (1)</v>
      </c>
      <c r="C5" s="63" t="str">
        <f>IF(B5&lt;&gt;"","-","")</f>
        <v>-</v>
      </c>
      <c r="D5" s="64" t="str">
        <f>DB!E30</f>
        <v>Chelsea (14)</v>
      </c>
      <c r="E5" s="62">
        <f>DB!L30</f>
        <v>4</v>
      </c>
      <c r="F5" s="63" t="str">
        <f>IF(E5&lt;&gt;"","-","")</f>
        <v>-</v>
      </c>
      <c r="G5" s="56">
        <f>DB!S30</f>
        <v>4</v>
      </c>
      <c r="H5" s="67" t="str">
        <f>DB!V30</f>
        <v/>
      </c>
    </row>
    <row r="6" spans="1:8" ht="13.5" customHeight="1" x14ac:dyDescent="0.15">
      <c r="A6" s="53" t="s">
        <v>10</v>
      </c>
      <c r="B6" s="54" t="str">
        <f>DB!B31</f>
        <v>Idskov (6)</v>
      </c>
      <c r="C6" s="55" t="str">
        <f t="shared" ref="C6:C12" si="0">IF(B6&lt;&gt;"","-","")</f>
        <v>-</v>
      </c>
      <c r="D6" s="65" t="str">
        <f>DB!E31</f>
        <v>Benbo (8)</v>
      </c>
      <c r="E6" s="54">
        <f>DB!L31</f>
        <v>4</v>
      </c>
      <c r="F6" s="55" t="str">
        <f t="shared" ref="F6:F12" si="1">IF(E6&lt;&gt;"","-","")</f>
        <v>-</v>
      </c>
      <c r="G6" s="57">
        <f>DB!S31</f>
        <v>4</v>
      </c>
      <c r="H6" s="68" t="str">
        <f>DB!V31</f>
        <v/>
      </c>
    </row>
    <row r="7" spans="1:8" ht="13.5" customHeight="1" x14ac:dyDescent="0.15">
      <c r="A7" s="53" t="s">
        <v>11</v>
      </c>
      <c r="B7" s="54" t="str">
        <f>DB!B32</f>
        <v>Forest (10)</v>
      </c>
      <c r="C7" s="55" t="str">
        <f t="shared" si="0"/>
        <v>-</v>
      </c>
      <c r="D7" s="65" t="str">
        <f>DB!E32</f>
        <v>Frydkær (11)</v>
      </c>
      <c r="E7" s="54">
        <f>DB!L32</f>
        <v>4</v>
      </c>
      <c r="F7" s="55" t="str">
        <f t="shared" si="1"/>
        <v>-</v>
      </c>
      <c r="G7" s="57">
        <f>DB!S32</f>
        <v>4</v>
      </c>
      <c r="H7" s="68" t="str">
        <f>DB!V32</f>
        <v/>
      </c>
    </row>
    <row r="8" spans="1:8" ht="13.5" customHeight="1" x14ac:dyDescent="0.15">
      <c r="A8" s="53" t="s">
        <v>12</v>
      </c>
      <c r="B8" s="54" t="str">
        <f>DB!B33</f>
        <v>Idskov (14)</v>
      </c>
      <c r="C8" s="55" t="str">
        <f t="shared" si="0"/>
        <v>-</v>
      </c>
      <c r="D8" s="65" t="str">
        <f>DB!E33</f>
        <v>Benbo (16)</v>
      </c>
      <c r="E8" s="54">
        <f>DB!L33</f>
        <v>4</v>
      </c>
      <c r="F8" s="55" t="str">
        <f t="shared" si="1"/>
        <v>-</v>
      </c>
      <c r="G8" s="57">
        <f>DB!S33</f>
        <v>4</v>
      </c>
      <c r="H8" s="68" t="str">
        <f>DB!V33</f>
        <v/>
      </c>
    </row>
    <row r="9" spans="1:8" ht="13.5" customHeight="1" x14ac:dyDescent="0.15">
      <c r="A9" s="53" t="s">
        <v>13</v>
      </c>
      <c r="B9" s="54" t="str">
        <f>DB!B34</f>
        <v>Frydkær (1)</v>
      </c>
      <c r="C9" s="55" t="str">
        <f t="shared" si="0"/>
        <v>-</v>
      </c>
      <c r="D9" s="65" t="str">
        <f>DB!E34</f>
        <v>LPHJ (4)</v>
      </c>
      <c r="E9" s="54">
        <f>DB!L34</f>
        <v>4</v>
      </c>
      <c r="F9" s="55" t="str">
        <f t="shared" si="1"/>
        <v>-</v>
      </c>
      <c r="G9" s="57">
        <f>DB!S34</f>
        <v>4</v>
      </c>
      <c r="H9" s="68" t="str">
        <f>DB!V34</f>
        <v/>
      </c>
    </row>
    <row r="10" spans="1:8" ht="13.5" customHeight="1" x14ac:dyDescent="0.15">
      <c r="A10" s="53" t="s">
        <v>14</v>
      </c>
      <c r="B10" s="54" t="str">
        <f>DB!B35</f>
        <v>LPHJ (6)</v>
      </c>
      <c r="C10" s="55" t="str">
        <f t="shared" si="0"/>
        <v>-</v>
      </c>
      <c r="D10" s="65" t="str">
        <f>DB!E35</f>
        <v>Select (7)</v>
      </c>
      <c r="E10" s="54">
        <f>DB!L35</f>
        <v>4</v>
      </c>
      <c r="F10" s="55" t="str">
        <f t="shared" si="1"/>
        <v>-</v>
      </c>
      <c r="G10" s="57">
        <f>DB!S35</f>
        <v>4</v>
      </c>
      <c r="H10" s="68" t="str">
        <f>DB!V35</f>
        <v/>
      </c>
    </row>
    <row r="11" spans="1:8" ht="13.5" customHeight="1" x14ac:dyDescent="0.15">
      <c r="A11" s="53" t="s">
        <v>15</v>
      </c>
      <c r="B11" s="54" t="str">
        <f>DB!B36</f>
        <v>LPHJ (10)</v>
      </c>
      <c r="C11" s="55" t="str">
        <f t="shared" si="0"/>
        <v>-</v>
      </c>
      <c r="D11" s="65" t="str">
        <f>DB!E36</f>
        <v>Chelsea (11)</v>
      </c>
      <c r="E11" s="54">
        <f>DB!L36</f>
        <v>4</v>
      </c>
      <c r="F11" s="55" t="str">
        <f t="shared" si="1"/>
        <v>-</v>
      </c>
      <c r="G11" s="57">
        <f>DB!S36</f>
        <v>4</v>
      </c>
      <c r="H11" s="68" t="str">
        <f>DB!V36</f>
        <v/>
      </c>
    </row>
    <row r="12" spans="1:8" ht="13.5" customHeight="1" thickBot="1" x14ac:dyDescent="0.2">
      <c r="A12" s="58" t="s">
        <v>16</v>
      </c>
      <c r="B12" s="59" t="str">
        <f>DB!B37</f>
        <v>Futte (14)</v>
      </c>
      <c r="C12" s="51" t="str">
        <f t="shared" si="0"/>
        <v>-</v>
      </c>
      <c r="D12" s="66" t="str">
        <f>DB!E37</f>
        <v>Robbo (2)</v>
      </c>
      <c r="E12" s="59">
        <f>DB!L37</f>
        <v>4</v>
      </c>
      <c r="F12" s="51" t="str">
        <f t="shared" si="1"/>
        <v>-</v>
      </c>
      <c r="G12" s="60">
        <f>DB!S37</f>
        <v>4</v>
      </c>
      <c r="H12" s="69" t="str">
        <f>DB!V37</f>
        <v/>
      </c>
    </row>
    <row r="13" spans="1:8" ht="13.5" customHeight="1" thickTop="1" thickBot="1" x14ac:dyDescent="0.2">
      <c r="A13" s="148" t="s">
        <v>4</v>
      </c>
      <c r="B13" s="149"/>
      <c r="C13" s="149"/>
      <c r="D13" s="149"/>
      <c r="E13" s="138">
        <f>DB!F1</f>
        <v>4</v>
      </c>
      <c r="F13" s="138"/>
      <c r="G13" s="150"/>
      <c r="H13" s="5"/>
    </row>
    <row r="14" spans="1:8" ht="13.5" customHeight="1" thickTop="1" x14ac:dyDescent="0.15">
      <c r="A14" s="118" t="str">
        <f>DB!H4</f>
        <v>Tallet i parentes angiver puljen, signaturen er gået videre fra.</v>
      </c>
      <c r="B14" s="139"/>
      <c r="C14" s="139"/>
      <c r="D14" s="139"/>
      <c r="E14" s="139"/>
      <c r="F14" s="139"/>
      <c r="G14" s="139"/>
      <c r="H14" s="110"/>
    </row>
    <row r="15" spans="1:8" ht="13.5" customHeight="1" x14ac:dyDescent="0.15">
      <c r="A15" s="119"/>
      <c r="B15" s="119"/>
      <c r="C15" s="119"/>
      <c r="D15" s="119"/>
      <c r="E15" s="119"/>
      <c r="F15" s="119"/>
      <c r="G15" s="119"/>
      <c r="H15" s="110"/>
    </row>
  </sheetData>
  <sheetProtection sheet="1" objects="1" scenarios="1"/>
  <mergeCells count="8">
    <mergeCell ref="A14:G15"/>
    <mergeCell ref="H14:H15"/>
    <mergeCell ref="H3:H4"/>
    <mergeCell ref="H1:H2"/>
    <mergeCell ref="A3:G4"/>
    <mergeCell ref="A1:G2"/>
    <mergeCell ref="A13:D13"/>
    <mergeCell ref="E13:G13"/>
  </mergeCells>
  <phoneticPr fontId="0" type="noConversion"/>
  <pageMargins left="0.78740157480314965" right="0" top="0" bottom="0" header="0" footer="0"/>
  <pageSetup paperSize="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265B-72EB-446A-A9EC-565EFE204B6D}">
  <dimension ref="A1:AZ44"/>
  <sheetViews>
    <sheetView workbookViewId="0"/>
  </sheetViews>
  <sheetFormatPr defaultColWidth="9.16796875" defaultRowHeight="12.75" x14ac:dyDescent="0.15"/>
  <cols>
    <col min="1" max="16384" width="9.16796875" style="21"/>
  </cols>
  <sheetData>
    <row r="1" spans="1:52" x14ac:dyDescent="0.15">
      <c r="A1" s="21" t="s">
        <v>23</v>
      </c>
      <c r="B1" s="21">
        <f>[1]DB!B1</f>
        <v>2026</v>
      </c>
      <c r="E1" s="21" t="s">
        <v>31</v>
      </c>
      <c r="F1" s="21">
        <f>IF(B6=13,IF(B4=B2,IF(SUM(H12:H27)=16,"",IF(SUM(AM12:AM27)=0,0,ROUND(SUM(AL12:AL27)/SUM(AM12:AM27),0))),""),"")</f>
        <v>4</v>
      </c>
      <c r="H1" s="50" t="str">
        <f>[2]DB!H1</f>
        <v>Grand Prix-række afgives til Bjarne Villadsen</v>
      </c>
    </row>
    <row r="2" spans="1:52" x14ac:dyDescent="0.15">
      <c r="A2" s="21" t="s">
        <v>29</v>
      </c>
      <c r="B2" s="21">
        <f>[1]DB!B3</f>
        <v>20</v>
      </c>
      <c r="C2" s="21" t="s">
        <v>29</v>
      </c>
      <c r="D2" s="50" t="str">
        <f>[1]DB!D3</f>
        <v>3. runde</v>
      </c>
      <c r="H2" s="50" t="str">
        <f>[2]DB!H2</f>
        <v>Senest Onsdag kl. 23.00 i næste kampuge</v>
      </c>
    </row>
    <row r="3" spans="1:52" x14ac:dyDescent="0.15">
      <c r="A3" s="21" t="s">
        <v>30</v>
      </c>
      <c r="B3" s="21">
        <f>B2+1</f>
        <v>21</v>
      </c>
      <c r="C3" s="21" t="s">
        <v>30</v>
      </c>
      <c r="D3" s="50" t="str">
        <f>[1]DB!D4</f>
        <v>4. runde</v>
      </c>
      <c r="H3" s="50" t="str">
        <f>[2]DB!H3</f>
        <v>på tlf.: 20 46 98 75 eller på email: lundstipsforening@gmail</v>
      </c>
    </row>
    <row r="4" spans="1:52" x14ac:dyDescent="0.15">
      <c r="A4" s="21" t="s">
        <v>32</v>
      </c>
      <c r="B4" s="21">
        <f>[1]DB!B5</f>
        <v>20</v>
      </c>
      <c r="C4" s="21" t="s">
        <v>100</v>
      </c>
      <c r="D4" s="50" t="str">
        <f>D3</f>
        <v>4. runde</v>
      </c>
      <c r="H4" s="50" t="str">
        <f>IF(DB!B2&lt;&gt;B4,CONCATENATE("Ingen kampresultater: ",D2," ikke færdigspillet."),"Tallet i parentes angiver puljen, signaturen er gået videre fra.")</f>
        <v>Tallet i parentes angiver puljen, signaturen er gået videre fra.</v>
      </c>
    </row>
    <row r="5" spans="1:52" x14ac:dyDescent="0.15">
      <c r="A5" s="21" t="s">
        <v>33</v>
      </c>
      <c r="B5" s="21">
        <f>IF(B2=B4,IF(B6=13,B4+1,B4),B4)</f>
        <v>21</v>
      </c>
      <c r="C5" s="21">
        <v>1</v>
      </c>
      <c r="D5" s="50" t="str">
        <f>CONCATENATE(D3,", Kamp ",C5)</f>
        <v>4. runde, Kamp 1</v>
      </c>
      <c r="H5" s="50"/>
    </row>
    <row r="6" spans="1:52" x14ac:dyDescent="0.15">
      <c r="A6" s="21" t="s">
        <v>34</v>
      </c>
      <c r="B6" s="21">
        <f>COUNTIF(R10:AD10,1)+COUNTIF(R10:AD10,"X")+COUNTIF(R10:AD10,2)</f>
        <v>13</v>
      </c>
      <c r="D6" s="50" t="str">
        <f>CONCATENATE(D3," - K",C5)</f>
        <v>4. runde - K1</v>
      </c>
    </row>
    <row r="8" spans="1:52" x14ac:dyDescent="0.15">
      <c r="A8" s="21" t="str">
        <f>IF(Rækker!B3="",IF(COUNTIF(Rækker!B5:B19,"")&lt;14,"FEJL",""),IF(IF(OR(Rækker!B4="Disket",Rækker!B4="Udmeldt",Rækker!B4="Walkover"),1,0)=0,IF(IF(Rækker!B5&lt;&gt;"",IF(OR(Rækker!B5="Disket",Rækker!B5="Udmeldt",Rækker!B5="MR",Rækker!B5="Res"),1,2),0)=0,IF(COUNTIF(Rækker!B7:B19,"&lt;&gt;")&lt;13,"",IF(COUNTIF(Rækker!B7:B19,1)+COUNTIF(Rækker!B7:B19,"X")+COUNTIF(Rækker!B7:B19,2)=13,"OK","FEJL")),IF(IF(Rækker!B5&lt;&gt;"",IF(OR(Rækker!B5="Disket",Rækker!B5="Udmeldt",Rækker!B5="MR",Rækker!B5="Res"),1,2),0)=1,IF(COUNTIF(Rækker!B7:B19,"&lt;&gt;")=0,"OK","FEJL"),"FEJL")),IF(AND(IF(Rækker!B5&lt;&gt;"",IF(OR(Rækker!B5="Disket",Rækker!B5="Udmeldt",Rækker!B5="MR",Rækker!B5="Res"),1,2),0)=0,COUNTIF(Rækker!B7:B19,"&lt;&gt;")=0),"OK","FEJL")))</f>
        <v>OK</v>
      </c>
      <c r="B8" s="21" t="str">
        <f>IF(Rækker!D3="",IF(COUNTIF(Rækker!D5:D19,"")&lt;14,"FEJL",""),IF(IF(OR(Rækker!D4="Disket",Rækker!D4="Udmeldt",Rækker!D4="Walkover"),1,0)=0,IF(IF(Rækker!D5&lt;&gt;"",IF(OR(Rækker!D5="Disket",Rækker!D5="Udmeldt",Rækker!D5="MR",Rækker!D5="Res"),1,2),0)=0,IF(COUNTIF(Rækker!D7:D19,"&lt;&gt;")&lt;13,"",IF(COUNTIF(Rækker!D7:D19,1)+COUNTIF(Rækker!D7:D19,"X")+COUNTIF(Rækker!D7:D19,2)=13,"OK","FEJL")),IF(IF(Rækker!D5&lt;&gt;"",IF(OR(Rækker!D5="Disket",Rækker!D5="Udmeldt",Rækker!D5="MR",Rækker!D5="Res"),1,2),0)=1,IF(COUNTIF(Rækker!D7:D19,"&lt;&gt;")=0,"OK","FEJL"),"FEJL")),IF(AND(IF(Rækker!D5&lt;&gt;"",IF(OR(Rækker!D5="Disket",Rækker!D5="Udmeldt",Rækker!D5="MR",Rækker!D5="Res"),1,2),0)=0,COUNTIF(Rækker!D7:D19,"&lt;&gt;")=0),"OK","FEJL")))</f>
        <v>OK</v>
      </c>
      <c r="C8" s="21" t="str">
        <f>IF(Rækker!F3="",IF(COUNTIF(Rækker!F5:F19,"")&lt;14,"FEJL",""),IF(IF(OR(Rækker!F4="Disket",Rækker!F4="Udmeldt",Rækker!F4="Walkover"),1,0)=0,IF(IF(Rækker!F5&lt;&gt;"",IF(OR(Rækker!F5="Disket",Rækker!F5="Udmeldt",Rækker!F5="MR",Rækker!F5="Res"),1,2),0)=0,IF(COUNTIF(Rækker!F7:F19,"&lt;&gt;")&lt;13,"",IF(COUNTIF(Rækker!F7:F19,1)+COUNTIF(Rækker!F7:F19,"X")+COUNTIF(Rækker!F7:F19,2)=13,"OK","FEJL")),IF(IF(Rækker!F5&lt;&gt;"",IF(OR(Rækker!F5="Disket",Rækker!F5="Udmeldt",Rækker!F5="MR",Rækker!F5="Res"),1,2),0)=1,IF(COUNTIF(Rækker!F7:F19,"&lt;&gt;")=0,"OK","FEJL"),"FEJL")),IF(AND(IF(Rækker!F5&lt;&gt;"",IF(OR(Rækker!F5="Disket",Rækker!F5="Udmeldt",Rækker!F5="MR",Rækker!F5="Res"),1,2),0)=0,COUNTIF(Rækker!F7:F19,"&lt;&gt;")=0),"OK","FEJL")))</f>
        <v>OK</v>
      </c>
      <c r="D8" s="21" t="str">
        <f>IF(Rækker!H3="",IF(COUNTIF(Rækker!H5:H19,"")&lt;14,"FEJL",""),IF(IF(OR(Rækker!H4="Disket",Rækker!H4="Udmeldt",Rækker!H4="Walkover"),1,0)=0,IF(IF(Rækker!H5&lt;&gt;"",IF(OR(Rækker!H5="Disket",Rækker!H5="Udmeldt",Rækker!H5="MR",Rækker!H5="Res"),1,2),0)=0,IF(COUNTIF(Rækker!H7:H19,"&lt;&gt;")&lt;13,"",IF(COUNTIF(Rækker!H7:H19,1)+COUNTIF(Rækker!H7:H19,"X")+COUNTIF(Rækker!H7:H19,2)=13,"OK","FEJL")),IF(IF(Rækker!H5&lt;&gt;"",IF(OR(Rækker!H5="Disket",Rækker!H5="Udmeldt",Rækker!H5="MR",Rækker!H5="Res"),1,2),0)=1,IF(COUNTIF(Rækker!H7:H19,"&lt;&gt;")=0,"OK","FEJL"),"FEJL")),IF(AND(IF(Rækker!H5&lt;&gt;"",IF(OR(Rækker!H5="Disket",Rækker!H5="Udmeldt",Rækker!H5="MR",Rækker!H5="Res"),1,2),0)=0,COUNTIF(Rækker!H7:H19,"&lt;&gt;")=0),"OK","FEJL")))</f>
        <v>OK</v>
      </c>
      <c r="E8" s="21" t="str">
        <f>IF(Rækker!J3="",IF(COUNTIF(Rækker!J5:J19,"")&lt;14,"FEJL",""),IF(IF(OR(Rækker!J4="Disket",Rækker!J4="Udmeldt",Rækker!J4="Walkover"),1,0)=0,IF(IF(Rækker!J5&lt;&gt;"",IF(OR(Rækker!J5="Disket",Rækker!J5="Udmeldt",Rækker!J5="MR",Rækker!J5="Res"),1,2),0)=0,IF(COUNTIF(Rækker!J7:J19,"&lt;&gt;")&lt;13,"",IF(COUNTIF(Rækker!J7:J19,1)+COUNTIF(Rækker!J7:J19,"X")+COUNTIF(Rækker!J7:J19,2)=13,"OK","FEJL")),IF(IF(Rækker!J5&lt;&gt;"",IF(OR(Rækker!J5="Disket",Rækker!J5="Udmeldt",Rækker!J5="MR",Rækker!J5="Res"),1,2),0)=1,IF(COUNTIF(Rækker!J7:J19,"&lt;&gt;")=0,"OK","FEJL"),"FEJL")),IF(AND(IF(Rækker!J5&lt;&gt;"",IF(OR(Rækker!J5="Disket",Rækker!J5="Udmeldt",Rækker!J5="MR",Rækker!J5="Res"),1,2),0)=0,COUNTIF(Rækker!J7:J19,"&lt;&gt;")=0),"OK","FEJL")))</f>
        <v>OK</v>
      </c>
      <c r="F8" s="21" t="str">
        <f>IF(Rækker!L3="",IF(COUNTIF(Rækker!L5:L19,"")&lt;14,"FEJL",""),IF(IF(OR(Rækker!L4="Disket",Rækker!L4="Udmeldt",Rækker!L4="Walkover"),1,0)=0,IF(IF(Rækker!L5&lt;&gt;"",IF(OR(Rækker!L5="Disket",Rækker!L5="Udmeldt",Rækker!L5="MR",Rækker!L5="Res"),1,2),0)=0,IF(COUNTIF(Rækker!L7:L19,"&lt;&gt;")&lt;13,"",IF(COUNTIF(Rækker!L7:L19,1)+COUNTIF(Rækker!L7:L19,"X")+COUNTIF(Rækker!L7:L19,2)=13,"OK","FEJL")),IF(IF(Rækker!L5&lt;&gt;"",IF(OR(Rækker!L5="Disket",Rækker!L5="Udmeldt",Rækker!L5="MR",Rækker!L5="Res"),1,2),0)=1,IF(COUNTIF(Rækker!L7:L19,"&lt;&gt;")=0,"OK","FEJL"),"FEJL")),IF(AND(IF(Rækker!L5&lt;&gt;"",IF(OR(Rækker!L5="Disket",Rækker!L5="Udmeldt",Rækker!L5="MR",Rækker!L5="Res"),1,2),0)=0,COUNTIF(Rækker!L7:L19,"&lt;&gt;")=0),"OK","FEJL")))</f>
        <v>OK</v>
      </c>
      <c r="G8" s="21" t="str">
        <f>IF(Rækker!N3="",IF(COUNTIF(Rækker!N5:N19,"")&lt;14,"FEJL",""),IF(IF(OR(Rækker!N4="Disket",Rækker!N4="Udmeldt",Rækker!N4="Walkover"),1,0)=0,IF(IF(Rækker!N5&lt;&gt;"",IF(OR(Rækker!N5="Disket",Rækker!N5="Udmeldt",Rækker!N5="MR",Rækker!N5="Res"),1,2),0)=0,IF(COUNTIF(Rækker!N7:N19,"&lt;&gt;")&lt;13,"",IF(COUNTIF(Rækker!N7:N19,1)+COUNTIF(Rækker!N7:N19,"X")+COUNTIF(Rækker!N7:N19,2)=13,"OK","FEJL")),IF(IF(Rækker!N5&lt;&gt;"",IF(OR(Rækker!N5="Disket",Rækker!N5="Udmeldt",Rækker!N5="MR",Rækker!N5="Res"),1,2),0)=1,IF(COUNTIF(Rækker!N7:N19,"&lt;&gt;")=0,"OK","FEJL"),"FEJL")),IF(AND(IF(Rækker!N5&lt;&gt;"",IF(OR(Rækker!N5="Disket",Rækker!N5="Udmeldt",Rækker!N5="MR",Rækker!N5="Res"),1,2),0)=0,COUNTIF(Rækker!N7:N19,"&lt;&gt;")=0),"OK","FEJL")))</f>
        <v>OK</v>
      </c>
      <c r="H8" s="21" t="str">
        <f>IF(Rækker!P3="",IF(COUNTIF(Rækker!P5:P19,"")&lt;14,"FEJL",""),IF(IF(OR(Rækker!P4="Disket",Rækker!P4="Udmeldt",Rækker!P4="Walkover"),1,0)=0,IF(IF(Rækker!P5&lt;&gt;"",IF(OR(Rækker!P5="Disket",Rækker!P5="Udmeldt",Rækker!P5="MR",Rækker!P5="Res"),1,2),0)=0,IF(COUNTIF(Rækker!P7:P19,"&lt;&gt;")&lt;13,"",IF(COUNTIF(Rækker!P7:P19,1)+COUNTIF(Rækker!P7:P19,"X")+COUNTIF(Rækker!P7:P19,2)=13,"OK","FEJL")),IF(IF(Rækker!P5&lt;&gt;"",IF(OR(Rækker!P5="Disket",Rækker!P5="Udmeldt",Rækker!P5="MR",Rækker!P5="Res"),1,2),0)=1,IF(COUNTIF(Rækker!P7:P19,"&lt;&gt;")=0,"OK","FEJL"),"FEJL")),IF(AND(IF(Rækker!P5&lt;&gt;"",IF(OR(Rækker!P5="Disket",Rækker!P5="Udmeldt",Rækker!P5="MR",Rækker!P5="Res"),1,2),0)=0,COUNTIF(Rækker!P7:P19,"&lt;&gt;")=0),"OK","FEJL")))</f>
        <v>OK</v>
      </c>
      <c r="I8" s="21" t="str">
        <f>IF(Rækker!R3="",IF(COUNTIF(Rækker!R5:R19,"")&lt;14,"FEJL",""),IF(IF(OR(Rækker!R4="Disket",Rækker!R4="Udmeldt",Rækker!R4="Walkover"),1,0)=0,IF(IF(Rækker!R5&lt;&gt;"",IF(OR(Rækker!R5="Disket",Rækker!R5="Udmeldt",Rækker!R5="MR",Rækker!R5="Res"),1,2),0)=0,IF(COUNTIF(Rækker!R7:R19,"&lt;&gt;")&lt;13,"",IF(COUNTIF(Rækker!R7:R19,1)+COUNTIF(Rækker!R7:R19,"X")+COUNTIF(Rækker!R7:R19,2)=13,"OK","FEJL")),IF(IF(Rækker!R5&lt;&gt;"",IF(OR(Rækker!R5="Disket",Rækker!R5="Udmeldt",Rækker!R5="MR",Rækker!R5="Res"),1,2),0)=1,IF(COUNTIF(Rækker!R7:R19,"&lt;&gt;")=0,"OK","FEJL"),"FEJL")),IF(AND(IF(Rækker!R5&lt;&gt;"",IF(OR(Rækker!R5="Disket",Rækker!R5="Udmeldt",Rækker!R5="MR",Rækker!R5="Res"),1,2),0)=0,COUNTIF(Rækker!R7:R19,"&lt;&gt;")=0),"OK","FEJL")))</f>
        <v>OK</v>
      </c>
      <c r="J8" s="21" t="str">
        <f>IF(Rækker!T3="",IF(COUNTIF(Rækker!T5:T19,"")&lt;14,"FEJL",""),IF(IF(OR(Rækker!T4="Disket",Rækker!T4="Udmeldt",Rækker!T4="Walkover"),1,0)=0,IF(IF(Rækker!T5&lt;&gt;"",IF(OR(Rækker!T5="Disket",Rækker!T5="Udmeldt",Rækker!T5="MR",Rækker!T5="Res"),1,2),0)=0,IF(COUNTIF(Rækker!T7:T19,"&lt;&gt;")&lt;13,"",IF(COUNTIF(Rækker!T7:T19,1)+COUNTIF(Rækker!T7:T19,"X")+COUNTIF(Rækker!T7:T19,2)=13,"OK","FEJL")),IF(IF(Rækker!T5&lt;&gt;"",IF(OR(Rækker!T5="Disket",Rækker!T5="Udmeldt",Rækker!T5="MR",Rækker!T5="Res"),1,2),0)=1,IF(COUNTIF(Rækker!T7:T19,"&lt;&gt;")=0,"OK","FEJL"),"FEJL")),IF(AND(IF(Rækker!T5&lt;&gt;"",IF(OR(Rækker!T5="Disket",Rækker!T5="Udmeldt",Rækker!T5="MR",Rækker!T5="Res"),1,2),0)=0,COUNTIF(Rækker!T7:T19,"&lt;&gt;")=0),"OK","FEJL")))</f>
        <v/>
      </c>
      <c r="K8" s="21" t="str">
        <f>IF(Rækker!V3="",IF(COUNTIF(Rækker!V5:V19,"")&lt;14,"FEJL",""),IF(IF(OR(Rækker!V4="Disket",Rækker!V4="Udmeldt",Rækker!V4="Walkover"),1,0)=0,IF(IF(Rækker!V5&lt;&gt;"",IF(OR(Rækker!V5="Disket",Rækker!V5="Udmeldt",Rækker!V5="MR",Rækker!V5="Res"),1,2),0)=0,IF(COUNTIF(Rækker!V7:V19,"&lt;&gt;")&lt;13,"",IF(COUNTIF(Rækker!V7:V19,1)+COUNTIF(Rækker!V7:V19,"X")+COUNTIF(Rækker!V7:V19,2)=13,"OK","FEJL")),IF(IF(Rækker!V5&lt;&gt;"",IF(OR(Rækker!V5="Disket",Rækker!V5="Udmeldt",Rækker!V5="MR",Rækker!V5="Res"),1,2),0)=1,IF(COUNTIF(Rækker!V7:V19,"&lt;&gt;")=0,"OK","FEJL"),"FEJL")),IF(AND(IF(Rækker!V5&lt;&gt;"",IF(OR(Rækker!V5="Disket",Rækker!V5="Udmeldt",Rækker!V5="MR",Rækker!V5="Res"),1,2),0)=0,COUNTIF(Rækker!V7:V19,"&lt;&gt;")=0),"OK","FEJL")))</f>
        <v/>
      </c>
      <c r="L8" s="21" t="str">
        <f>IF(Rækker!X3="",IF(COUNTIF(Rækker!X5:X19,"")&lt;14,"FEJL",""),IF(IF(OR(Rækker!X4="Disket",Rækker!X4="Udmeldt",Rækker!X4="Walkover"),1,0)=0,IF(IF(Rækker!X5&lt;&gt;"",IF(OR(Rækker!X5="Disket",Rækker!X5="Udmeldt",Rækker!X5="MR",Rækker!X5="Res"),1,2),0)=0,IF(COUNTIF(Rækker!X7:X19,"&lt;&gt;")&lt;13,"",IF(COUNTIF(Rækker!X7:X19,1)+COUNTIF(Rækker!X7:X19,"X")+COUNTIF(Rækker!X7:X19,2)=13,"OK","FEJL")),IF(IF(Rækker!X5&lt;&gt;"",IF(OR(Rækker!X5="Disket",Rækker!X5="Udmeldt",Rækker!X5="MR",Rækker!X5="Res"),1,2),0)=1,IF(COUNTIF(Rækker!X7:X19,"&lt;&gt;")=0,"OK","FEJL"),"FEJL")),IF(AND(IF(Rækker!X5&lt;&gt;"",IF(OR(Rækker!X5="Disket",Rækker!X5="Udmeldt",Rækker!X5="MR",Rækker!X5="Res"),1,2),0)=0,COUNTIF(Rækker!X7:X19,"&lt;&gt;")=0),"OK","FEJL")))</f>
        <v/>
      </c>
      <c r="M8" s="21" t="str">
        <f>IF(Rækker!Z3="",IF(COUNTIF(Rækker!Z5:Z19,"")&lt;14,"FEJL",""),IF(IF(OR(Rækker!Z4="Disket",Rækker!Z4="Udmeldt",Rækker!Z4="Walkover"),1,0)=0,IF(IF(Rækker!Z5&lt;&gt;"",IF(OR(Rækker!Z5="Disket",Rækker!Z5="Udmeldt",Rækker!Z5="MR",Rækker!Z5="Res"),1,2),0)=0,IF(COUNTIF(Rækker!Z7:Z19,"&lt;&gt;")&lt;13,"",IF(COUNTIF(Rækker!Z7:Z19,1)+COUNTIF(Rækker!Z7:Z19,"X")+COUNTIF(Rækker!Z7:Z19,2)=13,"OK","FEJL")),IF(IF(Rækker!Z5&lt;&gt;"",IF(OR(Rækker!Z5="Disket",Rækker!Z5="Udmeldt",Rækker!Z5="MR",Rækker!Z5="Res"),1,2),0)=1,IF(COUNTIF(Rækker!Z7:Z19,"&lt;&gt;")=0,"OK","FEJL"),"FEJL")),IF(AND(IF(Rækker!Z5&lt;&gt;"",IF(OR(Rækker!Z5="Disket",Rækker!Z5="Udmeldt",Rækker!Z5="MR",Rækker!Z5="Res"),1,2),0)=0,COUNTIF(Rækker!Z7:Z19,"&lt;&gt;")=0),"OK","FEJL")))</f>
        <v/>
      </c>
      <c r="N8" s="21" t="str">
        <f>IF(Rækker!AB3="",IF(COUNTIF(Rækker!AB5:AB19,"")&lt;14,"FEJL",""),IF(IF(OR(Rækker!AB4="Disket",Rækker!AB4="Udmeldt",Rækker!AB4="Walkover"),1,0)=0,IF(IF(Rækker!AB5&lt;&gt;"",IF(OR(Rækker!AB5="Disket",Rækker!AB5="Udmeldt",Rækker!AB5="MR",Rækker!AB5="Res"),1,2),0)=0,IF(COUNTIF(Rækker!AB7:AB19,"&lt;&gt;")&lt;13,"",IF(COUNTIF(Rækker!AB7:AB19,1)+COUNTIF(Rækker!AB7:AB19,"X")+COUNTIF(Rækker!AB7:AB19,2)=13,"OK","FEJL")),IF(IF(Rækker!AB5&lt;&gt;"",IF(OR(Rækker!AB5="Disket",Rækker!AB5="Udmeldt",Rækker!AB5="MR",Rækker!AB5="Res"),1,2),0)=1,IF(COUNTIF(Rækker!AB7:AB19,"&lt;&gt;")=0,"OK","FEJL"),"FEJL")),IF(AND(IF(Rækker!AB5&lt;&gt;"",IF(OR(Rækker!AB5="Disket",Rækker!AB5="Udmeldt",Rækker!AB5="MR",Rækker!AB5="Res"),1,2),0)=0,COUNTIF(Rækker!AB7:AB19,"&lt;&gt;")=0),"OK","FEJL")))</f>
        <v/>
      </c>
      <c r="O8" s="21" t="str">
        <f>IF(Rækker!AD3="",IF(COUNTIF(Rækker!AD5:AD19,"")&lt;14,"FEJL",""),IF(IF(OR(Rækker!AD4="Disket",Rækker!AD4="Udmeldt",Rækker!AD4="Walkover"),1,0)=0,IF(IF(Rækker!AD5&lt;&gt;"",IF(OR(Rækker!AD5="Disket",Rækker!AD5="Udmeldt",Rækker!AD5="MR",Rækker!AD5="Res"),1,2),0)=0,IF(COUNTIF(Rækker!AD7:AD19,"&lt;&gt;")&lt;13,"",IF(COUNTIF(Rækker!AD7:AD19,1)+COUNTIF(Rækker!AD7:AD19,"X")+COUNTIF(Rækker!AD7:AD19,2)=13,"OK","FEJL")),IF(IF(Rækker!AD5&lt;&gt;"",IF(OR(Rækker!AD5="Disket",Rækker!AD5="Udmeldt",Rækker!AD5="MR",Rækker!AD5="Res"),1,2),0)=1,IF(COUNTIF(Rækker!AD7:AD19,"&lt;&gt;")=0,"OK","FEJL"),"FEJL")),IF(AND(IF(Rækker!AD5&lt;&gt;"",IF(OR(Rækker!AD5="Disket",Rækker!AD5="Udmeldt",Rækker!AD5="MR",Rækker!AD5="Res"),1,2),0)=0,COUNTIF(Rækker!AD7:AD19,"&lt;&gt;")=0),"OK","FEJL")))</f>
        <v/>
      </c>
      <c r="P8" s="21" t="str">
        <f>IF(Rækker!AF3="",IF(COUNTIF(Rækker!AF5:AF19,"")&lt;14,"FEJL",""),IF(IF(OR(Rækker!AF4="Disket",Rækker!AF4="Udmeldt",Rækker!AF4="Walkover"),1,0)=0,IF(IF(Rækker!AF5&lt;&gt;"",IF(OR(Rækker!AF5="Disket",Rækker!AF5="Udmeldt",Rækker!AF5="MR",Rækker!AF5="Res"),1,2),0)=0,IF(COUNTIF(Rækker!AF7:AF19,"&lt;&gt;")&lt;13,"",IF(COUNTIF(Rækker!AF7:AF19,1)+COUNTIF(Rækker!AF7:AF19,"X")+COUNTIF(Rækker!AF7:AF19,2)=13,"OK","FEJL")),IF(IF(Rækker!AF5&lt;&gt;"",IF(OR(Rækker!AF5="Disket",Rækker!AF5="Udmeldt",Rækker!AF5="MR",Rækker!AF5="Res"),1,2),0)=1,IF(COUNTIF(Rækker!AF7:AF19,"&lt;&gt;")=0,"OK","FEJL"),"FEJL")),IF(AND(IF(Rækker!AF5&lt;&gt;"",IF(OR(Rækker!AF5="Disket",Rækker!AF5="Udmeldt",Rækker!AF5="MR",Rækker!AF5="Res"),1,2),0)=0,COUNTIF(Rækker!AF7:AF19,"&lt;&gt;")=0),"OK","FEJL")))</f>
        <v/>
      </c>
    </row>
    <row r="10" spans="1:52" x14ac:dyDescent="0.15">
      <c r="R10" s="21" t="str">
        <f>'Rækker - Udskrift'!E7</f>
        <v>x</v>
      </c>
      <c r="S10" s="21">
        <f>'Rækker - Udskrift'!E8</f>
        <v>2</v>
      </c>
      <c r="T10" s="21">
        <f>'Rækker - Udskrift'!E9</f>
        <v>1</v>
      </c>
      <c r="U10" s="21" t="str">
        <f>'Rækker - Udskrift'!E10</f>
        <v>x</v>
      </c>
      <c r="V10" s="21">
        <f>'Rækker - Udskrift'!E11</f>
        <v>1</v>
      </c>
      <c r="W10" s="21">
        <f>'Rækker - Udskrift'!E12</f>
        <v>1</v>
      </c>
      <c r="X10" s="21">
        <f>'Rækker - Udskrift'!E13</f>
        <v>2</v>
      </c>
      <c r="Y10" s="21">
        <f>'Rækker - Udskrift'!E14</f>
        <v>1</v>
      </c>
      <c r="Z10" s="21" t="str">
        <f>'Rækker - Udskrift'!E15</f>
        <v>x</v>
      </c>
      <c r="AA10" s="21" t="str">
        <f>'Rækker - Udskrift'!E16</f>
        <v>x</v>
      </c>
      <c r="AB10" s="21" t="str">
        <f>'Rækker - Udskrift'!E17</f>
        <v>x</v>
      </c>
      <c r="AC10" s="21" t="str">
        <f>'Rækker - Udskrift'!E18</f>
        <v>x</v>
      </c>
      <c r="AD10" s="21">
        <f>'Rækker - Udskrift'!E19</f>
        <v>1</v>
      </c>
    </row>
    <row r="11" spans="1:52" x14ac:dyDescent="0.15">
      <c r="A11" s="21" t="s">
        <v>2</v>
      </c>
      <c r="B11" s="21" t="s">
        <v>25</v>
      </c>
      <c r="C11" s="21" t="s">
        <v>35</v>
      </c>
      <c r="D11" s="21" t="s">
        <v>71</v>
      </c>
      <c r="E11" s="21" t="s">
        <v>72</v>
      </c>
      <c r="F11" s="21" t="s">
        <v>73</v>
      </c>
      <c r="G11" s="21" t="s">
        <v>74</v>
      </c>
      <c r="H11" s="21" t="s">
        <v>101</v>
      </c>
      <c r="I11" s="21" t="s">
        <v>56</v>
      </c>
      <c r="J11" s="21" t="s">
        <v>57</v>
      </c>
      <c r="K11" s="21" t="s">
        <v>58</v>
      </c>
      <c r="L11" s="21" t="s">
        <v>59</v>
      </c>
      <c r="M11" s="21" t="s">
        <v>60</v>
      </c>
      <c r="N11" s="21" t="s">
        <v>61</v>
      </c>
      <c r="O11" s="21" t="s">
        <v>62</v>
      </c>
      <c r="P11" s="21" t="s">
        <v>63</v>
      </c>
      <c r="Q11" s="21" t="s">
        <v>36</v>
      </c>
      <c r="R11" s="21" t="s">
        <v>37</v>
      </c>
      <c r="S11" s="21" t="s">
        <v>38</v>
      </c>
      <c r="T11" s="21" t="s">
        <v>39</v>
      </c>
      <c r="U11" s="21" t="s">
        <v>40</v>
      </c>
      <c r="V11" s="21" t="s">
        <v>41</v>
      </c>
      <c r="W11" s="21" t="s">
        <v>42</v>
      </c>
      <c r="X11" s="21" t="s">
        <v>43</v>
      </c>
      <c r="Y11" s="21" t="s">
        <v>44</v>
      </c>
      <c r="Z11" s="21" t="s">
        <v>45</v>
      </c>
      <c r="AA11" s="21" t="s">
        <v>46</v>
      </c>
      <c r="AB11" s="21" t="s">
        <v>47</v>
      </c>
      <c r="AC11" s="21" t="s">
        <v>48</v>
      </c>
      <c r="AD11" s="21" t="s">
        <v>49</v>
      </c>
      <c r="AE11" s="21" t="s">
        <v>50</v>
      </c>
      <c r="AF11" s="21" t="s">
        <v>53</v>
      </c>
      <c r="AG11" s="21" t="s">
        <v>51</v>
      </c>
      <c r="AH11" s="21" t="s">
        <v>3</v>
      </c>
      <c r="AI11" s="21" t="s">
        <v>54</v>
      </c>
      <c r="AJ11" s="21" t="s">
        <v>52</v>
      </c>
      <c r="AK11" s="21" t="s">
        <v>55</v>
      </c>
      <c r="AL11" s="151" t="s">
        <v>24</v>
      </c>
      <c r="AM11" s="151"/>
      <c r="AN11" s="21" t="s">
        <v>70</v>
      </c>
      <c r="AO11" s="21" t="s">
        <v>65</v>
      </c>
      <c r="AP11" s="21" t="s">
        <v>66</v>
      </c>
      <c r="AR11" s="21" t="s">
        <v>69</v>
      </c>
      <c r="AS11" s="21" t="s">
        <v>2</v>
      </c>
      <c r="AT11" s="21" t="s">
        <v>35</v>
      </c>
      <c r="AU11" s="21" t="s">
        <v>65</v>
      </c>
      <c r="AV11" s="21" t="s">
        <v>66</v>
      </c>
      <c r="AW11" s="21" t="s">
        <v>67</v>
      </c>
      <c r="AX11" s="21" t="s">
        <v>68</v>
      </c>
      <c r="AY11" s="21" t="s">
        <v>64</v>
      </c>
      <c r="AZ11" s="21" t="s">
        <v>24</v>
      </c>
    </row>
    <row r="12" spans="1:52" x14ac:dyDescent="0.15">
      <c r="A12" s="21" t="str">
        <f>[1]DB!AS12</f>
        <v>Benbo</v>
      </c>
      <c r="B12" s="21">
        <v>1</v>
      </c>
      <c r="C12" s="21">
        <f>[1]DB!AT12</f>
        <v>2</v>
      </c>
      <c r="D12" s="21">
        <v>0</v>
      </c>
      <c r="E12" s="21">
        <f>IF(B6=13,IF(A12&lt;&gt;"",COUNTIF(U30:U37,A12)+D12,0),D12)</f>
        <v>0</v>
      </c>
      <c r="F12" s="21">
        <f>[1]DB!AT12</f>
        <v>2</v>
      </c>
      <c r="G12" s="21">
        <f>IF(B6=13,IF(A12&lt;&gt;"",F12-COUNTIF(U30:U37,A12)-COUNTIF(Y30:Y37,A12),0),F12)</f>
        <v>2</v>
      </c>
      <c r="H12" s="21">
        <f>[1]DB!BA12</f>
        <v>0</v>
      </c>
      <c r="I12" s="21">
        <f>[1]DB!AW12</f>
        <v>0</v>
      </c>
      <c r="J12" s="21">
        <f>IF(Rækker!B5="Disket",1,IF(N12&gt;5,1,IF(I12=1,1,0)))</f>
        <v>0</v>
      </c>
      <c r="K12" s="21">
        <f>[1]DB!AX12</f>
        <v>0</v>
      </c>
      <c r="L12" s="21">
        <f>IF(Rækker!B5="Udmeldt",1,IF(K12=1,1,0))</f>
        <v>0</v>
      </c>
      <c r="M12" s="21">
        <f>[1]DB!AY12</f>
        <v>0</v>
      </c>
      <c r="N12" s="21">
        <f>IF(Rækker!B5="MR",M12+1,M12)</f>
        <v>0</v>
      </c>
      <c r="O12" s="21">
        <f>[1]DB!AZ12</f>
        <v>1</v>
      </c>
      <c r="P12" s="21">
        <f>IF(Rækker!B5="Res",O12+1,O12)</f>
        <v>1</v>
      </c>
      <c r="Q12" s="21" t="str">
        <f>IF(J12=1,"Disket",IF(L12=1,"Udmeldt",IF(AND(C12&gt;0,F12=H12),"Walkover",IF(AND(C12&gt;0,D12&gt;0,F12=0),"Walkover",IF(M12&lt;&gt;N12,CONCATENATE("MR ",N12),IF(O12&lt;&gt;P12,IF(P12&gt;10,"Res 10+",CONCATENATE("Res ",P12)),""))))))</f>
        <v/>
      </c>
      <c r="R12" s="21">
        <f>IF('Rækker - Udskrift'!F7=1,1,IF('Rækker - Udskrift'!G7="X","X",IF('Rækker - Udskrift'!H7=2,2,"")))</f>
        <v>1</v>
      </c>
      <c r="S12" s="21">
        <f>IF('Rækker - Udskrift'!F8=1,1,IF('Rækker - Udskrift'!G8="X","X",IF('Rækker - Udskrift'!H8=2,2,"")))</f>
        <v>1</v>
      </c>
      <c r="T12" s="21">
        <f>IF('Rækker - Udskrift'!F9=1,1,IF('Rækker - Udskrift'!G9="X","X",IF('Rækker - Udskrift'!H9=2,2,"")))</f>
        <v>1</v>
      </c>
      <c r="U12" s="21">
        <f>IF('Rækker - Udskrift'!F10=1,1,IF('Rækker - Udskrift'!G10="X","X",IF('Rækker - Udskrift'!H10=2,2,"")))</f>
        <v>1</v>
      </c>
      <c r="V12" s="21">
        <f>IF('Rækker - Udskrift'!F11=1,1,IF('Rækker - Udskrift'!G11="X","X",IF('Rækker - Udskrift'!H11=2,2,"")))</f>
        <v>1</v>
      </c>
      <c r="W12" s="21">
        <f>IF('Rækker - Udskrift'!F12=1,1,IF('Rækker - Udskrift'!G12="X","X",IF('Rækker - Udskrift'!H12=2,2,"")))</f>
        <v>2</v>
      </c>
      <c r="X12" s="21">
        <f>IF('Rækker - Udskrift'!F13=1,1,IF('Rækker - Udskrift'!G13="X","X",IF('Rækker - Udskrift'!H13=2,2,"")))</f>
        <v>1</v>
      </c>
      <c r="Y12" s="21">
        <f>IF('Rækker - Udskrift'!F14=1,1,IF('Rækker - Udskrift'!G14="X","X",IF('Rækker - Udskrift'!H14=2,2,"")))</f>
        <v>2</v>
      </c>
      <c r="Z12" s="21">
        <f>IF('Rækker - Udskrift'!F15=1,1,IF('Rækker - Udskrift'!G15="X","X",IF('Rækker - Udskrift'!H15=2,2,"")))</f>
        <v>1</v>
      </c>
      <c r="AA12" s="21">
        <f>IF('Rækker - Udskrift'!F16=1,1,IF('Rækker - Udskrift'!G16="X","X",IF('Rækker - Udskrift'!H16=2,2,"")))</f>
        <v>1</v>
      </c>
      <c r="AB12" s="21">
        <f>IF('Rækker - Udskrift'!F17=1,1,IF('Rækker - Udskrift'!G17="X","X",IF('Rækker - Udskrift'!H17=2,2,"")))</f>
        <v>1</v>
      </c>
      <c r="AC12" s="21" t="str">
        <f>IF('Rækker - Udskrift'!F18=1,1,IF('Rækker - Udskrift'!G18="X","X",IF('Rækker - Udskrift'!H18=2,2,"")))</f>
        <v>X</v>
      </c>
      <c r="AD12" s="21">
        <f>IF('Rækker - Udskrift'!F19=1,1,IF('Rækker - Udskrift'!G19="X","X",IF('Rækker - Udskrift'!H19=2,2,"")))</f>
        <v>1</v>
      </c>
      <c r="AE12" s="21">
        <f>IF(Q12&lt;&gt;"",IF(LEFT(Q12,3)="Res",F1,0),IF(R12=R10,1,0)+IF(S12=S10,1,0)+IF(T12=T10,1,0)+IF(U12=U10,1,0)+IF(V12=V10,1,0)+IF(W12=W10,1,0)+IF(X12=X10,1,0)+IF(Y12=Y10,1,0)+IF(Z12=Z10,1,0)+IF(AA12=AA10,1,0)+IF(AB12=AB10,1,0)+IF(AC12=AC10,1,0)+IF(AD12=AD10,1,0))</f>
        <v>4</v>
      </c>
      <c r="AF12" s="21">
        <f>RANK(AE12,AE12:AE27,1)</f>
        <v>8</v>
      </c>
      <c r="AG12" s="21">
        <f t="shared" ref="AG12:AG27" si="0">IF(Q12&lt;&gt;"",IF(LEFT(Q12,3)="Res",AE12,0),AE12)</f>
        <v>4</v>
      </c>
      <c r="AH12" s="21">
        <f>IF(R12=R10,4096,0)+IF(S12=S10,2048,0)+IF(T12=T10,1024,0)+IF(U12=U10,512,0)+IF(V12=V10,256,0)+IF(W12=W10,128,0)+IF(X12=X10,64,0)+IF(Y12=Y10,32,0)+IF(Z12=Z10,16,0)+IF(AA12=AA10,8,0)+IF(AB12=AB10,4,0)+IF(AC12=AC10,2,0)+IF(AD12=AD10,1,0)</f>
        <v>1283</v>
      </c>
      <c r="AI12" s="21">
        <f>RANK(AH12,AH12:AH27,1)</f>
        <v>8</v>
      </c>
      <c r="AJ12" s="21">
        <f>(AF12*65)+AI12</f>
        <v>528</v>
      </c>
      <c r="AK12" s="21">
        <f>RANK(AJ12,AJ12:AJ27,1)</f>
        <v>8</v>
      </c>
      <c r="AL12" s="21">
        <f t="shared" ref="AL12:AL27" si="1">IF(AND(A12&lt;&gt;"",Q12=""),AE12,0)</f>
        <v>4</v>
      </c>
      <c r="AM12" s="21">
        <f t="shared" ref="AM12:AM27" si="2">IF(AND(A12&lt;&gt;"",Q12=""),1,0)</f>
        <v>1</v>
      </c>
      <c r="AN12" s="21">
        <f t="shared" ref="AN12:AN27" si="3">E12+G12</f>
        <v>2</v>
      </c>
      <c r="AO12" s="21">
        <f>AN12-AP12</f>
        <v>0</v>
      </c>
      <c r="AP12" s="21">
        <f t="shared" ref="AP12:AP27" si="4">G12</f>
        <v>2</v>
      </c>
      <c r="AQ12" s="21">
        <f>IF(C12&gt;0,IF(AN12&gt;0,COUNTIF(AN12,"&gt;0"),0),0)</f>
        <v>1</v>
      </c>
      <c r="AR12" s="21">
        <f>IF(AQ12&gt;0,AQ12,MAX(AQ12:AQ27)+COUNTIF(AQ12,"=0"))</f>
        <v>1</v>
      </c>
      <c r="AS12" s="21" t="str">
        <f>IF(A42&gt;MAX(AQ12:AQ27),"",DGET(A11:AR27,"Signatur",A41:A42))</f>
        <v>Benbo</v>
      </c>
      <c r="AT12" s="21">
        <f>IF(A42&gt;MAX(AQ12:AQ27),0,DGET(A11:AR27,"Deltager E",A41:A42))</f>
        <v>2</v>
      </c>
      <c r="AU12" s="21">
        <f>IF(A42&gt;MAX(AQ12:AQ27),0,DGET(A11:AR27,"2. runde E",A41:A42))</f>
        <v>0</v>
      </c>
      <c r="AV12" s="21">
        <f>IF(A42&gt;MAX(AQ12:AQ27),0,DGET(A11:AR27,"Kval E",A41:A42))</f>
        <v>2</v>
      </c>
      <c r="AW12" s="21">
        <f>IF(A42&gt;MAX(AQ12:AQ27),0,DGET(A11:AR27,"Dis E",A41:A42))</f>
        <v>0</v>
      </c>
      <c r="AX12" s="21">
        <f>IF(A42&gt;MAX(AQ12:AQ27),0,DGET(A11:AR27,"Udm E",A41:A42))</f>
        <v>0</v>
      </c>
      <c r="AY12" s="21">
        <f>IF(A42&gt;MAX(AQ12:AQ27),0,DGET(A11:AR27,"MR E",A41:A42))</f>
        <v>0</v>
      </c>
      <c r="AZ12" s="21">
        <f>IF(A42&gt;MAX(AQ12:AQ27),0,DGET(A11:AR27,"Res E",A41:A42))</f>
        <v>1</v>
      </c>
    </row>
    <row r="13" spans="1:52" x14ac:dyDescent="0.15">
      <c r="A13" s="21" t="str">
        <f>[1]DB!AS13</f>
        <v>Chelsea</v>
      </c>
      <c r="B13" s="21">
        <v>2</v>
      </c>
      <c r="C13" s="21">
        <f>[1]DB!AT13</f>
        <v>2</v>
      </c>
      <c r="D13" s="21">
        <v>0</v>
      </c>
      <c r="E13" s="21">
        <f>IF(B6=13,IF(A13&lt;&gt;"",COUNTIF(U30:U37,A13)+D13,0),D13)</f>
        <v>0</v>
      </c>
      <c r="F13" s="21">
        <f>[1]DB!AT13</f>
        <v>2</v>
      </c>
      <c r="G13" s="21">
        <f>IF(B6=13,IF(A13&lt;&gt;"",F13-COUNTIF(U30:U37,A13)-COUNTIF(Y30:Y37,A13),0),F13)</f>
        <v>2</v>
      </c>
      <c r="H13" s="21">
        <f>[1]DB!BA13</f>
        <v>0</v>
      </c>
      <c r="I13" s="21">
        <f>[1]DB!AW13</f>
        <v>0</v>
      </c>
      <c r="J13" s="21">
        <f>IF(Rækker!D5="Disket",1,IF(N13&gt;5,1,IF(I13=1,1,0)))</f>
        <v>0</v>
      </c>
      <c r="K13" s="21">
        <f>[1]DB!AX13</f>
        <v>0</v>
      </c>
      <c r="L13" s="21">
        <f>IF(Rækker!D5="Udmeldt",1,IF(K13=1,1,0))</f>
        <v>0</v>
      </c>
      <c r="M13" s="21">
        <f>[1]DB!AY13</f>
        <v>0</v>
      </c>
      <c r="N13" s="21">
        <f>IF(Rækker!D5="MR",M13+1,M13)</f>
        <v>0</v>
      </c>
      <c r="O13" s="21">
        <f>[1]DB!AZ13</f>
        <v>1</v>
      </c>
      <c r="P13" s="21">
        <f>IF(Rækker!D5="Res",O13+1,O13)</f>
        <v>1</v>
      </c>
      <c r="Q13" s="21" t="str">
        <f t="shared" ref="Q13:Q27" si="5">IF(J13=1,"Disket",IF(L13=1,"Udmeldt",IF(AND(C13&gt;0,F13=H13),"Walkover",IF(AND(C13&gt;0,D13&gt;0,F13=0),"Walkover",IF(M13&lt;&gt;N13,CONCATENATE("MR ",N13),IF(O13&lt;&gt;P13,IF(P13&gt;10,"Res 10+",CONCATENATE("Res ",P13)),""))))))</f>
        <v/>
      </c>
      <c r="R13" s="21">
        <f>IF('Rækker - Udskrift'!I7=1,1,IF('Rækker - Udskrift'!J7="X","X",IF('Rækker - Udskrift'!K7=2,2,"")))</f>
        <v>1</v>
      </c>
      <c r="S13" s="21">
        <f>IF('Rækker - Udskrift'!I8=1,1,IF('Rækker - Udskrift'!J8="X","X",IF('Rækker - Udskrift'!K8=2,2,"")))</f>
        <v>1</v>
      </c>
      <c r="T13" s="21">
        <f>IF('Rækker - Udskrift'!I9=1,1,IF('Rækker - Udskrift'!J9="X","X",IF('Rækker - Udskrift'!K9=2,2,"")))</f>
        <v>1</v>
      </c>
      <c r="U13" s="21" t="str">
        <f>IF('Rækker - Udskrift'!I10=1,1,IF('Rækker - Udskrift'!J10="X","X",IF('Rækker - Udskrift'!K10=2,2,"")))</f>
        <v>X</v>
      </c>
      <c r="V13" s="21">
        <f>IF('Rækker - Udskrift'!I11=1,1,IF('Rækker - Udskrift'!J11="X","X",IF('Rækker - Udskrift'!K11=2,2,"")))</f>
        <v>1</v>
      </c>
      <c r="W13" s="21">
        <f>IF('Rækker - Udskrift'!I12=1,1,IF('Rækker - Udskrift'!J12="X","X",IF('Rækker - Udskrift'!K12=2,2,"")))</f>
        <v>2</v>
      </c>
      <c r="X13" s="21">
        <f>IF('Rækker - Udskrift'!I13=1,1,IF('Rækker - Udskrift'!J13="X","X",IF('Rækker - Udskrift'!K13=2,2,"")))</f>
        <v>1</v>
      </c>
      <c r="Y13" s="21">
        <f>IF('Rækker - Udskrift'!I14=1,1,IF('Rækker - Udskrift'!J14="X","X",IF('Rækker - Udskrift'!K14=2,2,"")))</f>
        <v>2</v>
      </c>
      <c r="Z13" s="21">
        <f>IF('Rækker - Udskrift'!I15=1,1,IF('Rækker - Udskrift'!J15="X","X",IF('Rækker - Udskrift'!K15=2,2,"")))</f>
        <v>1</v>
      </c>
      <c r="AA13" s="21">
        <f>IF('Rækker - Udskrift'!I16=1,1,IF('Rækker - Udskrift'!J16="X","X",IF('Rækker - Udskrift'!K16=2,2,"")))</f>
        <v>1</v>
      </c>
      <c r="AB13" s="21">
        <f>IF('Rækker - Udskrift'!I17=1,1,IF('Rækker - Udskrift'!J17="X","X",IF('Rækker - Udskrift'!K17=2,2,"")))</f>
        <v>1</v>
      </c>
      <c r="AC13" s="21">
        <f>IF('Rækker - Udskrift'!I18=1,1,IF('Rækker - Udskrift'!J18="X","X",IF('Rækker - Udskrift'!K18=2,2,"")))</f>
        <v>1</v>
      </c>
      <c r="AD13" s="21">
        <f>IF('Rækker - Udskrift'!I19=1,1,IF('Rækker - Udskrift'!J19="X","X",IF('Rækker - Udskrift'!K19=2,2,"")))</f>
        <v>1</v>
      </c>
      <c r="AE13" s="21">
        <f>IF(Q13&lt;&gt;"",IF(LEFT(Q13,3)="Res",F1,0),IF(R13=R10,1,0)+IF(S13=S10,1,0)+IF(T13=T10,1,0)+IF(U13=U10,1,0)+IF(V13=V10,1,0)+IF(W13=W10,1,0)+IF(X13=X10,1,0)+IF(Y13=Y10,1,0)+IF(Z13=Z10,1,0)+IF(AA13=AA10,1,0)+IF(AB13=AB10,1,0)+IF(AC13=AC10,1,0)+IF(AD13=AD10,1,0))</f>
        <v>4</v>
      </c>
      <c r="AF13" s="21">
        <f>RANK(AE13,AE12:AE27,1)</f>
        <v>8</v>
      </c>
      <c r="AG13" s="21">
        <f t="shared" si="0"/>
        <v>4</v>
      </c>
      <c r="AH13" s="21">
        <f>IF(R13=R10,4096,0)+IF(S13=S10,2048,0)+IF(T13=T10,1024,0)+IF(U13=U10,512,0)+IF(V13=V10,256,0)+IF(W13=W10,128,0)+IF(X13=X10,64,0)+IF(Y13=Y10,32,0)+IF(Z13=Z10,16,0)+IF(AA13=AA10,8,0)+IF(AB13=AB10,4,0)+IF(AC13=AC10,2,0)+IF(AD13=AD10,1,0)</f>
        <v>1793</v>
      </c>
      <c r="AI13" s="21">
        <f>RANK(AH13,AH12:AH27,1)</f>
        <v>15</v>
      </c>
      <c r="AJ13" s="21">
        <f t="shared" ref="AJ13:AJ27" si="6">(AF13*65)+AI13</f>
        <v>535</v>
      </c>
      <c r="AK13" s="21">
        <f>RANK(AJ13,AJ12:AJ27,1)</f>
        <v>15</v>
      </c>
      <c r="AL13" s="21">
        <f t="shared" si="1"/>
        <v>4</v>
      </c>
      <c r="AM13" s="21">
        <f t="shared" si="2"/>
        <v>1</v>
      </c>
      <c r="AN13" s="21">
        <f t="shared" si="3"/>
        <v>2</v>
      </c>
      <c r="AO13" s="21">
        <f t="shared" ref="AO13:AO27" si="7">AN13-AP13</f>
        <v>0</v>
      </c>
      <c r="AP13" s="21">
        <f t="shared" si="4"/>
        <v>2</v>
      </c>
      <c r="AQ13" s="21">
        <f>IF(C13&gt;0,IF(AN13&gt;0,COUNTIF(AN12:AN13,"&gt;0"),0),0)</f>
        <v>2</v>
      </c>
      <c r="AR13" s="21">
        <f>IF(AQ13&gt;0,AQ13,MAX(AQ12:AQ27)+COUNTIF(AQ12:AQ13,"=0"))</f>
        <v>2</v>
      </c>
      <c r="AS13" s="21" t="str">
        <f>IF(B42&gt;MAX(AQ12:AQ27),"",DGET(A11:AR27,"Signatur",B41:B42))</f>
        <v>Chelsea</v>
      </c>
      <c r="AT13" s="21">
        <f>IF(B42&gt;MAX(AQ12:AQ27),0,DGET(A11:AR27,"Deltager E",B41:B42))</f>
        <v>2</v>
      </c>
      <c r="AU13" s="21">
        <f>IF(B42&gt;MAX(AQ12:AQ27),0,DGET(A11:AR27,"2. runde E",B41:B42))</f>
        <v>0</v>
      </c>
      <c r="AV13" s="21">
        <f>IF(B42&gt;MAX(AQ12:AQ27),0,DGET(A11:AR27,"Kval E",B41:B42))</f>
        <v>2</v>
      </c>
      <c r="AW13" s="21">
        <f>IF(B42&gt;MAX(AQ12:AQ27),0,DGET(A11:AR27,"Dis E",B41:B42))</f>
        <v>0</v>
      </c>
      <c r="AX13" s="21">
        <f>IF(B42&gt;MAX(AQ12:AQ27),0,DGET(A11:AR27,"Udm E",B41:B42))</f>
        <v>0</v>
      </c>
      <c r="AY13" s="21">
        <f>IF(B42&gt;MAX(AQ12:AQ27),0,DGET(A11:AR27,"MR E",B41:B42))</f>
        <v>0</v>
      </c>
      <c r="AZ13" s="21">
        <f>IF(B42&gt;MAX(AQ12:AQ27),0,DGET(A11:AR27,"Res E",B41:B42))</f>
        <v>1</v>
      </c>
    </row>
    <row r="14" spans="1:52" x14ac:dyDescent="0.15">
      <c r="A14" s="21" t="str">
        <f>[1]DB!AS14</f>
        <v>Forest</v>
      </c>
      <c r="B14" s="21">
        <v>3</v>
      </c>
      <c r="C14" s="21">
        <f>[1]DB!AT14</f>
        <v>1</v>
      </c>
      <c r="D14" s="21">
        <v>0</v>
      </c>
      <c r="E14" s="21">
        <f>IF(B6=13,IF(A14&lt;&gt;"",COUNTIF(U30:U37,A14)+D14,0),D14)</f>
        <v>0</v>
      </c>
      <c r="F14" s="21">
        <f>[1]DB!AT14</f>
        <v>1</v>
      </c>
      <c r="G14" s="21">
        <f>IF(B6=13,IF(A14&lt;&gt;"",F14-COUNTIF(U30:U37,A14)-COUNTIF(Y30:Y37,A14),0),F14)</f>
        <v>1</v>
      </c>
      <c r="H14" s="21">
        <f>[1]DB!BA14</f>
        <v>0</v>
      </c>
      <c r="I14" s="21">
        <f>[1]DB!AW14</f>
        <v>0</v>
      </c>
      <c r="J14" s="21">
        <f>IF(Rækker!F5="Disket",1,IF(N14&gt;5,1,IF(I14=1,1,0)))</f>
        <v>0</v>
      </c>
      <c r="K14" s="21">
        <f>[1]DB!AX14</f>
        <v>0</v>
      </c>
      <c r="L14" s="21">
        <f>IF(Rækker!F5="Udmeldt",1,IF(K14=1,1,0))</f>
        <v>0</v>
      </c>
      <c r="M14" s="21">
        <f>[1]DB!AY14</f>
        <v>0</v>
      </c>
      <c r="N14" s="21">
        <f>IF(Rækker!F5="MR",M14+1,M14)</f>
        <v>0</v>
      </c>
      <c r="O14" s="21">
        <f>[1]DB!AZ14</f>
        <v>0</v>
      </c>
      <c r="P14" s="21">
        <f>IF(Rækker!F5="Res",O14+1,O14)</f>
        <v>0</v>
      </c>
      <c r="Q14" s="21" t="str">
        <f t="shared" si="5"/>
        <v/>
      </c>
      <c r="R14" s="21">
        <f>IF('Rækker - Udskrift'!L7=1,1,IF('Rækker - Udskrift'!M7="X","X",IF('Rækker - Udskrift'!N7=2,2,"")))</f>
        <v>1</v>
      </c>
      <c r="S14" s="21">
        <f>IF('Rækker - Udskrift'!L8=1,1,IF('Rækker - Udskrift'!M8="X","X",IF('Rækker - Udskrift'!N8=2,2,"")))</f>
        <v>1</v>
      </c>
      <c r="T14" s="21">
        <f>IF('Rækker - Udskrift'!L9=1,1,IF('Rækker - Udskrift'!M9="X","X",IF('Rækker - Udskrift'!N9=2,2,"")))</f>
        <v>1</v>
      </c>
      <c r="U14" s="21">
        <f>IF('Rækker - Udskrift'!L10=1,1,IF('Rækker - Udskrift'!M10="X","X",IF('Rækker - Udskrift'!N10=2,2,"")))</f>
        <v>1</v>
      </c>
      <c r="V14" s="21">
        <f>IF('Rækker - Udskrift'!L11=1,1,IF('Rækker - Udskrift'!M11="X","X",IF('Rækker - Udskrift'!N11=2,2,"")))</f>
        <v>1</v>
      </c>
      <c r="W14" s="21">
        <f>IF('Rækker - Udskrift'!L12=1,1,IF('Rækker - Udskrift'!M12="X","X",IF('Rækker - Udskrift'!N12=2,2,"")))</f>
        <v>2</v>
      </c>
      <c r="X14" s="21">
        <f>IF('Rækker - Udskrift'!L13=1,1,IF('Rækker - Udskrift'!M13="X","X",IF('Rækker - Udskrift'!N13=2,2,"")))</f>
        <v>1</v>
      </c>
      <c r="Y14" s="21">
        <f>IF('Rækker - Udskrift'!L14=1,1,IF('Rækker - Udskrift'!M14="X","X",IF('Rækker - Udskrift'!N14=2,2,"")))</f>
        <v>2</v>
      </c>
      <c r="Z14" s="21">
        <f>IF('Rækker - Udskrift'!L15=1,1,IF('Rækker - Udskrift'!M15="X","X",IF('Rækker - Udskrift'!N15=2,2,"")))</f>
        <v>1</v>
      </c>
      <c r="AA14" s="21" t="str">
        <f>IF('Rækker - Udskrift'!L16=1,1,IF('Rækker - Udskrift'!M16="X","X",IF('Rækker - Udskrift'!N16=2,2,"")))</f>
        <v>X</v>
      </c>
      <c r="AB14" s="21">
        <f>IF('Rækker - Udskrift'!L17=1,1,IF('Rækker - Udskrift'!M17="X","X",IF('Rækker - Udskrift'!N17=2,2,"")))</f>
        <v>1</v>
      </c>
      <c r="AC14" s="21">
        <f>IF('Rækker - Udskrift'!L18=1,1,IF('Rækker - Udskrift'!M18="X","X",IF('Rækker - Udskrift'!N18=2,2,"")))</f>
        <v>1</v>
      </c>
      <c r="AD14" s="21">
        <f>IF('Rækker - Udskrift'!L19=1,1,IF('Rækker - Udskrift'!M19="X","X",IF('Rækker - Udskrift'!N19=2,2,"")))</f>
        <v>1</v>
      </c>
      <c r="AE14" s="21">
        <f>IF(Q14&lt;&gt;"",IF(LEFT(Q14,3)="Res",F1,0),IF(R14=R10,1,0)+IF(S14=S10,1,0)+IF(T14=T10,1,0)+IF(U14=U10,1,0)+IF(V14=V10,1,0)+IF(W14=W10,1,0)+IF(X14=X10,1,0)+IF(Y14=Y10,1,0)+IF(Z14=Z10,1,0)+IF(AA14=AA10,1,0)+IF(AB14=AB10,1,0)+IF(AC14=AC10,1,0)+IF(AD14=AD10,1,0))</f>
        <v>4</v>
      </c>
      <c r="AF14" s="21">
        <f>RANK(AE14,AE12:AE27,1)</f>
        <v>8</v>
      </c>
      <c r="AG14" s="21">
        <f t="shared" si="0"/>
        <v>4</v>
      </c>
      <c r="AH14" s="21">
        <f>IF(R14=R10,4096,0)+IF(S14=S10,2048,0)+IF(T14=T10,1024,0)+IF(U14=U10,512,0)+IF(V14=V10,256,0)+IF(W14=W10,128,0)+IF(X14=X10,64,0)+IF(Y14=Y10,32,0)+IF(Z14=Z10,16,0)+IF(AA14=AA10,8,0)+IF(AB14=AB10,4,0)+IF(AC14=AC10,2,0)+IF(AD14=AD10,1,0)</f>
        <v>1289</v>
      </c>
      <c r="AI14" s="21">
        <f>RANK(AH14,AH12:AH27,1)</f>
        <v>10</v>
      </c>
      <c r="AJ14" s="21">
        <f t="shared" si="6"/>
        <v>530</v>
      </c>
      <c r="AK14" s="21">
        <f>RANK(AJ14,AJ12:AJ27,1)</f>
        <v>10</v>
      </c>
      <c r="AL14" s="21">
        <f t="shared" si="1"/>
        <v>4</v>
      </c>
      <c r="AM14" s="21">
        <f t="shared" si="2"/>
        <v>1</v>
      </c>
      <c r="AN14" s="21">
        <f t="shared" si="3"/>
        <v>1</v>
      </c>
      <c r="AO14" s="21">
        <f t="shared" si="7"/>
        <v>0</v>
      </c>
      <c r="AP14" s="21">
        <f t="shared" si="4"/>
        <v>1</v>
      </c>
      <c r="AQ14" s="21">
        <f>IF(C14&gt;0,IF(AN14&gt;0,COUNTIF(AN12:AN14,"&gt;0"),0),0)</f>
        <v>3</v>
      </c>
      <c r="AR14" s="21">
        <f>IF(AQ14&gt;0,AQ14,MAX(AQ12:AQ27)+COUNTIF(AQ12:AQ14,"=0"))</f>
        <v>3</v>
      </c>
      <c r="AS14" s="21" t="str">
        <f>IF(C42&gt;MAX(AQ12:AQ27),"",DGET(A11:AR27,"Signatur",C41:C42))</f>
        <v>Forest</v>
      </c>
      <c r="AT14" s="21">
        <f>IF(C42&gt;MAX(AQ12:AQ27),0,DGET(A11:AR27,"Deltager E",C41:C42))</f>
        <v>1</v>
      </c>
      <c r="AU14" s="21">
        <f>IF(C42&gt;MAX(AQ12:AQ27),0,DGET(A11:AR27,"2. runde E",C41:C42))</f>
        <v>0</v>
      </c>
      <c r="AV14" s="21">
        <f>IF(C42&gt;MAX(AQ12:AQ27),0,DGET(A11:AR27,"Kval E",C41:C42))</f>
        <v>1</v>
      </c>
      <c r="AW14" s="21">
        <f>IF(C42&gt;MAX(AQ12:AQ27),0,DGET(A11:AR27,"Dis E",C41:C42))</f>
        <v>0</v>
      </c>
      <c r="AX14" s="21">
        <f>IF(C42&gt;MAX(AQ12:AQ27),0,DGET(A11:AR27,"Udm E",C41:C42))</f>
        <v>0</v>
      </c>
      <c r="AY14" s="21">
        <f>IF(C42&gt;MAX(AQ12:AQ27),0,DGET(A11:AR27,"MR E",C41:C42))</f>
        <v>0</v>
      </c>
      <c r="AZ14" s="21">
        <f>IF(C42&gt;MAX(AQ12:AQ27),0,DGET(A11:AR27,"Res E",C41:C42))</f>
        <v>0</v>
      </c>
    </row>
    <row r="15" spans="1:52" x14ac:dyDescent="0.15">
      <c r="A15" s="21" t="str">
        <f>[1]DB!AS15</f>
        <v>Frydkær</v>
      </c>
      <c r="B15" s="21">
        <v>4</v>
      </c>
      <c r="C15" s="21">
        <f>[1]DB!AT15</f>
        <v>2</v>
      </c>
      <c r="D15" s="21">
        <v>0</v>
      </c>
      <c r="E15" s="21">
        <f>IF(B6=13,IF(A15&lt;&gt;"",COUNTIF(U30:U37,A15)+D15,0),D15)</f>
        <v>0</v>
      </c>
      <c r="F15" s="21">
        <f>[1]DB!AT15</f>
        <v>2</v>
      </c>
      <c r="G15" s="21">
        <f>IF(B6=13,IF(A15&lt;&gt;"",F15-COUNTIF(U30:U37,A15)-COUNTIF(Y30:Y37,A15),0),F15)</f>
        <v>2</v>
      </c>
      <c r="H15" s="21">
        <f>[1]DB!BA15</f>
        <v>0</v>
      </c>
      <c r="I15" s="21">
        <f>[1]DB!AW15</f>
        <v>0</v>
      </c>
      <c r="J15" s="21">
        <f>IF(Rækker!H5="Disket",1,IF(N15&gt;5,1,IF(I15=1,1,0)))</f>
        <v>0</v>
      </c>
      <c r="K15" s="21">
        <f>[1]DB!AX15</f>
        <v>0</v>
      </c>
      <c r="L15" s="21">
        <f>IF(Rækker!H5="Udmeldt",1,IF(K15=1,1,0))</f>
        <v>0</v>
      </c>
      <c r="M15" s="21">
        <f>[1]DB!AY15</f>
        <v>0</v>
      </c>
      <c r="N15" s="21">
        <f>IF(Rækker!H5="MR",M15+1,M15)</f>
        <v>0</v>
      </c>
      <c r="O15" s="21">
        <f>[1]DB!AZ15</f>
        <v>1</v>
      </c>
      <c r="P15" s="21">
        <f>IF(Rækker!H5="Res",O15+1,O15)</f>
        <v>1</v>
      </c>
      <c r="Q15" s="21" t="str">
        <f t="shared" si="5"/>
        <v/>
      </c>
      <c r="R15" s="21">
        <f>IF('Rækker - Udskrift'!O7=1,1,IF('Rækker - Udskrift'!P7="X","X",IF('Rækker - Udskrift'!Q7=2,2,"")))</f>
        <v>1</v>
      </c>
      <c r="S15" s="21">
        <f>IF('Rækker - Udskrift'!O8=1,1,IF('Rækker - Udskrift'!P8="X","X",IF('Rækker - Udskrift'!Q8=2,2,"")))</f>
        <v>1</v>
      </c>
      <c r="T15" s="21">
        <f>IF('Rækker - Udskrift'!O9=1,1,IF('Rækker - Udskrift'!P9="X","X",IF('Rækker - Udskrift'!Q9=2,2,"")))</f>
        <v>1</v>
      </c>
      <c r="U15" s="21">
        <f>IF('Rækker - Udskrift'!O10=1,1,IF('Rækker - Udskrift'!P10="X","X",IF('Rækker - Udskrift'!Q10=2,2,"")))</f>
        <v>1</v>
      </c>
      <c r="V15" s="21">
        <f>IF('Rækker - Udskrift'!O11=1,1,IF('Rækker - Udskrift'!P11="X","X",IF('Rækker - Udskrift'!Q11=2,2,"")))</f>
        <v>1</v>
      </c>
      <c r="W15" s="21">
        <f>IF('Rækker - Udskrift'!O12=1,1,IF('Rækker - Udskrift'!P12="X","X",IF('Rækker - Udskrift'!Q12=2,2,"")))</f>
        <v>2</v>
      </c>
      <c r="X15" s="21">
        <f>IF('Rækker - Udskrift'!O13=1,1,IF('Rækker - Udskrift'!P13="X","X",IF('Rækker - Udskrift'!Q13=2,2,"")))</f>
        <v>1</v>
      </c>
      <c r="Y15" s="21">
        <f>IF('Rækker - Udskrift'!O14=1,1,IF('Rækker - Udskrift'!P14="X","X",IF('Rækker - Udskrift'!Q14=2,2,"")))</f>
        <v>2</v>
      </c>
      <c r="Z15" s="21">
        <f>IF('Rækker - Udskrift'!O15=1,1,IF('Rækker - Udskrift'!P15="X","X",IF('Rækker - Udskrift'!Q15=2,2,"")))</f>
        <v>1</v>
      </c>
      <c r="AA15" s="21">
        <f>IF('Rækker - Udskrift'!O16=1,1,IF('Rækker - Udskrift'!P16="X","X",IF('Rækker - Udskrift'!Q16=2,2,"")))</f>
        <v>1</v>
      </c>
      <c r="AB15" s="21">
        <f>IF('Rækker - Udskrift'!O17=1,1,IF('Rækker - Udskrift'!P17="X","X",IF('Rækker - Udskrift'!Q17=2,2,"")))</f>
        <v>1</v>
      </c>
      <c r="AC15" s="21" t="str">
        <f>IF('Rækker - Udskrift'!O18=1,1,IF('Rækker - Udskrift'!P18="X","X",IF('Rækker - Udskrift'!Q18=2,2,"")))</f>
        <v>X</v>
      </c>
      <c r="AD15" s="21">
        <f>IF('Rækker - Udskrift'!O19=1,1,IF('Rækker - Udskrift'!P19="X","X",IF('Rækker - Udskrift'!Q19=2,2,"")))</f>
        <v>1</v>
      </c>
      <c r="AE15" s="21">
        <f>IF(Q15&lt;&gt;"",IF(LEFT(Q15,3)="Res",F1,0),IF(R15=R10,1,0)+IF(S15=S10,1,0)+IF(T15=T10,1,0)+IF(U15=U10,1,0)+IF(V15=V10,1,0)+IF(W15=W10,1,0)+IF(X15=X10,1,0)+IF(Y15=Y10,1,0)+IF(Z15=Z10,1,0)+IF(AA15=AA10,1,0)+IF(AB15=AB10,1,0)+IF(AC15=AC10,1,0)+IF(AD15=AD10,1,0))</f>
        <v>4</v>
      </c>
      <c r="AF15" s="21">
        <f>RANK(AE15,AE12:AE27,1)</f>
        <v>8</v>
      </c>
      <c r="AG15" s="21">
        <f t="shared" si="0"/>
        <v>4</v>
      </c>
      <c r="AH15" s="21">
        <f>IF(R15=R10,4096,0)+IF(S15=S10,2048,0)+IF(T15=T10,1024,0)+IF(U15=U10,512,0)+IF(V15=V10,256,0)+IF(W15=W10,128,0)+IF(X15=X10,64,0)+IF(Y15=Y10,32,0)+IF(Z15=Z10,16,0)+IF(AA15=AA10,8,0)+IF(AB15=AB10,4,0)+IF(AC15=AC10,2,0)+IF(AD15=AD10,1,0)</f>
        <v>1283</v>
      </c>
      <c r="AI15" s="21">
        <f>RANK(AH15,AH12:AH27,1)</f>
        <v>8</v>
      </c>
      <c r="AJ15" s="21">
        <f t="shared" si="6"/>
        <v>528</v>
      </c>
      <c r="AK15" s="21">
        <f>RANK(AJ15,AJ12:AJ27,1)</f>
        <v>8</v>
      </c>
      <c r="AL15" s="21">
        <f t="shared" si="1"/>
        <v>4</v>
      </c>
      <c r="AM15" s="21">
        <f t="shared" si="2"/>
        <v>1</v>
      </c>
      <c r="AN15" s="21">
        <f t="shared" si="3"/>
        <v>2</v>
      </c>
      <c r="AO15" s="21">
        <f t="shared" si="7"/>
        <v>0</v>
      </c>
      <c r="AP15" s="21">
        <f t="shared" si="4"/>
        <v>2</v>
      </c>
      <c r="AQ15" s="21">
        <f>IF(C15&gt;0,IF(AN15&gt;0,COUNTIF(AN12:AN15,"&gt;0"),0),0)</f>
        <v>4</v>
      </c>
      <c r="AR15" s="21">
        <f>IF(AQ15&gt;0,AQ15,MAX(AQ12:AQ27)+COUNTIF(AQ12:AQ15,"=0"))</f>
        <v>4</v>
      </c>
      <c r="AS15" s="21" t="str">
        <f>IF(D42&gt;MAX(AQ12:AQ27),"",DGET(A11:AR27,"Signatur",D41:D42))</f>
        <v>Frydkær</v>
      </c>
      <c r="AT15" s="21">
        <f>IF(D42&gt;MAX(AQ12:AQ27),0,DGET(A11:AR27,"Deltager E",D41:D42))</f>
        <v>2</v>
      </c>
      <c r="AU15" s="21">
        <f>IF(D42&gt;MAX(AQ12:AQ27),0,DGET(A11:AR27,"2. runde E",D41:D42))</f>
        <v>0</v>
      </c>
      <c r="AV15" s="21">
        <f>IF(D42&gt;MAX(AQ12:AQ27),0,DGET(A11:AR27,"Kval E",D41:D42))</f>
        <v>2</v>
      </c>
      <c r="AW15" s="21">
        <f>IF(D42&gt;MAX(AQ12:AQ27),0,DGET(A11:AR27,"Dis E",D41:D42))</f>
        <v>0</v>
      </c>
      <c r="AX15" s="21">
        <f>IF(D42&gt;MAX(AQ12:AQ27),0,DGET(A11:AR27,"Udm E",D41:D42))</f>
        <v>0</v>
      </c>
      <c r="AY15" s="21">
        <f>IF(D42&gt;MAX(AQ12:AQ27),0,DGET(A11:AR27,"MR E",D41:D42))</f>
        <v>0</v>
      </c>
      <c r="AZ15" s="21">
        <f>IF(D42&gt;MAX(AQ12:AQ27),0,DGET(A11:AR27,"Res E",D41:D42))</f>
        <v>1</v>
      </c>
    </row>
    <row r="16" spans="1:52" x14ac:dyDescent="0.15">
      <c r="A16" s="21" t="str">
        <f>[1]DB!AS16</f>
        <v>Futte</v>
      </c>
      <c r="B16" s="21">
        <v>5</v>
      </c>
      <c r="C16" s="21">
        <f>[1]DB!AT16</f>
        <v>1</v>
      </c>
      <c r="D16" s="21">
        <v>0</v>
      </c>
      <c r="E16" s="21">
        <f>IF(B6=13,IF(A16&lt;&gt;"",COUNTIF(U30:U37,A16)+D16,0),D16)</f>
        <v>0</v>
      </c>
      <c r="F16" s="21">
        <f>[1]DB!AT16</f>
        <v>1</v>
      </c>
      <c r="G16" s="21">
        <f>IF(B6=13,IF(A16&lt;&gt;"",F16-COUNTIF(U30:U37,A16)-COUNTIF(Y30:Y37,A16),0),F16)</f>
        <v>1</v>
      </c>
      <c r="H16" s="21">
        <f>[1]DB!BA16</f>
        <v>0</v>
      </c>
      <c r="I16" s="21">
        <f>[1]DB!AW16</f>
        <v>0</v>
      </c>
      <c r="J16" s="21">
        <f>IF(Rækker!J5="Disket",1,IF(N16&gt;5,1,IF(I16=1,1,0)))</f>
        <v>0</v>
      </c>
      <c r="K16" s="21">
        <f>[1]DB!AX16</f>
        <v>0</v>
      </c>
      <c r="L16" s="21">
        <f>IF(Rækker!J5="Udmeldt",1,IF(K16=1,1,0))</f>
        <v>0</v>
      </c>
      <c r="M16" s="21">
        <f>[1]DB!AY16</f>
        <v>0</v>
      </c>
      <c r="N16" s="21">
        <f>IF(Rækker!J5="MR",M16+1,M16)</f>
        <v>0</v>
      </c>
      <c r="O16" s="21">
        <f>[1]DB!AZ16</f>
        <v>0</v>
      </c>
      <c r="P16" s="21">
        <f>IF(Rækker!J5="Res",O16+1,O16)</f>
        <v>0</v>
      </c>
      <c r="Q16" s="21" t="str">
        <f t="shared" si="5"/>
        <v/>
      </c>
      <c r="R16" s="21">
        <f>IF('Rækker - Udskrift'!R7=1,1,IF('Rækker - Udskrift'!S7="X","X",IF('Rækker - Udskrift'!T7=2,2,"")))</f>
        <v>1</v>
      </c>
      <c r="S16" s="21">
        <f>IF('Rækker - Udskrift'!R8=1,1,IF('Rækker - Udskrift'!S8="X","X",IF('Rækker - Udskrift'!T8=2,2,"")))</f>
        <v>1</v>
      </c>
      <c r="T16" s="21">
        <f>IF('Rækker - Udskrift'!R9=1,1,IF('Rækker - Udskrift'!S9="X","X",IF('Rækker - Udskrift'!T9=2,2,"")))</f>
        <v>1</v>
      </c>
      <c r="U16" s="21" t="str">
        <f>IF('Rækker - Udskrift'!R10=1,1,IF('Rækker - Udskrift'!S10="X","X",IF('Rækker - Udskrift'!T10=2,2,"")))</f>
        <v>X</v>
      </c>
      <c r="V16" s="21">
        <f>IF('Rækker - Udskrift'!R11=1,1,IF('Rækker - Udskrift'!S11="X","X",IF('Rækker - Udskrift'!T11=2,2,"")))</f>
        <v>1</v>
      </c>
      <c r="W16" s="21">
        <f>IF('Rækker - Udskrift'!R12=1,1,IF('Rækker - Udskrift'!S12="X","X",IF('Rækker - Udskrift'!T12=2,2,"")))</f>
        <v>2</v>
      </c>
      <c r="X16" s="21">
        <f>IF('Rækker - Udskrift'!R13=1,1,IF('Rækker - Udskrift'!S13="X","X",IF('Rækker - Udskrift'!T13=2,2,"")))</f>
        <v>1</v>
      </c>
      <c r="Y16" s="21">
        <f>IF('Rækker - Udskrift'!R14=1,1,IF('Rækker - Udskrift'!S14="X","X",IF('Rækker - Udskrift'!T14=2,2,"")))</f>
        <v>2</v>
      </c>
      <c r="Z16" s="21">
        <f>IF('Rækker - Udskrift'!R15=1,1,IF('Rækker - Udskrift'!S15="X","X",IF('Rækker - Udskrift'!T15=2,2,"")))</f>
        <v>1</v>
      </c>
      <c r="AA16" s="21">
        <f>IF('Rækker - Udskrift'!R16=1,1,IF('Rækker - Udskrift'!S16="X","X",IF('Rækker - Udskrift'!T16=2,2,"")))</f>
        <v>1</v>
      </c>
      <c r="AB16" s="21">
        <f>IF('Rækker - Udskrift'!R17=1,1,IF('Rækker - Udskrift'!S17="X","X",IF('Rækker - Udskrift'!T17=2,2,"")))</f>
        <v>1</v>
      </c>
      <c r="AC16" s="21">
        <f>IF('Rækker - Udskrift'!R18=1,1,IF('Rækker - Udskrift'!S18="X","X",IF('Rækker - Udskrift'!T18=2,2,"")))</f>
        <v>2</v>
      </c>
      <c r="AD16" s="21">
        <f>IF('Rækker - Udskrift'!R19=1,1,IF('Rækker - Udskrift'!S19="X","X",IF('Rækker - Udskrift'!T19=2,2,"")))</f>
        <v>1</v>
      </c>
      <c r="AE16" s="21">
        <f>IF(Q16&lt;&gt;"",IF(LEFT(Q16,3)="Res",F1,0),IF(R16=R10,1,0)+IF(S16=S10,1,0)+IF(T16=T10,1,0)+IF(U16=U10,1,0)+IF(V16=V10,1,0)+IF(W16=W10,1,0)+IF(X16=X10,1,0)+IF(Y16=Y10,1,0)+IF(Z16=Z10,1,0)+IF(AA16=AA10,1,0)+IF(AB16=AB10,1,0)+IF(AC16=AC10,1,0)+IF(AD16=AD10,1,0))</f>
        <v>4</v>
      </c>
      <c r="AF16" s="21">
        <f>RANK(AE16,AE12:AE27,1)</f>
        <v>8</v>
      </c>
      <c r="AG16" s="21">
        <f t="shared" si="0"/>
        <v>4</v>
      </c>
      <c r="AH16" s="21">
        <f>IF(R16=R10,4096,0)+IF(S16=S10,2048,0)+IF(T16=T10,1024,0)+IF(U16=U10,512,0)+IF(V16=V10,256,0)+IF(W16=W10,128,0)+IF(X16=X10,64,0)+IF(Y16=Y10,32,0)+IF(Z16=Z10,16,0)+IF(AA16=AA10,8,0)+IF(AB16=AB10,4,0)+IF(AC16=AC10,2,0)+IF(AD16=AD10,1,0)</f>
        <v>1793</v>
      </c>
      <c r="AI16" s="21">
        <f>RANK(AH16,AH12:AH27,1)</f>
        <v>15</v>
      </c>
      <c r="AJ16" s="21">
        <f t="shared" si="6"/>
        <v>535</v>
      </c>
      <c r="AK16" s="21">
        <f>RANK(AJ16,AJ12:AJ27,1)</f>
        <v>15</v>
      </c>
      <c r="AL16" s="21">
        <f t="shared" si="1"/>
        <v>4</v>
      </c>
      <c r="AM16" s="21">
        <f t="shared" si="2"/>
        <v>1</v>
      </c>
      <c r="AN16" s="21">
        <f t="shared" si="3"/>
        <v>1</v>
      </c>
      <c r="AO16" s="21">
        <f t="shared" si="7"/>
        <v>0</v>
      </c>
      <c r="AP16" s="21">
        <f t="shared" si="4"/>
        <v>1</v>
      </c>
      <c r="AQ16" s="21">
        <f>IF(C16&gt;0,IF(AN16&gt;0,COUNTIF(AN12:AN16,"&gt;0"),0),0)</f>
        <v>5</v>
      </c>
      <c r="AR16" s="21">
        <f>IF(AQ16&gt;0,AQ16,MAX(AQ12:AQ27)+COUNTIF(AQ12:AQ16,"=0"))</f>
        <v>5</v>
      </c>
      <c r="AS16" s="21" t="str">
        <f>IF(E42&gt;MAX(AQ12:AQ27),"",DGET(A11:AR27,"Signatur",E41:E42))</f>
        <v>Futte</v>
      </c>
      <c r="AT16" s="21">
        <f>IF(E42&gt;MAX(AQ12:AQ27),0,DGET(A11:AR27,"Deltager E",E41:E42))</f>
        <v>1</v>
      </c>
      <c r="AU16" s="21">
        <f>IF(E42&gt;MAX(AQ12:AQ27),0,DGET(A11:AR27,"2. runde E",E41:E42))</f>
        <v>0</v>
      </c>
      <c r="AV16" s="21">
        <f>IF(E42&gt;MAX(AQ12:AQ27),0,DGET(A11:AR27,"Kval E",E41:E42))</f>
        <v>1</v>
      </c>
      <c r="AW16" s="21">
        <f>IF(E42&gt;MAX(AQ12:AQ27),0,DGET(A11:AR27,"Dis E",E41:E42))</f>
        <v>0</v>
      </c>
      <c r="AX16" s="21">
        <f>IF(E42&gt;MAX(AQ12:AQ27),0,DGET(A11:AR27,"Udm E",E41:E42))</f>
        <v>0</v>
      </c>
      <c r="AY16" s="21">
        <f>IF(E42&gt;MAX(AQ12:AQ27),0,DGET(A11:AR27,"MR E",E41:E42))</f>
        <v>0</v>
      </c>
      <c r="AZ16" s="21">
        <f>IF(E42&gt;MAX(AQ12:AQ27),0,DGET(A11:AR27,"Res E",E41:E42))</f>
        <v>0</v>
      </c>
    </row>
    <row r="17" spans="1:52" x14ac:dyDescent="0.15">
      <c r="A17" s="21" t="str">
        <f>[1]DB!AS17</f>
        <v>Idskov</v>
      </c>
      <c r="B17" s="21">
        <v>6</v>
      </c>
      <c r="C17" s="21">
        <f>[1]DB!AT17</f>
        <v>3</v>
      </c>
      <c r="D17" s="21">
        <v>0</v>
      </c>
      <c r="E17" s="21">
        <f>IF(B6=13,IF(A17&lt;&gt;"",COUNTIF(U30:U37,A17)+D17,0),D17)</f>
        <v>0</v>
      </c>
      <c r="F17" s="21">
        <f>[1]DB!AT17</f>
        <v>3</v>
      </c>
      <c r="G17" s="21">
        <f>IF(B6=13,IF(A17&lt;&gt;"",F17-COUNTIF(U30:U37,A17)-COUNTIF(Y30:Y37,A17),0),F17)</f>
        <v>3</v>
      </c>
      <c r="H17" s="21">
        <f>[1]DB!BA17</f>
        <v>0</v>
      </c>
      <c r="I17" s="21">
        <f>[1]DB!AW17</f>
        <v>0</v>
      </c>
      <c r="J17" s="21">
        <f>IF(Rækker!L5="Disket",1,IF(N17&gt;5,1,IF(I17=1,1,0)))</f>
        <v>0</v>
      </c>
      <c r="K17" s="21">
        <f>[1]DB!AX17</f>
        <v>0</v>
      </c>
      <c r="L17" s="21">
        <f>IF(Rækker!L5="Udmeldt",1,IF(K17=1,1,0))</f>
        <v>0</v>
      </c>
      <c r="M17" s="21">
        <f>[1]DB!AY17</f>
        <v>0</v>
      </c>
      <c r="N17" s="21">
        <f>IF(Rækker!L5="MR",M17+1,M17)</f>
        <v>0</v>
      </c>
      <c r="O17" s="21">
        <f>[1]DB!AZ17</f>
        <v>0</v>
      </c>
      <c r="P17" s="21">
        <f>IF(Rækker!L5="Res",O17+1,O17)</f>
        <v>0</v>
      </c>
      <c r="Q17" s="21" t="str">
        <f t="shared" si="5"/>
        <v/>
      </c>
      <c r="R17" s="21">
        <f>IF('Rækker - Udskrift'!U7=1,1,IF('Rækker - Udskrift'!V7="X","X",IF('Rækker - Udskrift'!W7=2,2,"")))</f>
        <v>1</v>
      </c>
      <c r="S17" s="21">
        <f>IF('Rækker - Udskrift'!U8=1,1,IF('Rækker - Udskrift'!V8="X","X",IF('Rækker - Udskrift'!W8=2,2,"")))</f>
        <v>1</v>
      </c>
      <c r="T17" s="21">
        <f>IF('Rækker - Udskrift'!U9=1,1,IF('Rækker - Udskrift'!V9="X","X",IF('Rækker - Udskrift'!W9=2,2,"")))</f>
        <v>1</v>
      </c>
      <c r="U17" s="21">
        <f>IF('Rækker - Udskrift'!U10=1,1,IF('Rækker - Udskrift'!V10="X","X",IF('Rækker - Udskrift'!W10=2,2,"")))</f>
        <v>1</v>
      </c>
      <c r="V17" s="21">
        <f>IF('Rækker - Udskrift'!U11=1,1,IF('Rækker - Udskrift'!V11="X","X",IF('Rækker - Udskrift'!W11=2,2,"")))</f>
        <v>1</v>
      </c>
      <c r="W17" s="21">
        <f>IF('Rækker - Udskrift'!U12=1,1,IF('Rækker - Udskrift'!V12="X","X",IF('Rækker - Udskrift'!W12=2,2,"")))</f>
        <v>2</v>
      </c>
      <c r="X17" s="21">
        <f>IF('Rækker - Udskrift'!U13=1,1,IF('Rækker - Udskrift'!V13="X","X",IF('Rækker - Udskrift'!W13=2,2,"")))</f>
        <v>1</v>
      </c>
      <c r="Y17" s="21">
        <f>IF('Rækker - Udskrift'!U14=1,1,IF('Rækker - Udskrift'!V14="X","X",IF('Rækker - Udskrift'!W14=2,2,"")))</f>
        <v>2</v>
      </c>
      <c r="Z17" s="21">
        <f>IF('Rækker - Udskrift'!U15=1,1,IF('Rækker - Udskrift'!V15="X","X",IF('Rækker - Udskrift'!W15=2,2,"")))</f>
        <v>1</v>
      </c>
      <c r="AA17" s="21" t="str">
        <f>IF('Rækker - Udskrift'!U16=1,1,IF('Rækker - Udskrift'!V16="X","X",IF('Rækker - Udskrift'!W16=2,2,"")))</f>
        <v>X</v>
      </c>
      <c r="AB17" s="21">
        <f>IF('Rækker - Udskrift'!U17=1,1,IF('Rækker - Udskrift'!V17="X","X",IF('Rækker - Udskrift'!W17=2,2,"")))</f>
        <v>1</v>
      </c>
      <c r="AC17" s="21">
        <f>IF('Rækker - Udskrift'!U18=1,1,IF('Rækker - Udskrift'!V18="X","X",IF('Rækker - Udskrift'!W18=2,2,"")))</f>
        <v>1</v>
      </c>
      <c r="AD17" s="21">
        <f>IF('Rækker - Udskrift'!U19=1,1,IF('Rækker - Udskrift'!V19="X","X",IF('Rækker - Udskrift'!W19=2,2,"")))</f>
        <v>1</v>
      </c>
      <c r="AE17" s="21">
        <f>IF(Q17&lt;&gt;"",IF(LEFT(Q17,3)="Res",F1,0),IF(R17=R10,1,0)+IF(S17=S10,1,0)+IF(T17=T10,1,0)+IF(U17=U10,1,0)+IF(V17=V10,1,0)+IF(W17=W10,1,0)+IF(X17=X10,1,0)+IF(Y17=Y10,1,0)+IF(Z17=Z10,1,0)+IF(AA17=AA10,1,0)+IF(AB17=AB10,1,0)+IF(AC17=AC10,1,0)+IF(AD17=AD10,1,0))</f>
        <v>4</v>
      </c>
      <c r="AF17" s="21">
        <f>RANK(AE17,AE12:AE27,1)</f>
        <v>8</v>
      </c>
      <c r="AG17" s="21">
        <f t="shared" si="0"/>
        <v>4</v>
      </c>
      <c r="AH17" s="21">
        <f>IF(R17=R10,4096,0)+IF(S17=S10,2048,0)+IF(T17=T10,1024,0)+IF(U17=U10,512,0)+IF(V17=V10,256,0)+IF(W17=W10,128,0)+IF(X17=X10,64,0)+IF(Y17=Y10,32,0)+IF(Z17=Z10,16,0)+IF(AA17=AA10,8,0)+IF(AB17=AB10,4,0)+IF(AC17=AC10,2,0)+IF(AD17=AD10,1,0)</f>
        <v>1289</v>
      </c>
      <c r="AI17" s="21">
        <f>RANK(AH17,AH12:AH27,1)</f>
        <v>10</v>
      </c>
      <c r="AJ17" s="21">
        <f t="shared" si="6"/>
        <v>530</v>
      </c>
      <c r="AK17" s="21">
        <f>RANK(AJ17,AJ12:AJ27,1)</f>
        <v>10</v>
      </c>
      <c r="AL17" s="21">
        <f t="shared" si="1"/>
        <v>4</v>
      </c>
      <c r="AM17" s="21">
        <f t="shared" si="2"/>
        <v>1</v>
      </c>
      <c r="AN17" s="21">
        <f t="shared" si="3"/>
        <v>3</v>
      </c>
      <c r="AO17" s="21">
        <f t="shared" si="7"/>
        <v>0</v>
      </c>
      <c r="AP17" s="21">
        <f t="shared" si="4"/>
        <v>3</v>
      </c>
      <c r="AQ17" s="21">
        <f>IF(C17&gt;0,IF(AN17&gt;0,COUNTIF(AN12:AN17,"&gt;0"),0),0)</f>
        <v>6</v>
      </c>
      <c r="AR17" s="21">
        <f>IF(AQ17&gt;0,AQ17,MAX(AQ12:AQ27)+COUNTIF(AQ12:AQ17,"=0"))</f>
        <v>6</v>
      </c>
      <c r="AS17" s="21" t="str">
        <f>IF(F42&gt;MAX(AQ12:AQ27),"",DGET(A11:AR27,"Signatur",F41:F42))</f>
        <v>Idskov</v>
      </c>
      <c r="AT17" s="21">
        <f>IF(F42&gt;MAX(AQ12:AQ27),0,DGET(A11:AR27,"Deltager E",F41:F42))</f>
        <v>3</v>
      </c>
      <c r="AU17" s="21">
        <f>IF(F42&gt;MAX(AQ12:AQ27),0,DGET(A11:AR27,"2. runde E",F41:F42))</f>
        <v>0</v>
      </c>
      <c r="AV17" s="21">
        <f>IF(F42&gt;MAX(AQ12:AQ27),0,DGET(A11:AR27,"Kval E",F41:F42))</f>
        <v>3</v>
      </c>
      <c r="AW17" s="21">
        <f>IF(F42&gt;MAX(AQ12:AQ27),0,DGET(A11:AR27,"Dis E",F41:F42))</f>
        <v>0</v>
      </c>
      <c r="AX17" s="21">
        <f>IF(F42&gt;MAX(AQ12:AQ27),0,DGET(A11:AR27,"Udm E",F41:F42))</f>
        <v>0</v>
      </c>
      <c r="AY17" s="21">
        <f>IF(F42&gt;MAX(AQ12:AQ27),0,DGET(A11:AR27,"MR E",F41:F42))</f>
        <v>0</v>
      </c>
      <c r="AZ17" s="21">
        <f>IF(F42&gt;MAX(AQ12:AQ27),0,DGET(A11:AR27,"Res E",F41:F42))</f>
        <v>0</v>
      </c>
    </row>
    <row r="18" spans="1:52" x14ac:dyDescent="0.15">
      <c r="A18" s="21" t="str">
        <f>[1]DB!AS18</f>
        <v>LPHJ</v>
      </c>
      <c r="B18" s="21">
        <v>7</v>
      </c>
      <c r="C18" s="21">
        <f>[1]DB!AT18</f>
        <v>3</v>
      </c>
      <c r="D18" s="21">
        <v>0</v>
      </c>
      <c r="E18" s="21">
        <f>IF(B6=13,IF(A18&lt;&gt;"",COUNTIF(U30:U37,A18)+D18,0),D18)</f>
        <v>0</v>
      </c>
      <c r="F18" s="21">
        <f>[1]DB!AT18</f>
        <v>3</v>
      </c>
      <c r="G18" s="21">
        <f>IF(B6=13,IF(A18&lt;&gt;"",F18-COUNTIF(U30:U37,A18)-COUNTIF(Y30:Y37,A18),0),F18)</f>
        <v>3</v>
      </c>
      <c r="H18" s="21">
        <f>[1]DB!BA18</f>
        <v>0</v>
      </c>
      <c r="I18" s="21">
        <f>[1]DB!AW18</f>
        <v>0</v>
      </c>
      <c r="J18" s="21">
        <f>IF(Rækker!N5="Disket",1,IF(N18&gt;5,1,IF(I18=1,1,0)))</f>
        <v>0</v>
      </c>
      <c r="K18" s="21">
        <f>[1]DB!AX18</f>
        <v>0</v>
      </c>
      <c r="L18" s="21">
        <f>IF(Rækker!N5="Udmeldt",1,IF(K18=1,1,0))</f>
        <v>0</v>
      </c>
      <c r="M18" s="21">
        <f>[1]DB!AY18</f>
        <v>0</v>
      </c>
      <c r="N18" s="21">
        <f>IF(Rækker!N5="MR",M18+1,M18)</f>
        <v>0</v>
      </c>
      <c r="O18" s="21">
        <f>[1]DB!AZ18</f>
        <v>0</v>
      </c>
      <c r="P18" s="21">
        <f>IF(Rækker!N5="Res",O18+1,O18)</f>
        <v>0</v>
      </c>
      <c r="Q18" s="21" t="str">
        <f t="shared" si="5"/>
        <v/>
      </c>
      <c r="R18" s="21">
        <f>IF('Rækker - Udskrift'!X7=1,1,IF('Rækker - Udskrift'!Y7="X","X",IF('Rækker - Udskrift'!Z7=2,2,"")))</f>
        <v>1</v>
      </c>
      <c r="S18" s="21">
        <f>IF('Rækker - Udskrift'!X8=1,1,IF('Rækker - Udskrift'!Y8="X","X",IF('Rækker - Udskrift'!Z8=2,2,"")))</f>
        <v>1</v>
      </c>
      <c r="T18" s="21">
        <f>IF('Rækker - Udskrift'!X9=1,1,IF('Rækker - Udskrift'!Y9="X","X",IF('Rækker - Udskrift'!Z9=2,2,"")))</f>
        <v>1</v>
      </c>
      <c r="U18" s="21">
        <f>IF('Rækker - Udskrift'!X10=1,1,IF('Rækker - Udskrift'!Y10="X","X",IF('Rækker - Udskrift'!Z10=2,2,"")))</f>
        <v>1</v>
      </c>
      <c r="V18" s="21">
        <f>IF('Rækker - Udskrift'!X11=1,1,IF('Rækker - Udskrift'!Y11="X","X",IF('Rækker - Udskrift'!Z11=2,2,"")))</f>
        <v>1</v>
      </c>
      <c r="W18" s="21">
        <f>IF('Rækker - Udskrift'!X12=1,1,IF('Rækker - Udskrift'!Y12="X","X",IF('Rækker - Udskrift'!Z12=2,2,"")))</f>
        <v>2</v>
      </c>
      <c r="X18" s="21">
        <f>IF('Rækker - Udskrift'!X13=1,1,IF('Rækker - Udskrift'!Y13="X","X",IF('Rækker - Udskrift'!Z13=2,2,"")))</f>
        <v>1</v>
      </c>
      <c r="Y18" s="21">
        <f>IF('Rækker - Udskrift'!X14=1,1,IF('Rækker - Udskrift'!Y14="X","X",IF('Rækker - Udskrift'!Z14=2,2,"")))</f>
        <v>2</v>
      </c>
      <c r="Z18" s="21">
        <f>IF('Rækker - Udskrift'!X15=1,1,IF('Rækker - Udskrift'!Y15="X","X",IF('Rækker - Udskrift'!Z15=2,2,"")))</f>
        <v>1</v>
      </c>
      <c r="AA18" s="21" t="str">
        <f>IF('Rækker - Udskrift'!X16=1,1,IF('Rækker - Udskrift'!Y16="X","X",IF('Rækker - Udskrift'!Z16=2,2,"")))</f>
        <v>X</v>
      </c>
      <c r="AB18" s="21">
        <f>IF('Rækker - Udskrift'!X17=1,1,IF('Rækker - Udskrift'!Y17="X","X",IF('Rækker - Udskrift'!Z17=2,2,"")))</f>
        <v>1</v>
      </c>
      <c r="AC18" s="21">
        <f>IF('Rækker - Udskrift'!X18=1,1,IF('Rækker - Udskrift'!Y18="X","X",IF('Rækker - Udskrift'!Z18=2,2,"")))</f>
        <v>1</v>
      </c>
      <c r="AD18" s="21">
        <f>IF('Rækker - Udskrift'!X19=1,1,IF('Rækker - Udskrift'!Y19="X","X",IF('Rækker - Udskrift'!Z19=2,2,"")))</f>
        <v>1</v>
      </c>
      <c r="AE18" s="21">
        <f>IF(Q18&lt;&gt;"",IF(LEFT(Q18,3)="Res",F1,0),IF(R18=R10,1,0)+IF(S18=S10,1,0)+IF(T18=T10,1,0)+IF(U18=U10,1,0)+IF(V18=V10,1,0)+IF(W18=W10,1,0)+IF(X18=X10,1,0)+IF(Y18=Y10,1,0)+IF(Z18=Z10,1,0)+IF(AA18=AA10,1,0)+IF(AB18=AB10,1,0)+IF(AC18=AC10,1,0)+IF(AD18=AD10,1,0))</f>
        <v>4</v>
      </c>
      <c r="AF18" s="21">
        <f>RANK(AE18,AE12:AE27,1)</f>
        <v>8</v>
      </c>
      <c r="AG18" s="21">
        <f t="shared" si="0"/>
        <v>4</v>
      </c>
      <c r="AH18" s="21">
        <f>IF(R18=R10,4096,0)+IF(S18=S10,2048,0)+IF(T18=T10,1024,0)+IF(U18=U10,512,0)+IF(V18=V10,256,0)+IF(W18=W10,128,0)+IF(X18=X10,64,0)+IF(Y18=Y10,32,0)+IF(Z18=Z10,16,0)+IF(AA18=AA10,8,0)+IF(AB18=AB10,4,0)+IF(AC18=AC10,2,0)+IF(AD18=AD10,1,0)</f>
        <v>1289</v>
      </c>
      <c r="AI18" s="21">
        <f>RANK(AH18,AH12:AH27,1)</f>
        <v>10</v>
      </c>
      <c r="AJ18" s="21">
        <f t="shared" si="6"/>
        <v>530</v>
      </c>
      <c r="AK18" s="21">
        <f>RANK(AJ18,AJ12:AJ27,1)</f>
        <v>10</v>
      </c>
      <c r="AL18" s="21">
        <f t="shared" si="1"/>
        <v>4</v>
      </c>
      <c r="AM18" s="21">
        <f t="shared" si="2"/>
        <v>1</v>
      </c>
      <c r="AN18" s="21">
        <f t="shared" si="3"/>
        <v>3</v>
      </c>
      <c r="AO18" s="21">
        <f t="shared" si="7"/>
        <v>0</v>
      </c>
      <c r="AP18" s="21">
        <f t="shared" si="4"/>
        <v>3</v>
      </c>
      <c r="AQ18" s="21">
        <f>IF(C18&gt;0,IF(AN18&gt;0,COUNTIF(AN12:AN18,"&gt;0"),0),0)</f>
        <v>7</v>
      </c>
      <c r="AR18" s="21">
        <f>IF(AQ18&gt;0,AQ18,MAX(AQ12:AQ27)+COUNTIF(AQ12:AQ18,"=0"))</f>
        <v>7</v>
      </c>
      <c r="AS18" s="21" t="str">
        <f>IF(G42&gt;MAX(AQ12:AQ27),"",DGET(A11:AR27,"Signatur",G41:G42))</f>
        <v>LPHJ</v>
      </c>
      <c r="AT18" s="21">
        <f>IF(G42&gt;MAX(AQ12:AQ27),0,DGET(A11:AR27,"Deltager E",G41:G42))</f>
        <v>3</v>
      </c>
      <c r="AU18" s="21">
        <f>IF(G42&gt;MAX(AQ12:AQ27),0,DGET(A11:AR27,"2. runde E",G41:G42))</f>
        <v>0</v>
      </c>
      <c r="AV18" s="21">
        <f>IF(G42&gt;MAX(AQ12:AQ27),0,DGET(A11:AR27,"Kval E",G41:G42))</f>
        <v>3</v>
      </c>
      <c r="AW18" s="21">
        <f>IF(G42&gt;MAX(AQ12:AQ27),0,DGET(A11:AR27,"Dis E",G41:G42))</f>
        <v>0</v>
      </c>
      <c r="AX18" s="21">
        <f>IF(G42&gt;MAX(AQ12:AQ27),0,DGET(A11:AR27,"Udm E",G41:G42))</f>
        <v>0</v>
      </c>
      <c r="AY18" s="21">
        <f>IF(G42&gt;MAX(AQ12:AQ27),0,DGET(A11:AR27,"MR E",G41:G42))</f>
        <v>0</v>
      </c>
      <c r="AZ18" s="21">
        <f>IF(G42&gt;MAX(AQ12:AQ27),0,DGET(A11:AR27,"Res E",G41:G42))</f>
        <v>0</v>
      </c>
    </row>
    <row r="19" spans="1:52" x14ac:dyDescent="0.15">
      <c r="A19" s="21" t="str">
        <f>[1]DB!AS19</f>
        <v>Robbo</v>
      </c>
      <c r="B19" s="21">
        <v>8</v>
      </c>
      <c r="C19" s="21">
        <f>[1]DB!AT19</f>
        <v>1</v>
      </c>
      <c r="D19" s="21">
        <v>0</v>
      </c>
      <c r="E19" s="21">
        <f>IF(B6=13,IF(A19&lt;&gt;"",COUNTIF(U30:U37,A19)+D19,0),D19)</f>
        <v>0</v>
      </c>
      <c r="F19" s="21">
        <f>[1]DB!AT19</f>
        <v>1</v>
      </c>
      <c r="G19" s="21">
        <f>IF(B6=13,IF(A19&lt;&gt;"",F19-COUNTIF(U30:U37,A19)-COUNTIF(Y30:Y37,A19),0),F19)</f>
        <v>1</v>
      </c>
      <c r="H19" s="21">
        <f>[1]DB!BA19</f>
        <v>0</v>
      </c>
      <c r="I19" s="21">
        <f>[1]DB!AW19</f>
        <v>0</v>
      </c>
      <c r="J19" s="21">
        <f>IF(Rækker!P5="Disket",1,IF(N19&gt;5,1,IF(I19=1,1,0)))</f>
        <v>0</v>
      </c>
      <c r="K19" s="21">
        <f>[1]DB!AX19</f>
        <v>0</v>
      </c>
      <c r="L19" s="21">
        <f>IF(Rækker!P5="Udmeldt",1,IF(K19=1,1,0))</f>
        <v>0</v>
      </c>
      <c r="M19" s="21">
        <f>[1]DB!AY19</f>
        <v>0</v>
      </c>
      <c r="N19" s="21">
        <f>IF(Rækker!P5="MR",M19+1,M19)</f>
        <v>0</v>
      </c>
      <c r="O19" s="21">
        <f>[1]DB!AZ19</f>
        <v>0</v>
      </c>
      <c r="P19" s="21">
        <f>IF(Rækker!P5="Res",O19+1,O19)</f>
        <v>0</v>
      </c>
      <c r="Q19" s="21" t="str">
        <f t="shared" si="5"/>
        <v/>
      </c>
      <c r="R19" s="21">
        <f>IF('Rækker - Udskrift'!AA7=1,1,IF('Rækker - Udskrift'!AB7="X","X",IF('Rækker - Udskrift'!AC7=2,2,"")))</f>
        <v>1</v>
      </c>
      <c r="S19" s="21">
        <f>IF('Rækker - Udskrift'!AA8=1,1,IF('Rækker - Udskrift'!AB8="X","X",IF('Rækker - Udskrift'!AC8=2,2,"")))</f>
        <v>1</v>
      </c>
      <c r="T19" s="21">
        <f>IF('Rækker - Udskrift'!AA9=1,1,IF('Rækker - Udskrift'!AB9="X","X",IF('Rækker - Udskrift'!AC9=2,2,"")))</f>
        <v>1</v>
      </c>
      <c r="U19" s="21">
        <f>IF('Rækker - Udskrift'!AA10=1,1,IF('Rækker - Udskrift'!AB10="X","X",IF('Rækker - Udskrift'!AC10=2,2,"")))</f>
        <v>1</v>
      </c>
      <c r="V19" s="21">
        <f>IF('Rækker - Udskrift'!AA11=1,1,IF('Rækker - Udskrift'!AB11="X","X",IF('Rækker - Udskrift'!AC11=2,2,"")))</f>
        <v>1</v>
      </c>
      <c r="W19" s="21">
        <f>IF('Rækker - Udskrift'!AA12=1,1,IF('Rækker - Udskrift'!AB12="X","X",IF('Rækker - Udskrift'!AC12=2,2,"")))</f>
        <v>2</v>
      </c>
      <c r="X19" s="21">
        <f>IF('Rækker - Udskrift'!AA13=1,1,IF('Rækker - Udskrift'!AB13="X","X",IF('Rækker - Udskrift'!AC13=2,2,"")))</f>
        <v>1</v>
      </c>
      <c r="Y19" s="21">
        <f>IF('Rækker - Udskrift'!AA14=1,1,IF('Rækker - Udskrift'!AB14="X","X",IF('Rækker - Udskrift'!AC14=2,2,"")))</f>
        <v>2</v>
      </c>
      <c r="Z19" s="21">
        <f>IF('Rækker - Udskrift'!AA15=1,1,IF('Rækker - Udskrift'!AB15="X","X",IF('Rækker - Udskrift'!AC15=2,2,"")))</f>
        <v>1</v>
      </c>
      <c r="AA19" s="21" t="str">
        <f>IF('Rækker - Udskrift'!AA16=1,1,IF('Rækker - Udskrift'!AB16="X","X",IF('Rækker - Udskrift'!AC16=2,2,"")))</f>
        <v>X</v>
      </c>
      <c r="AB19" s="21">
        <f>IF('Rækker - Udskrift'!AA17=1,1,IF('Rækker - Udskrift'!AB17="X","X",IF('Rækker - Udskrift'!AC17=2,2,"")))</f>
        <v>1</v>
      </c>
      <c r="AC19" s="21">
        <f>IF('Rækker - Udskrift'!AA18=1,1,IF('Rækker - Udskrift'!AB18="X","X",IF('Rækker - Udskrift'!AC18=2,2,"")))</f>
        <v>1</v>
      </c>
      <c r="AD19" s="21">
        <f>IF('Rækker - Udskrift'!AA19=1,1,IF('Rækker - Udskrift'!AB19="X","X",IF('Rækker - Udskrift'!AC19=2,2,"")))</f>
        <v>1</v>
      </c>
      <c r="AE19" s="21">
        <f>IF(Q19&lt;&gt;"",IF(LEFT(Q19,3)="Res",F1,0),IF(R19=R10,1,0)+IF(S19=S10,1,0)+IF(T19=T10,1,0)+IF(U19=U10,1,0)+IF(V19=V10,1,0)+IF(W19=W10,1,0)+IF(X19=X10,1,0)+IF(Y19=Y10,1,0)+IF(Z19=Z10,1,0)+IF(AA19=AA10,1,0)+IF(AB19=AB10,1,0)+IF(AC19=AC10,1,0)+IF(AD19=AD10,1,0))</f>
        <v>4</v>
      </c>
      <c r="AF19" s="21">
        <f>RANK(AE19,AE12:AE27,1)</f>
        <v>8</v>
      </c>
      <c r="AG19" s="21">
        <f t="shared" si="0"/>
        <v>4</v>
      </c>
      <c r="AH19" s="21">
        <f>IF(R19=R10,4096,0)+IF(S19=S10,2048,0)+IF(T19=T10,1024,0)+IF(U19=U10,512,0)+IF(V19=V10,256,0)+IF(W19=W10,128,0)+IF(X19=X10,64,0)+IF(Y19=Y10,32,0)+IF(Z19=Z10,16,0)+IF(AA19=AA10,8,0)+IF(AB19=AB10,4,0)+IF(AC19=AC10,2,0)+IF(AD19=AD10,1,0)</f>
        <v>1289</v>
      </c>
      <c r="AI19" s="21">
        <f>RANK(AH19,AH12:AH27,1)</f>
        <v>10</v>
      </c>
      <c r="AJ19" s="21">
        <f t="shared" si="6"/>
        <v>530</v>
      </c>
      <c r="AK19" s="21">
        <f>RANK(AJ19,AJ12:AJ27,1)</f>
        <v>10</v>
      </c>
      <c r="AL19" s="21">
        <f t="shared" si="1"/>
        <v>4</v>
      </c>
      <c r="AM19" s="21">
        <f t="shared" si="2"/>
        <v>1</v>
      </c>
      <c r="AN19" s="21">
        <f t="shared" si="3"/>
        <v>1</v>
      </c>
      <c r="AO19" s="21">
        <f t="shared" si="7"/>
        <v>0</v>
      </c>
      <c r="AP19" s="21">
        <f t="shared" si="4"/>
        <v>1</v>
      </c>
      <c r="AQ19" s="21">
        <f>IF(C19&gt;0,IF(AN19&gt;0,COUNTIF(AN12:AN19,"&gt;0"),0),0)</f>
        <v>8</v>
      </c>
      <c r="AR19" s="21">
        <f>IF(AQ19&gt;0,AQ19,MAX(AQ12:AQ27)+COUNTIF(AQ12:AQ19,"=0"))</f>
        <v>8</v>
      </c>
      <c r="AS19" s="21" t="str">
        <f>IF(H42&gt;MAX(AQ12:AQ27),"",DGET(A11:AR27,"Signatur",H41:H42))</f>
        <v>Robbo</v>
      </c>
      <c r="AT19" s="21">
        <f>IF(H42&gt;MAX(AQ12:AQ27),0,DGET(A11:AR27,"Deltager E",H41:H42))</f>
        <v>1</v>
      </c>
      <c r="AU19" s="21">
        <f>IF(H42&gt;MAX(AQ12:AQ27),0,DGET(A11:AR27,"2. runde E",H41:H42))</f>
        <v>0</v>
      </c>
      <c r="AV19" s="21">
        <f>IF(H42&gt;MAX(AQ12:AQ27),0,DGET(A11:AR27,"Kval E",H41:H42))</f>
        <v>1</v>
      </c>
      <c r="AW19" s="21">
        <f>IF(H42&gt;MAX(AQ12:AQ27),0,DGET(A11:AR27,"Dis E",H41:H42))</f>
        <v>0</v>
      </c>
      <c r="AX19" s="21">
        <f>IF(H42&gt;MAX(AQ12:AQ27),0,DGET(A11:AR27,"Udm E",H41:H42))</f>
        <v>0</v>
      </c>
      <c r="AY19" s="21">
        <f>IF(H42&gt;MAX(AQ12:AQ27),0,DGET(A11:AR27,"MR E",H41:H42))</f>
        <v>0</v>
      </c>
      <c r="AZ19" s="21">
        <f>IF(H42&gt;MAX(AQ12:AQ27),0,DGET(A11:AR27,"Res E",H41:H42))</f>
        <v>0</v>
      </c>
    </row>
    <row r="20" spans="1:52" x14ac:dyDescent="0.15">
      <c r="A20" s="21" t="str">
        <f>[1]DB!AS20</f>
        <v>Select</v>
      </c>
      <c r="B20" s="21">
        <v>9</v>
      </c>
      <c r="C20" s="21">
        <f>[1]DB!AT20</f>
        <v>1</v>
      </c>
      <c r="D20" s="21">
        <v>0</v>
      </c>
      <c r="E20" s="21">
        <f>IF(B6=13,IF(A20&lt;&gt;"",COUNTIF(U30:U37,A20)+D20,0),D20)</f>
        <v>0</v>
      </c>
      <c r="F20" s="21">
        <f>[1]DB!AT20</f>
        <v>1</v>
      </c>
      <c r="G20" s="21">
        <f>IF(B6=13,IF(A20&lt;&gt;"",F20-COUNTIF(U30:U37,A20)-COUNTIF(Y30:Y37,A20),0),F20)</f>
        <v>1</v>
      </c>
      <c r="H20" s="21">
        <f>[1]DB!BA20</f>
        <v>0</v>
      </c>
      <c r="I20" s="21">
        <f>[1]DB!AW20</f>
        <v>0</v>
      </c>
      <c r="J20" s="21">
        <f>IF(Rækker!R5="Disket",1,IF(N20&gt;5,1,IF(I20=1,1,0)))</f>
        <v>0</v>
      </c>
      <c r="K20" s="21">
        <f>[1]DB!AX20</f>
        <v>0</v>
      </c>
      <c r="L20" s="21">
        <f>IF(Rækker!R5="Udmeldt",1,IF(K20=1,1,0))</f>
        <v>0</v>
      </c>
      <c r="M20" s="21">
        <f>[1]DB!AY20</f>
        <v>0</v>
      </c>
      <c r="N20" s="21">
        <f>IF(Rækker!R5="MR",M20+1,M20)</f>
        <v>0</v>
      </c>
      <c r="O20" s="21">
        <f>[1]DB!AZ20</f>
        <v>0</v>
      </c>
      <c r="P20" s="21">
        <f>IF(Rækker!R5="Res",O20+1,O20)</f>
        <v>0</v>
      </c>
      <c r="Q20" s="21" t="str">
        <f t="shared" si="5"/>
        <v/>
      </c>
      <c r="R20" s="21">
        <f>IF('Rækker - Udskrift'!AD7=1,1,IF('Rækker - Udskrift'!AE7="X","X",IF('Rækker - Udskrift'!AF7=2,2,"")))</f>
        <v>1</v>
      </c>
      <c r="S20" s="21">
        <f>IF('Rækker - Udskrift'!AD8=1,1,IF('Rækker - Udskrift'!AE8="X","X",IF('Rækker - Udskrift'!AF8=2,2,"")))</f>
        <v>1</v>
      </c>
      <c r="T20" s="21">
        <f>IF('Rækker - Udskrift'!AD9=1,1,IF('Rækker - Udskrift'!AE9="X","X",IF('Rækker - Udskrift'!AF9=2,2,"")))</f>
        <v>1</v>
      </c>
      <c r="U20" s="21">
        <f>IF('Rækker - Udskrift'!AD10=1,1,IF('Rækker - Udskrift'!AE10="X","X",IF('Rækker - Udskrift'!AF10=2,2,"")))</f>
        <v>1</v>
      </c>
      <c r="V20" s="21">
        <f>IF('Rækker - Udskrift'!AD11=1,1,IF('Rækker - Udskrift'!AE11="X","X",IF('Rækker - Udskrift'!AF11=2,2,"")))</f>
        <v>1</v>
      </c>
      <c r="W20" s="21">
        <f>IF('Rækker - Udskrift'!AD12=1,1,IF('Rækker - Udskrift'!AE12="X","X",IF('Rækker - Udskrift'!AF12=2,2,"")))</f>
        <v>2</v>
      </c>
      <c r="X20" s="21">
        <f>IF('Rækker - Udskrift'!AD13=1,1,IF('Rækker - Udskrift'!AE13="X","X",IF('Rækker - Udskrift'!AF13=2,2,"")))</f>
        <v>1</v>
      </c>
      <c r="Y20" s="21">
        <f>IF('Rækker - Udskrift'!AD14=1,1,IF('Rækker - Udskrift'!AE14="X","X",IF('Rækker - Udskrift'!AF14=2,2,"")))</f>
        <v>2</v>
      </c>
      <c r="Z20" s="21">
        <f>IF('Rækker - Udskrift'!AD15=1,1,IF('Rækker - Udskrift'!AE15="X","X",IF('Rækker - Udskrift'!AF15=2,2,"")))</f>
        <v>1</v>
      </c>
      <c r="AA20" s="21" t="str">
        <f>IF('Rækker - Udskrift'!AD16=1,1,IF('Rækker - Udskrift'!AE16="X","X",IF('Rækker - Udskrift'!AF16=2,2,"")))</f>
        <v>X</v>
      </c>
      <c r="AB20" s="21">
        <f>IF('Rækker - Udskrift'!AD17=1,1,IF('Rækker - Udskrift'!AE17="X","X",IF('Rækker - Udskrift'!AF17=2,2,"")))</f>
        <v>1</v>
      </c>
      <c r="AC20" s="21">
        <f>IF('Rækker - Udskrift'!AD18=1,1,IF('Rækker - Udskrift'!AE18="X","X",IF('Rækker - Udskrift'!AF18=2,2,"")))</f>
        <v>1</v>
      </c>
      <c r="AD20" s="21">
        <f>IF('Rækker - Udskrift'!AD19=1,1,IF('Rækker - Udskrift'!AE19="X","X",IF('Rækker - Udskrift'!AF19=2,2,"")))</f>
        <v>1</v>
      </c>
      <c r="AE20" s="21">
        <f>IF(Q20&lt;&gt;"",IF(LEFT(Q20,3)="Res",F1,0),IF(R20=R10,1,0)+IF(S20=S10,1,0)+IF(T20=T10,1,0)+IF(U20=U10,1,0)+IF(V20=V10,1,0)+IF(W20=W10,1,0)+IF(X20=X10,1,0)+IF(Y20=Y10,1,0)+IF(Z20=Z10,1,0)+IF(AA20=AA10,1,0)+IF(AB20=AB10,1,0)+IF(AC20=AC10,1,0)+IF(AD20=AD10,1,0))</f>
        <v>4</v>
      </c>
      <c r="AF20" s="21">
        <f>RANK(AE20,AE12:AE27,1)</f>
        <v>8</v>
      </c>
      <c r="AG20" s="21">
        <f t="shared" si="0"/>
        <v>4</v>
      </c>
      <c r="AH20" s="21">
        <f>IF(R20=R10,4096,0)+IF(S20=S10,2048,0)+IF(T20=T10,1024,0)+IF(U20=U10,512,0)+IF(V20=V10,256,0)+IF(W20=W10,128,0)+IF(X20=X10,64,0)+IF(Y20=Y10,32,0)+IF(Z20=Z10,16,0)+IF(AA20=AA10,8,0)+IF(AB20=AB10,4,0)+IF(AC20=AC10,2,0)+IF(AD20=AD10,1,0)</f>
        <v>1289</v>
      </c>
      <c r="AI20" s="21">
        <f>RANK(AH20,AH12:AH27,1)</f>
        <v>10</v>
      </c>
      <c r="AJ20" s="21">
        <f t="shared" si="6"/>
        <v>530</v>
      </c>
      <c r="AK20" s="21">
        <f>RANK(AJ20,AJ12:AJ27,1)</f>
        <v>10</v>
      </c>
      <c r="AL20" s="21">
        <f t="shared" si="1"/>
        <v>4</v>
      </c>
      <c r="AM20" s="21">
        <f t="shared" si="2"/>
        <v>1</v>
      </c>
      <c r="AN20" s="21">
        <f t="shared" si="3"/>
        <v>1</v>
      </c>
      <c r="AO20" s="21">
        <f t="shared" si="7"/>
        <v>0</v>
      </c>
      <c r="AP20" s="21">
        <f t="shared" si="4"/>
        <v>1</v>
      </c>
      <c r="AQ20" s="21">
        <f>IF(C20&gt;0,IF(AN20&gt;0,COUNTIF(AN12:AN20,"&gt;0"),0),0)</f>
        <v>9</v>
      </c>
      <c r="AR20" s="21">
        <f>IF(AQ20&gt;0,AQ20,MAX(AQ12:AQ27)+COUNTIF(AQ12:AQ20,"=0"))</f>
        <v>9</v>
      </c>
      <c r="AS20" s="21" t="str">
        <f>IF(I42&gt;MAX(AQ12:AQ27),"",DGET(A11:AR27,"Signatur",I41:I42))</f>
        <v>Select</v>
      </c>
      <c r="AT20" s="21">
        <f>IF(I42&gt;MAX(AQ12:AQ27),0,DGET(A11:AR27,"Deltager E",I41:I42))</f>
        <v>1</v>
      </c>
      <c r="AU20" s="21">
        <f>IF(I42&gt;MAX(AQ12:AQ27),0,DGET(A11:AR27,"2. runde E",I41:I42))</f>
        <v>0</v>
      </c>
      <c r="AV20" s="21">
        <f>IF(I42&gt;MAX(AQ12:AQ27),0,DGET(A11:AR27,"Kval E",I41:I42))</f>
        <v>1</v>
      </c>
      <c r="AW20" s="21">
        <f>IF(I42&gt;MAX(AQ12:AQ27),0,DGET(A11:AR27,"Dis E",I41:I42))</f>
        <v>0</v>
      </c>
      <c r="AX20" s="21">
        <f>IF(I42&gt;MAX(AQ12:AQ27),0,DGET(A11:AR27,"Udm E",I41:I42))</f>
        <v>0</v>
      </c>
      <c r="AY20" s="21">
        <f>IF(I42&gt;MAX(AQ12:AQ27),0,DGET(A11:AR27,"MR E",I41:I42))</f>
        <v>0</v>
      </c>
      <c r="AZ20" s="21">
        <f>IF(I42&gt;MAX(AQ12:AQ27),0,DGET(A11:AR27,"Res E",I41:I42))</f>
        <v>0</v>
      </c>
    </row>
    <row r="21" spans="1:52" x14ac:dyDescent="0.15">
      <c r="A21" s="21" t="str">
        <f>[1]DB!AS21</f>
        <v/>
      </c>
      <c r="B21" s="21">
        <v>10</v>
      </c>
      <c r="C21" s="21">
        <f>[1]DB!AT21</f>
        <v>0</v>
      </c>
      <c r="D21" s="21">
        <v>0</v>
      </c>
      <c r="E21" s="21">
        <f>IF(B6=13,IF(A21&lt;&gt;"",COUNTIF(U30:U37,A21)+D21,0),D21)</f>
        <v>0</v>
      </c>
      <c r="F21" s="21">
        <f>[1]DB!AT21</f>
        <v>0</v>
      </c>
      <c r="G21" s="21">
        <f>IF(B6=13,IF(A21&lt;&gt;"",F21-COUNTIF(U30:U37,A21)-COUNTIF(Y30:Y37,A21),0),F21)</f>
        <v>0</v>
      </c>
      <c r="H21" s="21">
        <f>[1]DB!BA21</f>
        <v>0</v>
      </c>
      <c r="I21" s="21">
        <f>[1]DB!AW21</f>
        <v>0</v>
      </c>
      <c r="J21" s="21">
        <f>IF(Rækker!T5="Disket",1,IF(N21&gt;5,1,IF(I21=1,1,0)))</f>
        <v>0</v>
      </c>
      <c r="K21" s="21">
        <f>[1]DB!AX21</f>
        <v>0</v>
      </c>
      <c r="L21" s="21">
        <f>IF(Rækker!T5="Udmeldt",1,IF(K21=1,1,0))</f>
        <v>0</v>
      </c>
      <c r="M21" s="21">
        <f>[1]DB!AY21</f>
        <v>0</v>
      </c>
      <c r="N21" s="21">
        <f>IF(Rækker!T5="MR",M21+1,M21)</f>
        <v>0</v>
      </c>
      <c r="O21" s="21">
        <f>[1]DB!AZ21</f>
        <v>0</v>
      </c>
      <c r="P21" s="21">
        <f>IF(Rækker!T5="Res",O21+1,O21)</f>
        <v>0</v>
      </c>
      <c r="Q21" s="21" t="str">
        <f t="shared" si="5"/>
        <v/>
      </c>
      <c r="R21" s="21" t="str">
        <f>IF('Rækker - Udskrift'!AG7=1,1,IF('Rækker - Udskrift'!AH7="X","X",IF('Rækker - Udskrift'!AI7=2,2,"")))</f>
        <v/>
      </c>
      <c r="S21" s="21" t="str">
        <f>IF('Rækker - Udskrift'!AG8=1,1,IF('Rækker - Udskrift'!AH8="X","X",IF('Rækker - Udskrift'!AI8=2,2,"")))</f>
        <v/>
      </c>
      <c r="T21" s="21" t="str">
        <f>IF('Rækker - Udskrift'!AG9=1,1,IF('Rækker - Udskrift'!AH9="X","X",IF('Rækker - Udskrift'!AI9=2,2,"")))</f>
        <v/>
      </c>
      <c r="U21" s="21" t="str">
        <f>IF('Rækker - Udskrift'!AG10=1,1,IF('Rækker - Udskrift'!AH10="X","X",IF('Rækker - Udskrift'!AI10=2,2,"")))</f>
        <v/>
      </c>
      <c r="V21" s="21" t="str">
        <f>IF('Rækker - Udskrift'!AG11=1,1,IF('Rækker - Udskrift'!AH11="X","X",IF('Rækker - Udskrift'!AI11=2,2,"")))</f>
        <v/>
      </c>
      <c r="W21" s="21" t="str">
        <f>IF('Rækker - Udskrift'!AG12=1,1,IF('Rækker - Udskrift'!AH12="X","X",IF('Rækker - Udskrift'!AI12=2,2,"")))</f>
        <v/>
      </c>
      <c r="X21" s="21" t="str">
        <f>IF('Rækker - Udskrift'!AG13=1,1,IF('Rækker - Udskrift'!AH13="X","X",IF('Rækker - Udskrift'!AI13=2,2,"")))</f>
        <v/>
      </c>
      <c r="Y21" s="21" t="str">
        <f>IF('Rækker - Udskrift'!AG14=1,1,IF('Rækker - Udskrift'!AH14="X","X",IF('Rækker - Udskrift'!AI14=2,2,"")))</f>
        <v/>
      </c>
      <c r="Z21" s="21" t="str">
        <f>IF('Rækker - Udskrift'!AG15=1,1,IF('Rækker - Udskrift'!AH15="X","X",IF('Rækker - Udskrift'!AI15=2,2,"")))</f>
        <v/>
      </c>
      <c r="AA21" s="21" t="str">
        <f>IF('Rækker - Udskrift'!AG16=1,1,IF('Rækker - Udskrift'!AH16="X","X",IF('Rækker - Udskrift'!AI16=2,2,"")))</f>
        <v/>
      </c>
      <c r="AB21" s="21" t="str">
        <f>IF('Rækker - Udskrift'!AG17=1,1,IF('Rækker - Udskrift'!AH17="X","X",IF('Rækker - Udskrift'!AI17=2,2,"")))</f>
        <v/>
      </c>
      <c r="AC21" s="21" t="str">
        <f>IF('Rækker - Udskrift'!AG18=1,1,IF('Rækker - Udskrift'!AH18="X","X",IF('Rækker - Udskrift'!AI18=2,2,"")))</f>
        <v/>
      </c>
      <c r="AD21" s="21" t="str">
        <f>IF('Rækker - Udskrift'!AG19=1,1,IF('Rækker - Udskrift'!AH19="X","X",IF('Rækker - Udskrift'!AI19=2,2,"")))</f>
        <v/>
      </c>
      <c r="AE21" s="21">
        <f>IF(Q21&lt;&gt;"",IF(LEFT(Q21,3)="Res",F1,0),IF(R21=R10,1,0)+IF(S21=S10,1,0)+IF(T21=T10,1,0)+IF(U21=U10,1,0)+IF(V21=V10,1,0)+IF(W21=W10,1,0)+IF(X21=X10,1,0)+IF(Y21=Y10,1,0)+IF(Z21=Z10,1,0)+IF(AA21=AA10,1,0)+IF(AB21=AB10,1,0)+IF(AC21=AC10,1,0)+IF(AD21=AD10,1,0))</f>
        <v>0</v>
      </c>
      <c r="AF21" s="21">
        <f>RANK(AE21,AE12:AE27,1)</f>
        <v>1</v>
      </c>
      <c r="AG21" s="21">
        <f t="shared" si="0"/>
        <v>0</v>
      </c>
      <c r="AH21" s="21">
        <f>IF(R21=R10,4096,0)+IF(S21=S10,2048,0)+IF(T21=T10,1024,0)+IF(U21=U10,512,0)+IF(V21=V10,256,0)+IF(W21=W10,128,0)+IF(X21=X10,64,0)+IF(Y21=Y10,32,0)+IF(Z21=Z10,16,0)+IF(AA21=AA10,8,0)+IF(AB21=AB10,4,0)+IF(AC21=AC10,2,0)+IF(AD21=AD10,1,0)</f>
        <v>0</v>
      </c>
      <c r="AI21" s="21">
        <f>RANK(AH21,AH12:AH27,1)</f>
        <v>1</v>
      </c>
      <c r="AJ21" s="21">
        <f t="shared" si="6"/>
        <v>66</v>
      </c>
      <c r="AK21" s="21">
        <f>RANK(AJ21,AJ12:AJ27,1)</f>
        <v>1</v>
      </c>
      <c r="AL21" s="21">
        <f t="shared" si="1"/>
        <v>0</v>
      </c>
      <c r="AM21" s="21">
        <f t="shared" si="2"/>
        <v>0</v>
      </c>
      <c r="AN21" s="21">
        <f t="shared" si="3"/>
        <v>0</v>
      </c>
      <c r="AO21" s="21">
        <f t="shared" si="7"/>
        <v>0</v>
      </c>
      <c r="AP21" s="21">
        <f t="shared" si="4"/>
        <v>0</v>
      </c>
      <c r="AQ21" s="21">
        <f>IF(C21&gt;0,IF(AN21&gt;0,COUNTIF(AN12:AN21,"&gt;0"),0),0)</f>
        <v>0</v>
      </c>
      <c r="AR21" s="21">
        <f>IF(AQ21&gt;0,AQ21,MAX(AQ12:AQ27)+COUNTIF(AQ12:AQ21,"=0"))</f>
        <v>10</v>
      </c>
      <c r="AS21" s="21" t="str">
        <f>IF(J42&gt;MAX(AQ12:AQ27),"",DGET(A11:AR27,"Signatur",J41:J42))</f>
        <v/>
      </c>
      <c r="AT21" s="21">
        <f>IF(J42&gt;MAX(AQ12:AQ27),0,DGET(A11:AR27,"Deltager E",J41:J42))</f>
        <v>0</v>
      </c>
      <c r="AU21" s="21">
        <f>IF(J42&gt;MAX(AQ12:AQ27),0,DGET(A11:AR27,"2. runde E",J41:J42))</f>
        <v>0</v>
      </c>
      <c r="AV21" s="21">
        <f>IF(J42&gt;MAX(AQ12:AQ27),0,DGET(A11:AR27,"Kval E",J41:J42))</f>
        <v>0</v>
      </c>
      <c r="AW21" s="21">
        <f>IF(J42&gt;MAX(AQ12:AQ27),0,DGET(A11:AR27,"Dis E",J41:J42))</f>
        <v>0</v>
      </c>
      <c r="AX21" s="21">
        <f>IF(J42&gt;MAX(AQ12:AQ27),0,DGET(A11:AR27,"Udm E",J41:J42))</f>
        <v>0</v>
      </c>
      <c r="AY21" s="21">
        <f>IF(J42&gt;MAX(AQ12:AQ27),0,DGET(A11:AR27,"MR E",J41:J42))</f>
        <v>0</v>
      </c>
      <c r="AZ21" s="21">
        <f>IF(J42&gt;MAX(AQ12:AQ27),0,DGET(A11:AR27,"Res E",J41:J42))</f>
        <v>0</v>
      </c>
    </row>
    <row r="22" spans="1:52" x14ac:dyDescent="0.15">
      <c r="A22" s="21" t="str">
        <f>[1]DB!AS22</f>
        <v/>
      </c>
      <c r="B22" s="21">
        <v>11</v>
      </c>
      <c r="C22" s="21">
        <f>[1]DB!AT22</f>
        <v>0</v>
      </c>
      <c r="D22" s="21">
        <v>0</v>
      </c>
      <c r="E22" s="21">
        <f>IF(B6=13,IF(A22&lt;&gt;"",COUNTIF(U30:U37,A22)+D22,0),D22)</f>
        <v>0</v>
      </c>
      <c r="F22" s="21">
        <f>[1]DB!AT22</f>
        <v>0</v>
      </c>
      <c r="G22" s="21">
        <f>IF(B6=13,IF(A22&lt;&gt;"",F22-COUNTIF(U30:U37,A22)-COUNTIF(Y30:Y37,A22),0),F22)</f>
        <v>0</v>
      </c>
      <c r="H22" s="21">
        <f>[1]DB!BA22</f>
        <v>0</v>
      </c>
      <c r="I22" s="21">
        <f>[1]DB!AW22</f>
        <v>0</v>
      </c>
      <c r="J22" s="21">
        <f>IF(Rækker!V5="Disket",1,IF(N22&gt;5,1,IF(I22=1,1,0)))</f>
        <v>0</v>
      </c>
      <c r="K22" s="21">
        <f>[1]DB!AX22</f>
        <v>0</v>
      </c>
      <c r="L22" s="21">
        <f>IF(Rækker!V5="Udmeldt",1,IF(K22=1,1,0))</f>
        <v>0</v>
      </c>
      <c r="M22" s="21">
        <f>[1]DB!AY22</f>
        <v>0</v>
      </c>
      <c r="N22" s="21">
        <f>IF(Rækker!V5="MR",M22+1,M22)</f>
        <v>0</v>
      </c>
      <c r="O22" s="21">
        <f>[1]DB!AZ22</f>
        <v>0</v>
      </c>
      <c r="P22" s="21">
        <f>IF(Rækker!V5="Res",O22+1,O22)</f>
        <v>0</v>
      </c>
      <c r="Q22" s="21" t="str">
        <f t="shared" si="5"/>
        <v/>
      </c>
      <c r="R22" s="21" t="str">
        <f>IF('Rækker - Udskrift'!AJ7=1,1,IF('Rækker - Udskrift'!AK7="X","X",IF('Rækker - Udskrift'!AL7=2,2,"")))</f>
        <v/>
      </c>
      <c r="S22" s="21" t="str">
        <f>IF('Rækker - Udskrift'!AJ8=1,1,IF('Rækker - Udskrift'!AK8="X","X",IF('Rækker - Udskrift'!AL8=2,2,"")))</f>
        <v/>
      </c>
      <c r="T22" s="21" t="str">
        <f>IF('Rækker - Udskrift'!AJ9=1,1,IF('Rækker - Udskrift'!AK9="X","X",IF('Rækker - Udskrift'!AL9=2,2,"")))</f>
        <v/>
      </c>
      <c r="U22" s="21" t="str">
        <f>IF('Rækker - Udskrift'!AJ10=1,1,IF('Rækker - Udskrift'!AK10="X","X",IF('Rækker - Udskrift'!AL10=2,2,"")))</f>
        <v/>
      </c>
      <c r="V22" s="21" t="str">
        <f>IF('Rækker - Udskrift'!AJ11=1,1,IF('Rækker - Udskrift'!AK11="X","X",IF('Rækker - Udskrift'!AL11=2,2,"")))</f>
        <v/>
      </c>
      <c r="W22" s="21" t="str">
        <f>IF('Rækker - Udskrift'!AJ12=1,1,IF('Rækker - Udskrift'!AK12="X","X",IF('Rækker - Udskrift'!AL12=2,2,"")))</f>
        <v/>
      </c>
      <c r="X22" s="21" t="str">
        <f>IF('Rækker - Udskrift'!AJ13=1,1,IF('Rækker - Udskrift'!AK13="X","X",IF('Rækker - Udskrift'!AL13=2,2,"")))</f>
        <v/>
      </c>
      <c r="Y22" s="21" t="str">
        <f>IF('Rækker - Udskrift'!AJ14=1,1,IF('Rækker - Udskrift'!AK14="X","X",IF('Rækker - Udskrift'!AL14=2,2,"")))</f>
        <v/>
      </c>
      <c r="Z22" s="21" t="str">
        <f>IF('Rækker - Udskrift'!AJ15=1,1,IF('Rækker - Udskrift'!AK15="X","X",IF('Rækker - Udskrift'!AL15=2,2,"")))</f>
        <v/>
      </c>
      <c r="AA22" s="21" t="str">
        <f>IF('Rækker - Udskrift'!AJ16=1,1,IF('Rækker - Udskrift'!AK16="X","X",IF('Rækker - Udskrift'!AL16=2,2,"")))</f>
        <v/>
      </c>
      <c r="AB22" s="21" t="str">
        <f>IF('Rækker - Udskrift'!AJ17=1,1,IF('Rækker - Udskrift'!AK17="X","X",IF('Rækker - Udskrift'!AL17=2,2,"")))</f>
        <v/>
      </c>
      <c r="AC22" s="21" t="str">
        <f>IF('Rækker - Udskrift'!AJ18=1,1,IF('Rækker - Udskrift'!AK18="X","X",IF('Rækker - Udskrift'!AL18=2,2,"")))</f>
        <v/>
      </c>
      <c r="AD22" s="21" t="str">
        <f>IF('Rækker - Udskrift'!AJ19=1,1,IF('Rækker - Udskrift'!AK19="X","X",IF('Rækker - Udskrift'!AL19=2,2,"")))</f>
        <v/>
      </c>
      <c r="AE22" s="21">
        <f>IF(Q22&lt;&gt;"",IF(LEFT(Q22,3)="Res",F1,0),IF(R22=R10,1,0)+IF(S22=S10,1,0)+IF(T22=T10,1,0)+IF(U22=U10,1,0)+IF(V22=V10,1,0)+IF(W22=W10,1,0)+IF(X22=X10,1,0)+IF(Y22=Y10,1,0)+IF(Z22=Z10,1,0)+IF(AA22=AA10,1,0)+IF(AB22=AB10,1,0)+IF(AC22=AC10,1,0)+IF(AD22=AD10,1,0))</f>
        <v>0</v>
      </c>
      <c r="AF22" s="21">
        <f>RANK(AE22,AE12:AE27,1)</f>
        <v>1</v>
      </c>
      <c r="AG22" s="21">
        <f t="shared" si="0"/>
        <v>0</v>
      </c>
      <c r="AH22" s="21">
        <f>IF(R22=R10,4096,0)+IF(S22=S10,2048,0)+IF(T22=T10,1024,0)+IF(U22=U10,512,0)+IF(V22=V10,256,0)+IF(W22=W10,128,0)+IF(X22=X10,64,0)+IF(Y22=Y10,32,0)+IF(Z22=Z10,16,0)+IF(AA22=AA10,8,0)+IF(AB22=AB10,4,0)+IF(AC22=AC10,2,0)+IF(AD22=AD10,1,0)</f>
        <v>0</v>
      </c>
      <c r="AI22" s="21">
        <f>RANK(AH22,AH12:AH27,1)</f>
        <v>1</v>
      </c>
      <c r="AJ22" s="21">
        <f t="shared" si="6"/>
        <v>66</v>
      </c>
      <c r="AK22" s="21">
        <f>RANK(AJ22,AJ12:AJ27,1)</f>
        <v>1</v>
      </c>
      <c r="AL22" s="21">
        <f t="shared" si="1"/>
        <v>0</v>
      </c>
      <c r="AM22" s="21">
        <f t="shared" si="2"/>
        <v>0</v>
      </c>
      <c r="AN22" s="21">
        <f t="shared" si="3"/>
        <v>0</v>
      </c>
      <c r="AO22" s="21">
        <f t="shared" si="7"/>
        <v>0</v>
      </c>
      <c r="AP22" s="21">
        <f t="shared" si="4"/>
        <v>0</v>
      </c>
      <c r="AQ22" s="21">
        <f>IF(C22&gt;0,IF(AN22&gt;0,COUNTIF(AN12:AN22,"&gt;0"),0),0)</f>
        <v>0</v>
      </c>
      <c r="AR22" s="21">
        <f>IF(AQ22&gt;0,AQ22,MAX(AQ12:AQ27)+COUNTIF(AQ12:AQ22,"=0"))</f>
        <v>11</v>
      </c>
      <c r="AS22" s="21" t="str">
        <f>IF(K42&gt;MAX(AQ12:AQ27),"",DGET(A11:AR27,"Signatur",K41:K42))</f>
        <v/>
      </c>
      <c r="AT22" s="21">
        <f>IF(K42&gt;MAX(AQ12:AQ27),0,DGET(A11:AR27,"Deltager E",K41:K42))</f>
        <v>0</v>
      </c>
      <c r="AU22" s="21">
        <f>IF(K42&gt;MAX(AQ12:AQ27),0,DGET(A11:AR27,"2. runde E",K41:K42))</f>
        <v>0</v>
      </c>
      <c r="AV22" s="21">
        <f>IF(K42&gt;MAX(AQ12:AQ27),0,DGET(A11:AR27,"Kval E",K41:K42))</f>
        <v>0</v>
      </c>
      <c r="AW22" s="21">
        <f>IF(K42&gt;MAX(AQ12:AQ27),0,DGET(A11:AR27,"Dis E",K41:K42))</f>
        <v>0</v>
      </c>
      <c r="AX22" s="21">
        <f>IF(K42&gt;MAX(AQ12:AQ27),0,DGET(A11:AR27,"Udm E",K41:K42))</f>
        <v>0</v>
      </c>
      <c r="AY22" s="21">
        <f>IF(K42&gt;MAX(AQ12:AQ27),0,DGET(A11:AR27,"MR E",K41:K42))</f>
        <v>0</v>
      </c>
      <c r="AZ22" s="21">
        <f>IF(K42&gt;MAX(AQ12:AQ27),0,DGET(A11:AR27,"Res E",K41:K42))</f>
        <v>0</v>
      </c>
    </row>
    <row r="23" spans="1:52" x14ac:dyDescent="0.15">
      <c r="A23" s="21" t="str">
        <f>[1]DB!AS23</f>
        <v/>
      </c>
      <c r="B23" s="21">
        <v>12</v>
      </c>
      <c r="C23" s="21">
        <f>[1]DB!AT23</f>
        <v>0</v>
      </c>
      <c r="D23" s="21">
        <v>0</v>
      </c>
      <c r="E23" s="21">
        <f>IF(B6=13,IF(A23&lt;&gt;"",COUNTIF(U30:U37,A23)+D23,0),D23)</f>
        <v>0</v>
      </c>
      <c r="F23" s="21">
        <f>[1]DB!AT23</f>
        <v>0</v>
      </c>
      <c r="G23" s="21">
        <f>IF(B6=13,IF(A23&lt;&gt;"",F23-COUNTIF(U30:U37,A23)-COUNTIF(Y30:Y37,A23),0),F23)</f>
        <v>0</v>
      </c>
      <c r="H23" s="21">
        <f>[1]DB!BA23</f>
        <v>0</v>
      </c>
      <c r="I23" s="21">
        <f>[1]DB!AW23</f>
        <v>0</v>
      </c>
      <c r="J23" s="21">
        <f>IF(Rækker!X5="Disket",1,IF(N23&gt;5,1,IF(I23=1,1,0)))</f>
        <v>0</v>
      </c>
      <c r="K23" s="21">
        <f>[1]DB!AX23</f>
        <v>0</v>
      </c>
      <c r="L23" s="21">
        <f>IF(Rækker!X5="Udmeldt",1,IF(K23=1,1,0))</f>
        <v>0</v>
      </c>
      <c r="M23" s="21">
        <f>[1]DB!AY23</f>
        <v>0</v>
      </c>
      <c r="N23" s="21">
        <f>IF(Rækker!X5="MR",M23+1,M23)</f>
        <v>0</v>
      </c>
      <c r="O23" s="21">
        <f>[1]DB!AZ23</f>
        <v>0</v>
      </c>
      <c r="P23" s="21">
        <f>IF(Rækker!X5="Res",O23+1,O23)</f>
        <v>0</v>
      </c>
      <c r="Q23" s="21" t="str">
        <f t="shared" si="5"/>
        <v/>
      </c>
      <c r="R23" s="21" t="str">
        <f>IF('Rækker - Udskrift'!AM7=1,1,IF('Rækker - Udskrift'!AN7="X","X",IF('Rækker - Udskrift'!AO7=2,2,"")))</f>
        <v/>
      </c>
      <c r="S23" s="21" t="str">
        <f>IF('Rækker - Udskrift'!AM8=1,1,IF('Rækker - Udskrift'!AN8="X","X",IF('Rækker - Udskrift'!AO8=2,2,"")))</f>
        <v/>
      </c>
      <c r="T23" s="21" t="str">
        <f>IF('Rækker - Udskrift'!AM9=1,1,IF('Rækker - Udskrift'!AN9="X","X",IF('Rækker - Udskrift'!AO9=2,2,"")))</f>
        <v/>
      </c>
      <c r="U23" s="21" t="str">
        <f>IF('Rækker - Udskrift'!AM10=1,1,IF('Rækker - Udskrift'!AN10="X","X",IF('Rækker - Udskrift'!AO10=2,2,"")))</f>
        <v/>
      </c>
      <c r="V23" s="21" t="str">
        <f>IF('Rækker - Udskrift'!AM11=1,1,IF('Rækker - Udskrift'!AN11="X","X",IF('Rækker - Udskrift'!AO11=2,2,"")))</f>
        <v/>
      </c>
      <c r="W23" s="21" t="str">
        <f>IF('Rækker - Udskrift'!AM12=1,1,IF('Rækker - Udskrift'!AN12="X","X",IF('Rækker - Udskrift'!AO12=2,2,"")))</f>
        <v/>
      </c>
      <c r="X23" s="21" t="str">
        <f>IF('Rækker - Udskrift'!AM13=1,1,IF('Rækker - Udskrift'!AN13="X","X",IF('Rækker - Udskrift'!AO13=2,2,"")))</f>
        <v/>
      </c>
      <c r="Y23" s="21" t="str">
        <f>IF('Rækker - Udskrift'!AM14=1,1,IF('Rækker - Udskrift'!AN14="X","X",IF('Rækker - Udskrift'!AO14=2,2,"")))</f>
        <v/>
      </c>
      <c r="Z23" s="21" t="str">
        <f>IF('Rækker - Udskrift'!AM15=1,1,IF('Rækker - Udskrift'!AN15="X","X",IF('Rækker - Udskrift'!AO15=2,2,"")))</f>
        <v/>
      </c>
      <c r="AA23" s="21" t="str">
        <f>IF('Rækker - Udskrift'!AM16=1,1,IF('Rækker - Udskrift'!AN16="X","X",IF('Rækker - Udskrift'!AO16=2,2,"")))</f>
        <v/>
      </c>
      <c r="AB23" s="21" t="str">
        <f>IF('Rækker - Udskrift'!AM17=1,1,IF('Rækker - Udskrift'!AN17="X","X",IF('Rækker - Udskrift'!AO17=2,2,"")))</f>
        <v/>
      </c>
      <c r="AC23" s="21" t="str">
        <f>IF('Rækker - Udskrift'!AM18=1,1,IF('Rækker - Udskrift'!AN18="X","X",IF('Rækker - Udskrift'!AO18=2,2,"")))</f>
        <v/>
      </c>
      <c r="AD23" s="21" t="str">
        <f>IF('Rækker - Udskrift'!AM19=1,1,IF('Rækker - Udskrift'!AN19="X","X",IF('Rækker - Udskrift'!AO19=2,2,"")))</f>
        <v/>
      </c>
      <c r="AE23" s="21">
        <f>IF(Q23&lt;&gt;"",IF(LEFT(Q23,3)="Res",F1,0),IF(R23=R10,1,0)+IF(S23=S10,1,0)+IF(T23=T10,1,0)+IF(U23=U10,1,0)+IF(V23=V10,1,0)+IF(W23=W10,1,0)+IF(X23=X10,1,0)+IF(Y23=Y10,1,0)+IF(Z23=Z10,1,0)+IF(AA23=AA10,1,0)+IF(AB23=AB10,1,0)+IF(AC23=AC10,1,0)+IF(AD23=AD10,1,0))</f>
        <v>0</v>
      </c>
      <c r="AF23" s="21">
        <f>RANK(AE23,AE12:AE27,1)</f>
        <v>1</v>
      </c>
      <c r="AG23" s="21">
        <f t="shared" si="0"/>
        <v>0</v>
      </c>
      <c r="AH23" s="21">
        <f>IF(R23=R10,4096,0)+IF(S23=S10,2048,0)+IF(T23=T10,1024,0)+IF(U23=U10,512,0)+IF(V23=V10,256,0)+IF(W23=W10,128,0)+IF(X23=X10,64,0)+IF(Y23=Y10,32,0)+IF(Z23=Z10,16,0)+IF(AA23=AA10,8,0)+IF(AB23=AB10,4,0)+IF(AC23=AC10,2,0)+IF(AD23=AD10,1,0)</f>
        <v>0</v>
      </c>
      <c r="AI23" s="21">
        <f>RANK(AH23,AH12:AH27,1)</f>
        <v>1</v>
      </c>
      <c r="AJ23" s="21">
        <f t="shared" si="6"/>
        <v>66</v>
      </c>
      <c r="AK23" s="21">
        <f>RANK(AJ23,AJ12:AJ27,1)</f>
        <v>1</v>
      </c>
      <c r="AL23" s="21">
        <f t="shared" si="1"/>
        <v>0</v>
      </c>
      <c r="AM23" s="21">
        <f t="shared" si="2"/>
        <v>0</v>
      </c>
      <c r="AN23" s="21">
        <f t="shared" si="3"/>
        <v>0</v>
      </c>
      <c r="AO23" s="21">
        <f t="shared" si="7"/>
        <v>0</v>
      </c>
      <c r="AP23" s="21">
        <f t="shared" si="4"/>
        <v>0</v>
      </c>
      <c r="AQ23" s="21">
        <f>IF(C23&gt;0,IF(AN23&gt;0,COUNTIF(AN12:AN23,"&gt;0"),0),0)</f>
        <v>0</v>
      </c>
      <c r="AR23" s="21">
        <f>IF(AQ23&gt;0,AQ23,MAX(AQ12:AQ27)+COUNTIF(AQ12:AQ23,"=0"))</f>
        <v>12</v>
      </c>
      <c r="AS23" s="21" t="str">
        <f>IF(L42&gt;MAX(AQ12:AQ27),"",DGET(A11:AR27,"Signatur",L41:L42))</f>
        <v/>
      </c>
      <c r="AT23" s="21">
        <f>IF(L42&gt;MAX(AQ12:AQ27),0,DGET(A11:AR27,"Deltager E",L41:L42))</f>
        <v>0</v>
      </c>
      <c r="AU23" s="21">
        <f>IF(L42&gt;MAX(AQ12:AQ27),0,DGET(A11:AR27,"2. runde E",L41:L42))</f>
        <v>0</v>
      </c>
      <c r="AV23" s="21">
        <f>IF(L42&gt;MAX(AQ12:AQ27),0,DGET(A11:AR27,"Kval E",L41:L42))</f>
        <v>0</v>
      </c>
      <c r="AW23" s="21">
        <f>IF(L42&gt;MAX(AQ12:AQ27),0,DGET(A11:AR27,"Dis E",L41:L42))</f>
        <v>0</v>
      </c>
      <c r="AX23" s="21">
        <f>IF(L42&gt;MAX(AQ12:AQ27),0,DGET(A11:AR27,"Udm E",L41:L42))</f>
        <v>0</v>
      </c>
      <c r="AY23" s="21">
        <f>IF(L42&gt;MAX(AQ12:AQ27),0,DGET(A11:AR27,"MR E",L41:L42))</f>
        <v>0</v>
      </c>
      <c r="AZ23" s="21">
        <f>IF(L42&gt;MAX(AQ12:AQ27),0,DGET(A11:AR27,"Res E",L41:L42))</f>
        <v>0</v>
      </c>
    </row>
    <row r="24" spans="1:52" x14ac:dyDescent="0.15">
      <c r="A24" s="21" t="str">
        <f>[1]DB!AS24</f>
        <v/>
      </c>
      <c r="B24" s="21">
        <v>13</v>
      </c>
      <c r="C24" s="21">
        <f>[1]DB!AT24</f>
        <v>0</v>
      </c>
      <c r="D24" s="21">
        <v>0</v>
      </c>
      <c r="E24" s="21">
        <f>IF(B6=13,IF(A24&lt;&gt;"",COUNTIF(U30:U37,A24)+D24,0),D24)</f>
        <v>0</v>
      </c>
      <c r="F24" s="21">
        <f>[1]DB!AT24</f>
        <v>0</v>
      </c>
      <c r="G24" s="21">
        <f>IF(B6=13,IF(A24&lt;&gt;"",F24-COUNTIF(U30:U37,A24)-COUNTIF(Y30:Y37,A24),0),F24)</f>
        <v>0</v>
      </c>
      <c r="H24" s="21">
        <f>[1]DB!BA24</f>
        <v>0</v>
      </c>
      <c r="I24" s="21">
        <f>[1]DB!AW24</f>
        <v>0</v>
      </c>
      <c r="J24" s="21">
        <f>IF(Rækker!Z5="Disket",1,IF(N24&gt;5,1,IF(I24=1,1,0)))</f>
        <v>0</v>
      </c>
      <c r="K24" s="21">
        <f>[1]DB!AX24</f>
        <v>0</v>
      </c>
      <c r="L24" s="21">
        <f>IF(Rækker!Z5="Udmeldt",1,IF(K24=1,1,0))</f>
        <v>0</v>
      </c>
      <c r="M24" s="21">
        <f>[1]DB!AY24</f>
        <v>0</v>
      </c>
      <c r="N24" s="21">
        <f>IF(Rækker!Z5="MR",M24+1,M24)</f>
        <v>0</v>
      </c>
      <c r="O24" s="21">
        <f>[1]DB!AZ24</f>
        <v>0</v>
      </c>
      <c r="P24" s="21">
        <f>IF(Rækker!Z5="Res",O24+1,O24)</f>
        <v>0</v>
      </c>
      <c r="Q24" s="21" t="str">
        <f t="shared" si="5"/>
        <v/>
      </c>
      <c r="R24" s="21" t="str">
        <f>IF('Rækker - Udskrift'!AP7=1,1,IF('Rækker - Udskrift'!AQ7="X","X",IF('Rækker - Udskrift'!AR7=2,2,"")))</f>
        <v/>
      </c>
      <c r="S24" s="21" t="str">
        <f>IF('Rækker - Udskrift'!AP8=1,1,IF('Rækker - Udskrift'!AQ8="X","X",IF('Rækker - Udskrift'!AR8=2,2,"")))</f>
        <v/>
      </c>
      <c r="T24" s="21" t="str">
        <f>IF('Rækker - Udskrift'!AP9=1,1,IF('Rækker - Udskrift'!AQ9="X","X",IF('Rækker - Udskrift'!AR9=2,2,"")))</f>
        <v/>
      </c>
      <c r="U24" s="21" t="str">
        <f>IF('Rækker - Udskrift'!AP10=1,1,IF('Rækker - Udskrift'!AQ10="X","X",IF('Rækker - Udskrift'!AR10=2,2,"")))</f>
        <v/>
      </c>
      <c r="V24" s="21" t="str">
        <f>IF('Rækker - Udskrift'!AP11=1,1,IF('Rækker - Udskrift'!AQ11="X","X",IF('Rækker - Udskrift'!AR11=2,2,"")))</f>
        <v/>
      </c>
      <c r="W24" s="21" t="str">
        <f>IF('Rækker - Udskrift'!AP12=1,1,IF('Rækker - Udskrift'!AQ12="X","X",IF('Rækker - Udskrift'!AR12=2,2,"")))</f>
        <v/>
      </c>
      <c r="X24" s="21" t="str">
        <f>IF('Rækker - Udskrift'!AP13=1,1,IF('Rækker - Udskrift'!AQ13="X","X",IF('Rækker - Udskrift'!AR13=2,2,"")))</f>
        <v/>
      </c>
      <c r="Y24" s="21" t="str">
        <f>IF('Rækker - Udskrift'!AP14=1,1,IF('Rækker - Udskrift'!AQ14="X","X",IF('Rækker - Udskrift'!AR14=2,2,"")))</f>
        <v/>
      </c>
      <c r="Z24" s="21" t="str">
        <f>IF('Rækker - Udskrift'!AP15=1,1,IF('Rækker - Udskrift'!AQ15="X","X",IF('Rækker - Udskrift'!AR15=2,2,"")))</f>
        <v/>
      </c>
      <c r="AA24" s="21" t="str">
        <f>IF('Rækker - Udskrift'!AP16=1,1,IF('Rækker - Udskrift'!AQ16="X","X",IF('Rækker - Udskrift'!AR16=2,2,"")))</f>
        <v/>
      </c>
      <c r="AB24" s="21" t="str">
        <f>IF('Rækker - Udskrift'!AP17=1,1,IF('Rækker - Udskrift'!AQ17="X","X",IF('Rækker - Udskrift'!AR17=2,2,"")))</f>
        <v/>
      </c>
      <c r="AC24" s="21" t="str">
        <f>IF('Rækker - Udskrift'!AP18=1,1,IF('Rækker - Udskrift'!AQ18="X","X",IF('Rækker - Udskrift'!AR18=2,2,"")))</f>
        <v/>
      </c>
      <c r="AD24" s="21" t="str">
        <f>IF('Rækker - Udskrift'!AP19=1,1,IF('Rækker - Udskrift'!AQ19="X","X",IF('Rækker - Udskrift'!AR19=2,2,"")))</f>
        <v/>
      </c>
      <c r="AE24" s="21">
        <f>IF(Q24&lt;&gt;"",IF(LEFT(Q24,3)="Res",F1,0),IF(R24=R10,1,0)+IF(S24=S10,1,0)+IF(T24=T10,1,0)+IF(U24=U10,1,0)+IF(V24=V10,1,0)+IF(W24=W10,1,0)+IF(X24=X10,1,0)+IF(Y24=Y10,1,0)+IF(Z24=Z10,1,0)+IF(AA24=AA10,1,0)+IF(AB24=AB10,1,0)+IF(AC24=AC10,1,0)+IF(AD24=AD10,1,0))</f>
        <v>0</v>
      </c>
      <c r="AF24" s="21">
        <f>RANK(AE24,AE12:AE27,1)</f>
        <v>1</v>
      </c>
      <c r="AG24" s="21">
        <f t="shared" si="0"/>
        <v>0</v>
      </c>
      <c r="AH24" s="21">
        <f>IF(R24=R10,4096,0)+IF(S24=S10,2048,0)+IF(T24=T10,1024,0)+IF(U24=U10,512,0)+IF(V24=V10,256,0)+IF(W24=W10,128,0)+IF(X24=X10,64,0)+IF(Y24=Y10,32,0)+IF(Z24=Z10,16,0)+IF(AA24=AA10,8,0)+IF(AB24=AB10,4,0)+IF(AC24=AC10,2,0)+IF(AD24=AD10,1,0)</f>
        <v>0</v>
      </c>
      <c r="AI24" s="21">
        <f>RANK(AH24,AH12:AH27,1)</f>
        <v>1</v>
      </c>
      <c r="AJ24" s="21">
        <f t="shared" si="6"/>
        <v>66</v>
      </c>
      <c r="AK24" s="21">
        <f>RANK(AJ24,AJ12:AJ27,1)</f>
        <v>1</v>
      </c>
      <c r="AL24" s="21">
        <f t="shared" si="1"/>
        <v>0</v>
      </c>
      <c r="AM24" s="21">
        <f t="shared" si="2"/>
        <v>0</v>
      </c>
      <c r="AN24" s="21">
        <f t="shared" si="3"/>
        <v>0</v>
      </c>
      <c r="AO24" s="21">
        <f t="shared" si="7"/>
        <v>0</v>
      </c>
      <c r="AP24" s="21">
        <f t="shared" si="4"/>
        <v>0</v>
      </c>
      <c r="AQ24" s="21">
        <f>IF(C24&gt;0,IF(AN24&gt;0,COUNTIF(AN12:AN24,"&gt;0"),0),0)</f>
        <v>0</v>
      </c>
      <c r="AR24" s="21">
        <f>IF(AQ24&gt;0,AQ24,MAX(AQ12:AQ27)+COUNTIF(AQ12:AQ24,"=0"))</f>
        <v>13</v>
      </c>
      <c r="AS24" s="21" t="str">
        <f>IF(M42&gt;MAX(AQ12:AQ27),"",DGET(A11:AR27,"Signatur",M41:M42))</f>
        <v/>
      </c>
      <c r="AT24" s="21">
        <f>IF(M42&gt;MAX(AQ12:AQ27),0,DGET(A11:AR27,"Deltager E",M41:M42))</f>
        <v>0</v>
      </c>
      <c r="AU24" s="21">
        <f>IF(M42&gt;MAX(AQ12:AQ27),0,DGET(A11:AR27,"2. runde E",M41:M42))</f>
        <v>0</v>
      </c>
      <c r="AV24" s="21">
        <f>IF(M42&gt;MAX(AQ12:AQ27),0,DGET(A11:AR27,"Kval E",M41:M42))</f>
        <v>0</v>
      </c>
      <c r="AW24" s="21">
        <f>IF(M42&gt;MAX(AQ12:AQ27),0,DGET(A11:AR27,"Dis E",M41:M42))</f>
        <v>0</v>
      </c>
      <c r="AX24" s="21">
        <f>IF(M42&gt;MAX(AQ12:AQ27),0,DGET(A11:AR27,"Udm E",M41:M42))</f>
        <v>0</v>
      </c>
      <c r="AY24" s="21">
        <f>IF(M42&gt;MAX(AQ12:AQ27),0,DGET(A11:AR27,"MR E",M41:M42))</f>
        <v>0</v>
      </c>
      <c r="AZ24" s="21">
        <f>IF(M42&gt;MAX(AQ12:AQ27),0,DGET(A11:AR27,"Res E",M41:M42))</f>
        <v>0</v>
      </c>
    </row>
    <row r="25" spans="1:52" x14ac:dyDescent="0.15">
      <c r="A25" s="21" t="str">
        <f>[1]DB!AS25</f>
        <v/>
      </c>
      <c r="B25" s="21">
        <v>14</v>
      </c>
      <c r="C25" s="21">
        <f>[1]DB!AT25</f>
        <v>0</v>
      </c>
      <c r="D25" s="21">
        <v>0</v>
      </c>
      <c r="E25" s="21">
        <f>IF(B6=13,IF(A25&lt;&gt;"",COUNTIF(U30:U37,A25)+D25,0),D25)</f>
        <v>0</v>
      </c>
      <c r="F25" s="21">
        <f>[1]DB!AT25</f>
        <v>0</v>
      </c>
      <c r="G25" s="21">
        <f>IF(B6=13,IF(A25&lt;&gt;"",F25-COUNTIF(U30:U37,A25)-COUNTIF(Y30:Y37,A25),0),F25)</f>
        <v>0</v>
      </c>
      <c r="H25" s="21">
        <f>[1]DB!BA25</f>
        <v>0</v>
      </c>
      <c r="I25" s="21">
        <f>[1]DB!AW25</f>
        <v>0</v>
      </c>
      <c r="J25" s="21">
        <f>IF(Rækker!AB5="Disket",1,IF(N25&gt;5,1,IF(I25=1,1,0)))</f>
        <v>0</v>
      </c>
      <c r="K25" s="21">
        <f>[1]DB!AX25</f>
        <v>0</v>
      </c>
      <c r="L25" s="21">
        <f>IF(Rækker!AB5="Udmeldt",1,IF(K25=1,1,0))</f>
        <v>0</v>
      </c>
      <c r="M25" s="21">
        <f>[1]DB!AY25</f>
        <v>0</v>
      </c>
      <c r="N25" s="21">
        <f>IF(Rækker!AB5="MR",M25+1,M25)</f>
        <v>0</v>
      </c>
      <c r="O25" s="21">
        <f>[1]DB!AZ25</f>
        <v>0</v>
      </c>
      <c r="P25" s="21">
        <f>IF(Rækker!AB5="Res",O25+1,O25)</f>
        <v>0</v>
      </c>
      <c r="Q25" s="21" t="str">
        <f t="shared" si="5"/>
        <v/>
      </c>
      <c r="R25" s="21" t="str">
        <f>IF('Rækker - Udskrift'!AS7=1,1,IF('Rækker - Udskrift'!AT7="X","X",IF('Rækker - Udskrift'!AU7=2,2,"")))</f>
        <v/>
      </c>
      <c r="S25" s="21" t="str">
        <f>IF('Rækker - Udskrift'!AS8=1,1,IF('Rækker - Udskrift'!AT8="X","X",IF('Rækker - Udskrift'!AU8=2,2,"")))</f>
        <v/>
      </c>
      <c r="T25" s="21" t="str">
        <f>IF('Rækker - Udskrift'!AS9=1,1,IF('Rækker - Udskrift'!AT9="X","X",IF('Rækker - Udskrift'!AU9=2,2,"")))</f>
        <v/>
      </c>
      <c r="U25" s="21" t="str">
        <f>IF('Rækker - Udskrift'!AS10=1,1,IF('Rækker - Udskrift'!AT10="X","X",IF('Rækker - Udskrift'!AU10=2,2,"")))</f>
        <v/>
      </c>
      <c r="V25" s="21" t="str">
        <f>IF('Rækker - Udskrift'!AS11=1,1,IF('Rækker - Udskrift'!AT11="X","X",IF('Rækker - Udskrift'!AU11=2,2,"")))</f>
        <v/>
      </c>
      <c r="W25" s="21" t="str">
        <f>IF('Rækker - Udskrift'!AS12=1,1,IF('Rækker - Udskrift'!AT12="X","X",IF('Rækker - Udskrift'!AU12=2,2,"")))</f>
        <v/>
      </c>
      <c r="X25" s="21" t="str">
        <f>IF('Rækker - Udskrift'!AS13=1,1,IF('Rækker - Udskrift'!AT13="X","X",IF('Rækker - Udskrift'!AU13=2,2,"")))</f>
        <v/>
      </c>
      <c r="Y25" s="21" t="str">
        <f>IF('Rækker - Udskrift'!AS14=1,1,IF('Rækker - Udskrift'!AT14="X","X",IF('Rækker - Udskrift'!AU14=2,2,"")))</f>
        <v/>
      </c>
      <c r="Z25" s="21" t="str">
        <f>IF('Rækker - Udskrift'!AS15=1,1,IF('Rækker - Udskrift'!AT15="X","X",IF('Rækker - Udskrift'!AU15=2,2,"")))</f>
        <v/>
      </c>
      <c r="AA25" s="21" t="str">
        <f>IF('Rækker - Udskrift'!AS16=1,1,IF('Rækker - Udskrift'!AT16="X","X",IF('Rækker - Udskrift'!AU16=2,2,"")))</f>
        <v/>
      </c>
      <c r="AB25" s="21" t="str">
        <f>IF('Rækker - Udskrift'!AS17=1,1,IF('Rækker - Udskrift'!AT17="X","X",IF('Rækker - Udskrift'!AU17=2,2,"")))</f>
        <v/>
      </c>
      <c r="AC25" s="21" t="str">
        <f>IF('Rækker - Udskrift'!AS18=1,1,IF('Rækker - Udskrift'!AT18="X","X",IF('Rækker - Udskrift'!AU18=2,2,"")))</f>
        <v/>
      </c>
      <c r="AD25" s="21" t="str">
        <f>IF('Rækker - Udskrift'!AS19=1,1,IF('Rækker - Udskrift'!AT19="X","X",IF('Rækker - Udskrift'!AU19=2,2,"")))</f>
        <v/>
      </c>
      <c r="AE25" s="21">
        <f>IF(Q25&lt;&gt;"",IF(LEFT(Q25,3)="Res",F1,0),IF(R25=R10,1,0)+IF(S25=S10,1,0)+IF(T25=T10,1,0)+IF(U25=U10,1,0)+IF(V25=V10,1,0)+IF(W25=W10,1,0)+IF(X25=X10,1,0)+IF(Y25=Y10,1,0)+IF(Z25=Z10,1,0)+IF(AA25=AA10,1,0)+IF(AB25=AB10,1,0)+IF(AC25=AC10,1,0)+IF(AD25=AD10,1,0))</f>
        <v>0</v>
      </c>
      <c r="AF25" s="21">
        <f>RANK(AE25,AE12:AE27,1)</f>
        <v>1</v>
      </c>
      <c r="AG25" s="21">
        <f t="shared" si="0"/>
        <v>0</v>
      </c>
      <c r="AH25" s="21">
        <f>IF(R25=R10,4096,0)+IF(S25=S10,2048,0)+IF(T25=T10,1024,0)+IF(U25=U10,512,0)+IF(V25=V10,256,0)+IF(W25=W10,128,0)+IF(X25=X10,64,0)+IF(Y25=Y10,32,0)+IF(Z25=Z10,16,0)+IF(AA25=AA10,8,0)+IF(AB25=AB10,4,0)+IF(AC25=AC10,2,0)+IF(AD25=AD10,1,0)</f>
        <v>0</v>
      </c>
      <c r="AI25" s="21">
        <f>RANK(AH25,AH12:AH27,1)</f>
        <v>1</v>
      </c>
      <c r="AJ25" s="21">
        <f t="shared" si="6"/>
        <v>66</v>
      </c>
      <c r="AK25" s="21">
        <f>RANK(AJ25,AJ12:AJ27,1)</f>
        <v>1</v>
      </c>
      <c r="AL25" s="21">
        <f t="shared" si="1"/>
        <v>0</v>
      </c>
      <c r="AM25" s="21">
        <f t="shared" si="2"/>
        <v>0</v>
      </c>
      <c r="AN25" s="21">
        <f t="shared" si="3"/>
        <v>0</v>
      </c>
      <c r="AO25" s="21">
        <f t="shared" si="7"/>
        <v>0</v>
      </c>
      <c r="AP25" s="21">
        <f t="shared" si="4"/>
        <v>0</v>
      </c>
      <c r="AQ25" s="21">
        <f>IF(C25&gt;0,IF(AN25&gt;0,COUNTIF(AN12:AN25,"&gt;0"),0),0)</f>
        <v>0</v>
      </c>
      <c r="AR25" s="21">
        <f>IF(AQ25&gt;0,AQ25,MAX(AQ12:AQ27)+COUNTIF(AQ12:AQ25,"=0"))</f>
        <v>14</v>
      </c>
      <c r="AS25" s="21" t="str">
        <f>IF(N42&gt;MAX(AQ12:AQ27),"",DGET(A11:AR27,"Signatur",N41:N42))</f>
        <v/>
      </c>
      <c r="AT25" s="21">
        <f>IF(N42&gt;MAX(AQ12:AQ27),0,DGET(A11:AR27,"Deltager E",N41:N42))</f>
        <v>0</v>
      </c>
      <c r="AU25" s="21">
        <f>IF(N42&gt;MAX(AQ12:AQ27),0,DGET(A11:AR27,"2. runde E",N41:N42))</f>
        <v>0</v>
      </c>
      <c r="AV25" s="21">
        <f>IF(N42&gt;MAX(AQ12:AQ27),0,DGET(A11:AR27,"Kval E",N41:N42))</f>
        <v>0</v>
      </c>
      <c r="AW25" s="21">
        <f>IF(N42&gt;MAX(AQ12:AQ27),0,DGET(A11:AR27,"Dis E",N41:N42))</f>
        <v>0</v>
      </c>
      <c r="AX25" s="21">
        <f>IF(N42&gt;MAX(AQ12:AQ27),0,DGET(A11:AR27,"Udm E",N41:N42))</f>
        <v>0</v>
      </c>
      <c r="AY25" s="21">
        <f>IF(N42&gt;MAX(AQ12:AQ27),0,DGET(A11:AR27,"MR E",N41:N42))</f>
        <v>0</v>
      </c>
      <c r="AZ25" s="21">
        <f>IF(N42&gt;MAX(AQ12:AQ27),0,DGET(A11:AR27,"Res E",N41:N42))</f>
        <v>0</v>
      </c>
    </row>
    <row r="26" spans="1:52" x14ac:dyDescent="0.15">
      <c r="A26" s="21" t="str">
        <f>[1]DB!AS26</f>
        <v/>
      </c>
      <c r="B26" s="21">
        <v>15</v>
      </c>
      <c r="C26" s="21">
        <f>[1]DB!AT26</f>
        <v>0</v>
      </c>
      <c r="D26" s="21">
        <v>0</v>
      </c>
      <c r="E26" s="21">
        <f>IF(B6=13,IF(A26&lt;&gt;"",COUNTIF(U30:U37,A26)+D26,0),D26)</f>
        <v>0</v>
      </c>
      <c r="F26" s="21">
        <f>[1]DB!AT26</f>
        <v>0</v>
      </c>
      <c r="G26" s="21">
        <f>IF(B6=13,IF(A26&lt;&gt;"",F26-COUNTIF(U30:U37,A26)-COUNTIF(Y30:Y37,A26),0),F26)</f>
        <v>0</v>
      </c>
      <c r="H26" s="21">
        <f>[1]DB!BA26</f>
        <v>0</v>
      </c>
      <c r="I26" s="21">
        <f>[1]DB!AW26</f>
        <v>0</v>
      </c>
      <c r="J26" s="21">
        <f>IF(Rækker!AD5="Disket",1,IF(N26&gt;5,1,IF(I26=1,1,0)))</f>
        <v>0</v>
      </c>
      <c r="K26" s="21">
        <f>[1]DB!AX26</f>
        <v>0</v>
      </c>
      <c r="L26" s="21">
        <f>IF(Rækker!AD5="Udmeldt",1,IF(K26=1,1,0))</f>
        <v>0</v>
      </c>
      <c r="M26" s="21">
        <f>[1]DB!AY26</f>
        <v>0</v>
      </c>
      <c r="N26" s="21">
        <f>IF(Rækker!AD5="MR",M26+1,M26)</f>
        <v>0</v>
      </c>
      <c r="O26" s="21">
        <f>[1]DB!AZ26</f>
        <v>0</v>
      </c>
      <c r="P26" s="21">
        <f>IF(Rækker!AD5="Res",O26+1,O26)</f>
        <v>0</v>
      </c>
      <c r="Q26" s="21" t="str">
        <f t="shared" si="5"/>
        <v/>
      </c>
      <c r="R26" s="21" t="str">
        <f>IF('Rækker - Udskrift'!AV7=1,1,IF('Rækker - Udskrift'!AW7="X","X",IF('Rækker - Udskrift'!AX7=2,2,"")))</f>
        <v/>
      </c>
      <c r="S26" s="21" t="str">
        <f>IF('Rækker - Udskrift'!AV8=1,1,IF('Rækker - Udskrift'!AW8="X","X",IF('Rækker - Udskrift'!AX8=2,2,"")))</f>
        <v/>
      </c>
      <c r="T26" s="21" t="str">
        <f>IF('Rækker - Udskrift'!AV9=1,1,IF('Rækker - Udskrift'!AW9="X","X",IF('Rækker - Udskrift'!AX9=2,2,"")))</f>
        <v/>
      </c>
      <c r="U26" s="21" t="str">
        <f>IF('Rækker - Udskrift'!AV10=1,1,IF('Rækker - Udskrift'!AW10="X","X",IF('Rækker - Udskrift'!AX10=2,2,"")))</f>
        <v/>
      </c>
      <c r="V26" s="21" t="str">
        <f>IF('Rækker - Udskrift'!AV11=1,1,IF('Rækker - Udskrift'!AW11="X","X",IF('Rækker - Udskrift'!AX11=2,2,"")))</f>
        <v/>
      </c>
      <c r="W26" s="21" t="str">
        <f>IF('Rækker - Udskrift'!AV12=1,1,IF('Rækker - Udskrift'!AW12="X","X",IF('Rækker - Udskrift'!AX12=2,2,"")))</f>
        <v/>
      </c>
      <c r="X26" s="21" t="str">
        <f>IF('Rækker - Udskrift'!AV13=1,1,IF('Rækker - Udskrift'!AW13="X","X",IF('Rækker - Udskrift'!AX13=2,2,"")))</f>
        <v/>
      </c>
      <c r="Y26" s="21" t="str">
        <f>IF('Rækker - Udskrift'!AV14=1,1,IF('Rækker - Udskrift'!AW14="X","X",IF('Rækker - Udskrift'!AX14=2,2,"")))</f>
        <v/>
      </c>
      <c r="Z26" s="21" t="str">
        <f>IF('Rækker - Udskrift'!AV15=1,1,IF('Rækker - Udskrift'!AW15="X","X",IF('Rækker - Udskrift'!AX15=2,2,"")))</f>
        <v/>
      </c>
      <c r="AA26" s="21" t="str">
        <f>IF('Rækker - Udskrift'!AV16=1,1,IF('Rækker - Udskrift'!AW16="X","X",IF('Rækker - Udskrift'!AX16=2,2,"")))</f>
        <v/>
      </c>
      <c r="AB26" s="21" t="str">
        <f>IF('Rækker - Udskrift'!AV17=1,1,IF('Rækker - Udskrift'!AW17="X","X",IF('Rækker - Udskrift'!AX17=2,2,"")))</f>
        <v/>
      </c>
      <c r="AC26" s="21" t="str">
        <f>IF('Rækker - Udskrift'!AV18=1,1,IF('Rækker - Udskrift'!AW18="X","X",IF('Rækker - Udskrift'!AX18=2,2,"")))</f>
        <v/>
      </c>
      <c r="AD26" s="21" t="str">
        <f>IF('Rækker - Udskrift'!AV19=1,1,IF('Rækker - Udskrift'!AW19="X","X",IF('Rækker - Udskrift'!AX19=2,2,"")))</f>
        <v/>
      </c>
      <c r="AE26" s="21">
        <f>IF(Q26&lt;&gt;"",IF(LEFT(Q26,3)="Res",F1,0),IF(R26=R10,1,0)+IF(S26=S10,1,0)+IF(T26=T10,1,0)+IF(U26=U10,1,0)+IF(V26=V10,1,0)+IF(W26=W10,1,0)+IF(X26=X10,1,0)+IF(Y26=Y10,1,0)+IF(Z26=Z10,1,0)+IF(AA26=AA10,1,0)+IF(AB26=AB10,1,0)+IF(AC26=AC10,1,0)+IF(AD26=AD10,1,0))</f>
        <v>0</v>
      </c>
      <c r="AF26" s="21">
        <f>RANK(AE26,AE12:AE27,1)</f>
        <v>1</v>
      </c>
      <c r="AG26" s="21">
        <f t="shared" si="0"/>
        <v>0</v>
      </c>
      <c r="AH26" s="21">
        <f>IF(R26=R10,4096,0)+IF(S26=S10,2048,0)+IF(T26=T10,1024,0)+IF(U26=U10,512,0)+IF(V26=V10,256,0)+IF(W26=W10,128,0)+IF(X26=X10,64,0)+IF(Y26=Y10,32,0)+IF(Z26=Z10,16,0)+IF(AA26=AA10,8,0)+IF(AB26=AB10,4,0)+IF(AC26=AC10,2,0)+IF(AD26=AD10,1,0)</f>
        <v>0</v>
      </c>
      <c r="AI26" s="21">
        <f>RANK(AH26,AH12:AH27,1)</f>
        <v>1</v>
      </c>
      <c r="AJ26" s="21">
        <f t="shared" si="6"/>
        <v>66</v>
      </c>
      <c r="AK26" s="21">
        <f>RANK(AJ26,AJ12:AJ27,1)</f>
        <v>1</v>
      </c>
      <c r="AL26" s="21">
        <f t="shared" si="1"/>
        <v>0</v>
      </c>
      <c r="AM26" s="21">
        <f t="shared" si="2"/>
        <v>0</v>
      </c>
      <c r="AN26" s="21">
        <f t="shared" si="3"/>
        <v>0</v>
      </c>
      <c r="AO26" s="21">
        <f t="shared" si="7"/>
        <v>0</v>
      </c>
      <c r="AP26" s="21">
        <f t="shared" si="4"/>
        <v>0</v>
      </c>
      <c r="AQ26" s="21">
        <f>IF(C26&gt;0,IF(AN26&gt;0,COUNTIF(AN12:AN26,"&gt;0"),0),0)</f>
        <v>0</v>
      </c>
      <c r="AR26" s="21">
        <f>IF(AQ26&gt;0,AQ26,MAX(AQ12:AQ27)+COUNTIF(AQ12:AQ26,"=0"))</f>
        <v>15</v>
      </c>
      <c r="AS26" s="21" t="str">
        <f>IF(O42&gt;MAX(AQ12:AQ27),"",DGET(A11:AR27,"Signatur",O41:O42))</f>
        <v/>
      </c>
      <c r="AT26" s="21">
        <f>IF(O42&gt;MAX(AQ12:AQ27),0,DGET(A11:AR27,"Deltager E",O41:O42))</f>
        <v>0</v>
      </c>
      <c r="AU26" s="21">
        <f>IF(O42&gt;MAX(AQ12:AQ27),0,DGET(A11:AR27,"2. runde E",O41:O42))</f>
        <v>0</v>
      </c>
      <c r="AV26" s="21">
        <f>IF(O42&gt;MAX(AQ12:AQ27),0,DGET(A11:AR27,"Kval E",O41:O42))</f>
        <v>0</v>
      </c>
      <c r="AW26" s="21">
        <f>IF(O42&gt;MAX(AQ12:AQ27),0,DGET(A11:AR27,"Dis E",O41:O42))</f>
        <v>0</v>
      </c>
      <c r="AX26" s="21">
        <f>IF(O42&gt;MAX(AQ12:AQ27),0,DGET(A11:AR27,"Udm E",O41:O42))</f>
        <v>0</v>
      </c>
      <c r="AY26" s="21">
        <f>IF(O42&gt;MAX(AQ12:AQ27),0,DGET(A11:AR27,"MR E",O41:O42))</f>
        <v>0</v>
      </c>
      <c r="AZ26" s="21">
        <f>IF(O42&gt;MAX(AQ12:AQ27),0,DGET(A11:AR27,"Res E",O41:O42))</f>
        <v>0</v>
      </c>
    </row>
    <row r="27" spans="1:52" x14ac:dyDescent="0.15">
      <c r="A27" s="21" t="str">
        <f>[1]DB!AS27</f>
        <v/>
      </c>
      <c r="B27" s="21">
        <v>16</v>
      </c>
      <c r="C27" s="21">
        <f>[1]DB!AT27</f>
        <v>0</v>
      </c>
      <c r="D27" s="21">
        <v>0</v>
      </c>
      <c r="E27" s="21">
        <f>IF(B6=13,IF(A27&lt;&gt;"",COUNTIF(U30:U37,A27)+D27,0),D27)</f>
        <v>0</v>
      </c>
      <c r="F27" s="21">
        <f>[1]DB!AT27</f>
        <v>0</v>
      </c>
      <c r="G27" s="21">
        <f>IF(B6=13,IF(A27&lt;&gt;"",F27-COUNTIF(U30:U37,A27)-COUNTIF(Y30:Y37,A27),0),F27)</f>
        <v>0</v>
      </c>
      <c r="H27" s="21">
        <f>[1]DB!BA27</f>
        <v>0</v>
      </c>
      <c r="I27" s="21">
        <f>[1]DB!AW27</f>
        <v>0</v>
      </c>
      <c r="J27" s="21">
        <f>IF(Rækker!AF5="Disket",1,IF(N27&gt;5,1,IF(I27=1,1,0)))</f>
        <v>0</v>
      </c>
      <c r="K27" s="21">
        <f>[1]DB!AX27</f>
        <v>0</v>
      </c>
      <c r="L27" s="21">
        <f>IF(Rækker!AF5="Udmeldt",1,IF(K27=1,1,0))</f>
        <v>0</v>
      </c>
      <c r="M27" s="21">
        <f>[1]DB!AY27</f>
        <v>0</v>
      </c>
      <c r="N27" s="21">
        <f>IF(Rækker!AF5="MR",M27+1,M27)</f>
        <v>0</v>
      </c>
      <c r="O27" s="21">
        <f>[1]DB!AZ27</f>
        <v>0</v>
      </c>
      <c r="P27" s="21">
        <f>IF(Rækker!AF5="Res",O27+1,O27)</f>
        <v>0</v>
      </c>
      <c r="Q27" s="21" t="str">
        <f t="shared" si="5"/>
        <v/>
      </c>
      <c r="R27" s="21" t="str">
        <f>IF('Rækker - Udskrift'!AY7=1,1,IF('Rækker - Udskrift'!AZ7="X","X",IF('Rækker - Udskrift'!BA7=2,2,"")))</f>
        <v/>
      </c>
      <c r="S27" s="21" t="str">
        <f>IF('Rækker - Udskrift'!AY8=1,1,IF('Rækker - Udskrift'!AZ8="X","X",IF('Rækker - Udskrift'!BA8=2,2,"")))</f>
        <v/>
      </c>
      <c r="T27" s="21" t="str">
        <f>IF('Rækker - Udskrift'!AY9=1,1,IF('Rækker - Udskrift'!AZ9="X","X",IF('Rækker - Udskrift'!BA9=2,2,"")))</f>
        <v/>
      </c>
      <c r="U27" s="21" t="str">
        <f>IF('Rækker - Udskrift'!AY10=1,1,IF('Rækker - Udskrift'!AZ10="X","X",IF('Rækker - Udskrift'!BA10=2,2,"")))</f>
        <v/>
      </c>
      <c r="V27" s="21" t="str">
        <f>IF('Rækker - Udskrift'!AY11=1,1,IF('Rækker - Udskrift'!AZ11="X","X",IF('Rækker - Udskrift'!BA11=2,2,"")))</f>
        <v/>
      </c>
      <c r="W27" s="21" t="str">
        <f>IF('Rækker - Udskrift'!AY12=1,1,IF('Rækker - Udskrift'!AZ12="X","X",IF('Rækker - Udskrift'!BA12=2,2,"")))</f>
        <v/>
      </c>
      <c r="X27" s="21" t="str">
        <f>IF('Rækker - Udskrift'!AY13=1,1,IF('Rækker - Udskrift'!AZ13="X","X",IF('Rækker - Udskrift'!BA13=2,2,"")))</f>
        <v/>
      </c>
      <c r="Y27" s="21" t="str">
        <f>IF('Rækker - Udskrift'!AY14=1,1,IF('Rækker - Udskrift'!AZ14="X","X",IF('Rækker - Udskrift'!BA14=2,2,"")))</f>
        <v/>
      </c>
      <c r="Z27" s="21" t="str">
        <f>IF('Rækker - Udskrift'!AY15=1,1,IF('Rækker - Udskrift'!AZ15="X","X",IF('Rækker - Udskrift'!BA15=2,2,"")))</f>
        <v/>
      </c>
      <c r="AA27" s="21" t="str">
        <f>IF('Rækker - Udskrift'!AY16=1,1,IF('Rækker - Udskrift'!AZ16="X","X",IF('Rækker - Udskrift'!BA16=2,2,"")))</f>
        <v/>
      </c>
      <c r="AB27" s="21" t="str">
        <f>IF('Rækker - Udskrift'!AY17=1,1,IF('Rækker - Udskrift'!AZ17="X","X",IF('Rækker - Udskrift'!BA17=2,2,"")))</f>
        <v/>
      </c>
      <c r="AC27" s="21" t="str">
        <f>IF('Rækker - Udskrift'!AY18=1,1,IF('Rækker - Udskrift'!AZ18="X","X",IF('Rækker - Udskrift'!BA18=2,2,"")))</f>
        <v/>
      </c>
      <c r="AD27" s="21" t="str">
        <f>IF('Rækker - Udskrift'!AY19=1,1,IF('Rækker - Udskrift'!AZ19="X","X",IF('Rækker - Udskrift'!BA19=2,2,"")))</f>
        <v/>
      </c>
      <c r="AE27" s="21">
        <f>IF(Q27&lt;&gt;"",IF(LEFT(Q27,3)="Res",F1,0),IF(R27=R10,1,0)+IF(S27=S10,1,0)+IF(T27=T10,1,0)+IF(U27=U10,1,0)+IF(V27=V10,1,0)+IF(W27=W10,1,0)+IF(X27=X10,1,0)+IF(Y27=Y10,1,0)+IF(Z27=Z10,1,0)+IF(AA27=AA10,1,0)+IF(AB27=AB10,1,0)+IF(AC27=AC10,1,0)+IF(AD27=AD10,1,0))</f>
        <v>0</v>
      </c>
      <c r="AF27" s="21">
        <f>RANK(AE27,AE12:AE27,1)</f>
        <v>1</v>
      </c>
      <c r="AG27" s="21">
        <f t="shared" si="0"/>
        <v>0</v>
      </c>
      <c r="AH27" s="21">
        <f>IF(R27=R10,4096,0)+IF(S27=S10,2048,0)+IF(T27=T10,1024,0)+IF(U27=U10,512,0)+IF(V27=V10,256,0)+IF(W27=W10,128,0)+IF(X27=X10,64,0)+IF(Y27=Y10,32,0)+IF(Z27=Z10,16,0)+IF(AA27=AA10,8,0)+IF(AB27=AB10,4,0)+IF(AC27=AC10,2,0)+IF(AD27=AD10,1,0)</f>
        <v>0</v>
      </c>
      <c r="AI27" s="21">
        <f>RANK(AH27,AH12:AH27,1)</f>
        <v>1</v>
      </c>
      <c r="AJ27" s="21">
        <f t="shared" si="6"/>
        <v>66</v>
      </c>
      <c r="AK27" s="21">
        <f>RANK(AJ27,AJ12:AJ27,1)</f>
        <v>1</v>
      </c>
      <c r="AL27" s="21">
        <f t="shared" si="1"/>
        <v>0</v>
      </c>
      <c r="AM27" s="21">
        <f t="shared" si="2"/>
        <v>0</v>
      </c>
      <c r="AN27" s="21">
        <f t="shared" si="3"/>
        <v>0</v>
      </c>
      <c r="AO27" s="21">
        <f t="shared" si="7"/>
        <v>0</v>
      </c>
      <c r="AP27" s="21">
        <f t="shared" si="4"/>
        <v>0</v>
      </c>
      <c r="AQ27" s="21">
        <f>IF(C27&gt;0,IF(AN27&gt;0,COUNTIF(AN12:AN27,"&gt;0"),0),0)</f>
        <v>0</v>
      </c>
      <c r="AR27" s="21">
        <f>IF(AQ27&gt;0,AQ27,MAX(AQ12:AQ27)+COUNTIF(AQ12:AQ27,"=0"))</f>
        <v>16</v>
      </c>
      <c r="AS27" s="21" t="str">
        <f>IF(P42&gt;MAX(AQ12:AQ27),"",DGET(A11:AR27,"Signatur",P41:P42))</f>
        <v/>
      </c>
      <c r="AT27" s="21">
        <f>IF(P42&gt;MAX(AQ12:AQ27),0,DGET(A11:AR27,"Deltager E",P41:P42))</f>
        <v>0</v>
      </c>
      <c r="AU27" s="21">
        <f>IF(P42&gt;MAX(AQ12:AQ27),0,DGET(A11:AR27,"2. runde E",P41:P42))</f>
        <v>0</v>
      </c>
      <c r="AV27" s="21">
        <f>IF(P42&gt;MAX(AQ12:AQ27),0,DGET(A11:AR27,"Kval E",P41:P42))</f>
        <v>0</v>
      </c>
      <c r="AW27" s="21">
        <f>IF(P42&gt;MAX(AQ12:AQ27),0,DGET(A11:AR27,"Dis E",P41:P42))</f>
        <v>0</v>
      </c>
      <c r="AX27" s="21">
        <f>IF(P42&gt;MAX(AQ12:AQ27),0,DGET(A11:AR27,"Udm E",P41:P42))</f>
        <v>0</v>
      </c>
      <c r="AY27" s="21">
        <f>IF(P42&gt;MAX(AQ12:AQ27),0,DGET(A11:AR27,"MR E",P41:P42))</f>
        <v>0</v>
      </c>
      <c r="AZ27" s="21">
        <f>IF(P42&gt;MAX(AQ12:AQ27),0,DGET(A11:AR27,"Res E",P41:P42))</f>
        <v>0</v>
      </c>
    </row>
    <row r="29" spans="1:52" x14ac:dyDescent="0.15">
      <c r="A29" s="21" t="s">
        <v>75</v>
      </c>
      <c r="B29" s="21" t="s">
        <v>76</v>
      </c>
      <c r="C29" s="21" t="s">
        <v>77</v>
      </c>
      <c r="D29" s="21" t="s">
        <v>78</v>
      </c>
      <c r="E29" s="21" t="s">
        <v>79</v>
      </c>
      <c r="F29" s="21" t="s">
        <v>80</v>
      </c>
      <c r="G29" s="21" t="s">
        <v>89</v>
      </c>
      <c r="H29" s="21" t="s">
        <v>90</v>
      </c>
      <c r="I29" s="21" t="s">
        <v>91</v>
      </c>
      <c r="J29" s="21" t="s">
        <v>92</v>
      </c>
      <c r="K29" s="21" t="s">
        <v>82</v>
      </c>
      <c r="L29" s="21" t="s">
        <v>98</v>
      </c>
      <c r="M29" s="21" t="s">
        <v>83</v>
      </c>
      <c r="N29" s="21" t="s">
        <v>96</v>
      </c>
      <c r="O29" s="21" t="s">
        <v>93</v>
      </c>
      <c r="P29" s="21" t="s">
        <v>94</v>
      </c>
      <c r="Q29" s="21" t="s">
        <v>95</v>
      </c>
      <c r="R29" s="21" t="s">
        <v>84</v>
      </c>
      <c r="S29" s="21" t="s">
        <v>97</v>
      </c>
      <c r="T29" s="21" t="s">
        <v>85</v>
      </c>
      <c r="U29" s="21" t="s">
        <v>86</v>
      </c>
      <c r="V29" s="21" t="s">
        <v>87</v>
      </c>
      <c r="W29" s="21" t="s">
        <v>88</v>
      </c>
      <c r="Y29" s="21" t="s">
        <v>99</v>
      </c>
    </row>
    <row r="30" spans="1:52" x14ac:dyDescent="0.15">
      <c r="A30" s="21" t="str">
        <f>IF(B2=B4,[1]DB!A64,"")</f>
        <v>Idskov</v>
      </c>
      <c r="B30" s="21" t="str">
        <f>IF(B2=B4,[1]DB!B64,"")</f>
        <v>Idskov (1)</v>
      </c>
      <c r="C30" s="21">
        <f>IF(B2=B4,[1]DB!C64,"")</f>
        <v>85</v>
      </c>
      <c r="D30" s="21" t="str">
        <f>IF(B2=B4,[1]DB!D64,"")</f>
        <v>Chelsea</v>
      </c>
      <c r="E30" s="21" t="str">
        <f>IF(B2=B4,[1]DB!E64,"")</f>
        <v>Chelsea (14)</v>
      </c>
      <c r="F30" s="21">
        <f>IF(B2=B4,[1]DB!F64,"")</f>
        <v>10</v>
      </c>
      <c r="G30" s="21">
        <f>IF(A30&lt;&gt;"",DGET(A11:AK27,"Dis E",A43:A44),0)</f>
        <v>0</v>
      </c>
      <c r="H30" s="21">
        <f>IF(A30&lt;&gt;"",DGET(A11:AK27,"Udm E",A43:A44),0)</f>
        <v>0</v>
      </c>
      <c r="I30" s="21">
        <f>IF(A30&lt;&gt;"",DGET(A11:AK27,"MR E",A43:A44),0)</f>
        <v>0</v>
      </c>
      <c r="J30" s="21">
        <f>IF(A30&lt;&gt;"",DGET(A11:AK27,"Res E",A43:A44),0)</f>
        <v>0</v>
      </c>
      <c r="K30" s="21">
        <f>IF(A30&lt;&gt;"",DGET(A11:AK27,"ES N",A43:A44),0)</f>
        <v>4</v>
      </c>
      <c r="L30" s="21">
        <f>IF(B6=13,IF(B4=B2,IF(A30=D30,"",IF(AND(G30=0,H30=0,N30=0,O30=0),K30,"")),""),"")</f>
        <v>4</v>
      </c>
      <c r="M30" s="21">
        <f>IF(A30&lt;&gt;"",DGET(A11:AK27,"BU Pl.",A43:A44),0)</f>
        <v>10</v>
      </c>
      <c r="N30" s="21">
        <f>IF(A30&lt;&gt;"",DGET(A11:AK27,"Dis E",I43:I44),0)</f>
        <v>0</v>
      </c>
      <c r="O30" s="21">
        <f>IF(A30&lt;&gt;"",DGET(A11:AK27,"Udm E",I43:I44),0)</f>
        <v>0</v>
      </c>
      <c r="P30" s="21">
        <f>IF(A30&lt;&gt;"",DGET(A11:AK27,"MR E",I43:I44),0)</f>
        <v>0</v>
      </c>
      <c r="Q30" s="21">
        <f>IF(A30&lt;&gt;"",DGET(A11:AK27,"Res E",I43:I44),0)</f>
        <v>1</v>
      </c>
      <c r="R30" s="21">
        <f>IF(A30&lt;&gt;"",DGET(A11:AK27,"ES N",I43:I44),0)</f>
        <v>4</v>
      </c>
      <c r="S30" s="21">
        <f>IF(B6=13,IF(B4=B2,IF(A30=D30,"",IF(AND(G30=0,H30=0,N30=0,O30=0),R30,"")),""),"")</f>
        <v>4</v>
      </c>
      <c r="T30" s="21">
        <f>IF(A30&lt;&gt;"",DGET(A11:AK27,"BU Pl.",I43:I44),0)</f>
        <v>15</v>
      </c>
      <c r="U30" s="21" t="str">
        <f>IF(B6=13,IF(B4=B2,IF(OR(N30=1,O30=1),A30,IF(AND(OR(G30=1,H30=1),AND(N30=0,O30=0)),D30,IF(A30=D30,IF(F30&gt;C30,D30,A30),""))),""),"")</f>
        <v/>
      </c>
      <c r="V30" s="21" t="str">
        <f>IF(B6=13,IF(B4=B2,IF(OR(N30=1,O30=1),B30,IF(AND(OR(G30=1,H30=1),AND(N30=0,O30=0)),E30,IF(A30=D30,IF(F30&gt;C30,E30,B30),""))),""),"")</f>
        <v/>
      </c>
      <c r="W30" s="21" t="str">
        <f>IF(B6=13,IF(B4=B2,IF(OR(N30=1,O30=1),C30,IF(AND(OR(G30=1,H30=1),AND(N30=0,O30=0)),F30,IF(A30=D30,IF(F30&gt;C30,F30,C30),""))),""),"")</f>
        <v/>
      </c>
      <c r="Y30" s="21" t="str">
        <f t="shared" ref="Y30:Y37" si="8">IF(U30=A30,D30,IF(U30=D30,A30,""))</f>
        <v/>
      </c>
    </row>
    <row r="31" spans="1:52" x14ac:dyDescent="0.15">
      <c r="A31" s="21" t="str">
        <f>IF(B2=B4,[1]DB!A65,"")</f>
        <v>Idskov</v>
      </c>
      <c r="B31" s="21" t="str">
        <f>IF(B2=B4,[1]DB!B65,"")</f>
        <v>Idskov (6)</v>
      </c>
      <c r="C31" s="21">
        <f>IF(B2=B4,[1]DB!C65,"")</f>
        <v>79</v>
      </c>
      <c r="D31" s="21" t="str">
        <f>IF(B2=B4,[1]DB!D65,"")</f>
        <v>Benbo</v>
      </c>
      <c r="E31" s="21" t="str">
        <f>IF(B2=B4,[1]DB!E65,"")</f>
        <v>Benbo (8)</v>
      </c>
      <c r="F31" s="21">
        <f>IF(B2=B4,[1]DB!F65,"")</f>
        <v>96</v>
      </c>
      <c r="G31" s="21">
        <f>IF(A31&lt;&gt;"",DGET(A11:AK27,"Dis E",B43:B44),0)</f>
        <v>0</v>
      </c>
      <c r="H31" s="21">
        <f>IF(A31&lt;&gt;"",DGET(A11:AK27,"Udm E",B43:B44),0)</f>
        <v>0</v>
      </c>
      <c r="I31" s="21">
        <f>IF(A31&lt;&gt;"",DGET(A11:AK27,"MR E",B43:B44),0)</f>
        <v>0</v>
      </c>
      <c r="J31" s="21">
        <f>IF(A31&lt;&gt;"",DGET(A11:AK27,"Res E",B43:B44),0)</f>
        <v>0</v>
      </c>
      <c r="K31" s="21">
        <f>IF(A31&lt;&gt;"",DGET(A11:AK27,"ES N",B43:B44),0)</f>
        <v>4</v>
      </c>
      <c r="L31" s="21">
        <f>IF(B6=13,IF(B4=B2,IF(A31=D31,"",IF(AND(G31=0,H31=0,N31=0,O31=0),K31,"")),""),"")</f>
        <v>4</v>
      </c>
      <c r="M31" s="21">
        <f>IF(A31&lt;&gt;"",DGET(A11:AK27,"BU Pl.",B43:B44),0)</f>
        <v>10</v>
      </c>
      <c r="N31" s="21">
        <f>IF(A31&lt;&gt;"",DGET(A11:AK27,"Dis E",J43:J44),0)</f>
        <v>0</v>
      </c>
      <c r="O31" s="21">
        <f>IF(A31&lt;&gt;"",DGET(A11:AK27,"Udm E",J43:J44),0)</f>
        <v>0</v>
      </c>
      <c r="P31" s="21">
        <f>IF(A31&lt;&gt;"",DGET(A11:AK27,"MR E",J43:J44),0)</f>
        <v>0</v>
      </c>
      <c r="Q31" s="21">
        <f>IF(A31&lt;&gt;"",DGET(A11:AK27,"Res E",J43:J44),0)</f>
        <v>1</v>
      </c>
      <c r="R31" s="21">
        <f>IF(A31&lt;&gt;"",DGET(A11:AK27,"ES N",J43:J44),0)</f>
        <v>4</v>
      </c>
      <c r="S31" s="21">
        <f>IF(B6=13,IF(B4=B2,IF(A31=D31,"",IF(AND(G31=0,H31=0,N31=0,O31=0),R31,"")),""),"")</f>
        <v>4</v>
      </c>
      <c r="T31" s="21">
        <f>IF(A31&lt;&gt;"",DGET(A11:AK27,"BU Pl.",J43:J44),0)</f>
        <v>8</v>
      </c>
      <c r="U31" s="21" t="str">
        <f>IF(B6=13,IF(B4=B2,IF(OR(N31=1,O31=1),A31,IF(AND(OR(G31=1,H31=1),AND(N31=0,O31=0)),D31,IF(A31=D31,IF(F31&gt;C31,D31,A31),""))),""),"")</f>
        <v/>
      </c>
      <c r="V31" s="21" t="str">
        <f>IF(B6=13,IF(B4=B2,IF(OR(N31=1,O31=1),B31,IF(AND(OR(G31=1,H31=1),AND(N31=0,O31=0)),E31,IF(A31=D31,IF(F31&gt;C31,E31,B31),""))),""),"")</f>
        <v/>
      </c>
      <c r="W31" s="21" t="str">
        <f>IF(B6=13,IF(B4=B2,IF(OR(N31=1,O31=1),C31,IF(AND(OR(G31=1,H31=1),AND(N31=0,O31=0)),F31,IF(A31=D31,IF(F31&gt;C31,F31,C31),""))),""),"")</f>
        <v/>
      </c>
      <c r="Y31" s="21" t="str">
        <f t="shared" si="8"/>
        <v/>
      </c>
    </row>
    <row r="32" spans="1:52" x14ac:dyDescent="0.15">
      <c r="A32" s="21" t="str">
        <f>IF(B2=B4,[1]DB!A66,"")</f>
        <v>Forest</v>
      </c>
      <c r="B32" s="21" t="str">
        <f>IF(B2=B4,[1]DB!B66,"")</f>
        <v>Forest (10)</v>
      </c>
      <c r="C32" s="21">
        <f>IF(B2=B4,[1]DB!C66,"")</f>
        <v>60</v>
      </c>
      <c r="D32" s="21" t="str">
        <f>IF(B2=B4,[1]DB!D66,"")</f>
        <v>Frydkær</v>
      </c>
      <c r="E32" s="21" t="str">
        <f>IF(B2=B4,[1]DB!E66,"")</f>
        <v>Frydkær (11)</v>
      </c>
      <c r="F32" s="21">
        <f>IF(B2=B4,[1]DB!F66,"")</f>
        <v>91</v>
      </c>
      <c r="G32" s="21">
        <f>IF(A32&lt;&gt;"",DGET(A11:AK27,"Dis E",C43:C44),0)</f>
        <v>0</v>
      </c>
      <c r="H32" s="21">
        <f>IF(A32&lt;&gt;"",DGET(A11:AK27,"Udm E",C43:C44),0)</f>
        <v>0</v>
      </c>
      <c r="I32" s="21">
        <f>IF(A32&lt;&gt;"",DGET(A11:AK27,"MR E",C43:C44),0)</f>
        <v>0</v>
      </c>
      <c r="J32" s="21">
        <f>IF(A32&lt;&gt;"",DGET(A11:AK27,"Res E",C43:C44),0)</f>
        <v>0</v>
      </c>
      <c r="K32" s="21">
        <f>IF(A32&lt;&gt;"",DGET(A11:AK27,"ES N",C43:C44),0)</f>
        <v>4</v>
      </c>
      <c r="L32" s="21">
        <f>IF(B6=13,IF(B4=B2,IF(A32=D32,"",IF(AND(G32=0,H32=0,N32=0,O32=0),K32,"")),""),"")</f>
        <v>4</v>
      </c>
      <c r="M32" s="21">
        <f>IF(A32&lt;&gt;"",DGET(A11:AK27,"BU Pl.",C43:C44),0)</f>
        <v>10</v>
      </c>
      <c r="N32" s="21">
        <f>IF(A32&lt;&gt;"",DGET(A11:AK27,"Dis E",K43:K44),0)</f>
        <v>0</v>
      </c>
      <c r="O32" s="21">
        <f>IF(A32&lt;&gt;"",DGET(A11:AK27,"Udm E",K43:K44),0)</f>
        <v>0</v>
      </c>
      <c r="P32" s="21">
        <f>IF(A32&lt;&gt;"",DGET(A11:AK27,"MR E",K43:K44),0)</f>
        <v>0</v>
      </c>
      <c r="Q32" s="21">
        <f>IF(A32&lt;&gt;"",DGET(A11:AK27,"Res E",K43:K44),0)</f>
        <v>1</v>
      </c>
      <c r="R32" s="21">
        <f>IF(A32&lt;&gt;"",DGET(A11:AK27,"ES N",K43:K44),0)</f>
        <v>4</v>
      </c>
      <c r="S32" s="21">
        <f>IF(B6=13,IF(B4=B2,IF(A32=D32,"",IF(AND(G32=0,H32=0,N32=0,O32=0),R32,"")),""),"")</f>
        <v>4</v>
      </c>
      <c r="T32" s="21">
        <f>IF(A32&lt;&gt;"",DGET(A11:AK27,"BU Pl.",K43:K44),0)</f>
        <v>8</v>
      </c>
      <c r="U32" s="21" t="str">
        <f>IF(B6=13,IF(B4=B2,IF(OR(N32=1,O32=1),A32,IF(AND(OR(G32=1,H32=1),AND(N32=0,O32=0)),D32,IF(A32=D32,IF(F32&gt;C32,D32,A32),""))),""),"")</f>
        <v/>
      </c>
      <c r="V32" s="21" t="str">
        <f>IF(B6=13,IF(B4=B2,IF(OR(N32=1,O32=1),B32,IF(AND(OR(G32=1,H32=1),AND(N32=0,O32=0)),E32,IF(A32=D32,IF(F32&gt;C32,E32,B32),""))),""),"")</f>
        <v/>
      </c>
      <c r="W32" s="21" t="str">
        <f>IF(B6=13,IF(B4=B2,IF(OR(N32=1,O32=1),C32,IF(AND(OR(G32=1,H32=1),AND(N32=0,O32=0)),F32,IF(A32=D32,IF(F32&gt;C32,F32,C32),""))),""),"")</f>
        <v/>
      </c>
      <c r="Y32" s="21" t="str">
        <f t="shared" si="8"/>
        <v/>
      </c>
    </row>
    <row r="33" spans="1:25" x14ac:dyDescent="0.15">
      <c r="A33" s="21" t="str">
        <f>IF(B2=B4,[1]DB!A67,"")</f>
        <v>Idskov</v>
      </c>
      <c r="B33" s="21" t="str">
        <f>IF(B2=B4,[1]DB!B67,"")</f>
        <v>Idskov (14)</v>
      </c>
      <c r="C33" s="21">
        <f>IF(B2=B4,[1]DB!C67,"")</f>
        <v>81</v>
      </c>
      <c r="D33" s="21" t="str">
        <f>IF(B2=B4,[1]DB!D67,"")</f>
        <v>Benbo</v>
      </c>
      <c r="E33" s="21" t="str">
        <f>IF(B2=B4,[1]DB!E67,"")</f>
        <v>Benbo (16)</v>
      </c>
      <c r="F33" s="21">
        <f>IF(B2=B4,[1]DB!F67,"")</f>
        <v>95</v>
      </c>
      <c r="G33" s="21">
        <f>IF(A33&lt;&gt;"",DGET(A11:AK27,"Dis E",D43:D44),0)</f>
        <v>0</v>
      </c>
      <c r="H33" s="21">
        <f>IF(A33&lt;&gt;"",DGET(A11:AK27,"Udm E",D43:D44),0)</f>
        <v>0</v>
      </c>
      <c r="I33" s="21">
        <f>IF(A33&lt;&gt;"",DGET(A11:AK27,"MR E",D43:D44),0)</f>
        <v>0</v>
      </c>
      <c r="J33" s="21">
        <f>IF(A33&lt;&gt;"",DGET(A11:AK27,"Res E",D43:D44),0)</f>
        <v>0</v>
      </c>
      <c r="K33" s="21">
        <f>IF(A33&lt;&gt;"",DGET(A11:AK27,"ES N",D43:D44),0)</f>
        <v>4</v>
      </c>
      <c r="L33" s="21">
        <f>IF(B6=13,IF(B4=B2,IF(A33=D33,"",IF(AND(G33=0,H33=0,N33=0,O33=0),K33,"")),""),"")</f>
        <v>4</v>
      </c>
      <c r="M33" s="21">
        <f>IF(A33&lt;&gt;"",DGET(A11:AK27,"BU Pl.",D43:D44),0)</f>
        <v>10</v>
      </c>
      <c r="N33" s="21">
        <f>IF(A33&lt;&gt;"",DGET(A11:AK27,"Dis E",L43:L44),0)</f>
        <v>0</v>
      </c>
      <c r="O33" s="21">
        <f>IF(A33&lt;&gt;"",DGET(A11:AK27,"Udm E",L43:L44),0)</f>
        <v>0</v>
      </c>
      <c r="P33" s="21">
        <f>IF(A33&lt;&gt;"",DGET(A11:AK27,"MR E",L43:L44),0)</f>
        <v>0</v>
      </c>
      <c r="Q33" s="21">
        <f>IF(A33&lt;&gt;"",DGET(A11:AK27,"Res E",L43:L44),0)</f>
        <v>1</v>
      </c>
      <c r="R33" s="21">
        <f>IF(A33&lt;&gt;"",DGET(A11:AK27,"ES N",L43:L44),0)</f>
        <v>4</v>
      </c>
      <c r="S33" s="21">
        <f>IF(B6=13,IF(B4=B2,IF(A33=D33,"",IF(AND(G33=0,H33=0,N33=0,O33=0),R33,"")),""),"")</f>
        <v>4</v>
      </c>
      <c r="T33" s="21">
        <f>IF(A33&lt;&gt;"",DGET(A11:AK27,"BU Pl.",L43:L44),0)</f>
        <v>8</v>
      </c>
      <c r="U33" s="21" t="str">
        <f>IF(B6=13,IF(B4=B2,IF(OR(N33=1,O33=1),A33,IF(AND(OR(G33=1,H33=1),AND(N33=0,O33=0)),D33,IF(A33=D33,IF(F33&gt;C33,D33,A33),""))),""),"")</f>
        <v/>
      </c>
      <c r="V33" s="21" t="str">
        <f>IF(B6=13,IF(B4=B2,IF(OR(N33=1,O33=1),B33,IF(AND(OR(G33=1,H33=1),AND(N33=0,O33=0)),E33,IF(A33=D33,IF(F33&gt;C33,E33,B33),""))),""),"")</f>
        <v/>
      </c>
      <c r="W33" s="21" t="str">
        <f>IF(B6=13,IF(B4=B2,IF(OR(N33=1,O33=1),C33,IF(AND(OR(G33=1,H33=1),AND(N33=0,O33=0)),F33,IF(A33=D33,IF(F33&gt;C33,F33,C33),""))),""),"")</f>
        <v/>
      </c>
      <c r="Y33" s="21" t="str">
        <f t="shared" si="8"/>
        <v/>
      </c>
    </row>
    <row r="34" spans="1:25" x14ac:dyDescent="0.15">
      <c r="A34" s="21" t="str">
        <f>IF(B2=B4,[1]DB!A68,"")</f>
        <v>Frydkær</v>
      </c>
      <c r="B34" s="21" t="str">
        <f>IF(B2=B4,[1]DB!B68,"")</f>
        <v>Frydkær (1)</v>
      </c>
      <c r="C34" s="21">
        <f>IF(B2=B4,[1]DB!C68,"")</f>
        <v>88</v>
      </c>
      <c r="D34" s="21" t="str">
        <f>IF(B2=B4,[1]DB!D68,"")</f>
        <v>LPHJ</v>
      </c>
      <c r="E34" s="21" t="str">
        <f>IF(B2=B4,[1]DB!E68,"")</f>
        <v>LPHJ (4)</v>
      </c>
      <c r="F34" s="21">
        <f>IF(B2=B4,[1]DB!F68,"")</f>
        <v>56</v>
      </c>
      <c r="G34" s="21">
        <f>IF(A34&lt;&gt;"",DGET(A11:AK27,"Dis E",E43:E44),0)</f>
        <v>0</v>
      </c>
      <c r="H34" s="21">
        <f>IF(A34&lt;&gt;"",DGET(A11:AK27,"Udm E",E43:E44),0)</f>
        <v>0</v>
      </c>
      <c r="I34" s="21">
        <f>IF(A34&lt;&gt;"",DGET(A11:AK27,"MR E",E43:E44),0)</f>
        <v>0</v>
      </c>
      <c r="J34" s="21">
        <f>IF(A34&lt;&gt;"",DGET(A11:AK27,"Res E",E43:E44),0)</f>
        <v>1</v>
      </c>
      <c r="K34" s="21">
        <f>IF(A34&lt;&gt;"",DGET(A11:AK27,"ES N",E43:E44),0)</f>
        <v>4</v>
      </c>
      <c r="L34" s="21">
        <f>IF(B6=13,IF(B4=B2,IF(A34=D34,"",IF(AND(G34=0,H34=0,N34=0,O34=0),K34,"")),""),"")</f>
        <v>4</v>
      </c>
      <c r="M34" s="21">
        <f>IF(A34&lt;&gt;"",DGET(A11:AK27,"BU Pl.",E43:E44),0)</f>
        <v>8</v>
      </c>
      <c r="N34" s="21">
        <f>IF(A34&lt;&gt;"",DGET(A11:AK27,"Dis E",M43:M44),0)</f>
        <v>0</v>
      </c>
      <c r="O34" s="21">
        <f>IF(A34&lt;&gt;"",DGET(A11:AK27,"Udm E",M43:M44),0)</f>
        <v>0</v>
      </c>
      <c r="P34" s="21">
        <f>IF(A34&lt;&gt;"",DGET(A11:AK27,"MR E",M43:M44),0)</f>
        <v>0</v>
      </c>
      <c r="Q34" s="21">
        <f>IF(A34&lt;&gt;"",DGET(A11:AK27,"Res E",M43:M44),0)</f>
        <v>0</v>
      </c>
      <c r="R34" s="21">
        <f>IF(A34&lt;&gt;"",DGET(A11:AK27,"ES N",M43:M44),0)</f>
        <v>4</v>
      </c>
      <c r="S34" s="21">
        <f>IF(B6=13,IF(B4=B2,IF(A34=D34,"",IF(AND(G34=0,H34=0,N34=0,O34=0),R34,"")),""),"")</f>
        <v>4</v>
      </c>
      <c r="T34" s="21">
        <f>IF(A34&lt;&gt;"",DGET(A11:AK27,"BU Pl.",M43:M44),0)</f>
        <v>10</v>
      </c>
      <c r="U34" s="21" t="str">
        <f>IF(B6=13,IF(B4=B2,IF(OR(N34=1,O34=1),A34,IF(AND(OR(G34=1,H34=1),AND(N34=0,O34=0)),D34,IF(A34=D34,IF(F34&gt;C34,D34,A34),""))),""),"")</f>
        <v/>
      </c>
      <c r="V34" s="21" t="str">
        <f>IF(B6=13,IF(B4=B2,IF(OR(N34=1,O34=1),B34,IF(AND(OR(G34=1,H34=1),AND(N34=0,O34=0)),E34,IF(A34=D34,IF(F34&gt;C34,E34,B34),""))),""),"")</f>
        <v/>
      </c>
      <c r="W34" s="21" t="str">
        <f>IF(B6=13,IF(B4=B2,IF(OR(N34=1,O34=1),C34,IF(AND(OR(G34=1,H34=1),AND(N34=0,O34=0)),F34,IF(A34=D34,IF(F34&gt;C34,F34,C34),""))),""),"")</f>
        <v/>
      </c>
      <c r="Y34" s="21" t="str">
        <f t="shared" si="8"/>
        <v/>
      </c>
    </row>
    <row r="35" spans="1:25" x14ac:dyDescent="0.15">
      <c r="A35" s="21" t="str">
        <f>IF(B2=B4,[1]DB!A69,"")</f>
        <v>LPHJ</v>
      </c>
      <c r="B35" s="21" t="str">
        <f>IF(B2=B4,[1]DB!B69,"")</f>
        <v>LPHJ (6)</v>
      </c>
      <c r="C35" s="21">
        <f>IF(B2=B4,[1]DB!C69,"")</f>
        <v>50</v>
      </c>
      <c r="D35" s="21" t="str">
        <f>IF(B2=B4,[1]DB!D69,"")</f>
        <v>Select</v>
      </c>
      <c r="E35" s="21" t="str">
        <f>IF(B2=B4,[1]DB!E69,"")</f>
        <v>Select (7)</v>
      </c>
      <c r="F35" s="21">
        <f>IF(B2=B4,[1]DB!F69,"")</f>
        <v>54</v>
      </c>
      <c r="G35" s="21">
        <f>IF(A35&lt;&gt;"",DGET(A11:AK27,"Dis E",F43:F44),0)</f>
        <v>0</v>
      </c>
      <c r="H35" s="21">
        <f>IF(A35&lt;&gt;"",DGET(A11:AK27,"Udm E",F43:F44),0)</f>
        <v>0</v>
      </c>
      <c r="I35" s="21">
        <f>IF(A35&lt;&gt;"",DGET(A11:AK27,"MR E",F43:F44),0)</f>
        <v>0</v>
      </c>
      <c r="J35" s="21">
        <f>IF(A35&lt;&gt;"",DGET(A11:AK27,"Res E",F43:F44),0)</f>
        <v>0</v>
      </c>
      <c r="K35" s="21">
        <f>IF(A35&lt;&gt;"",DGET(A11:AK27,"ES N",F43:F44),0)</f>
        <v>4</v>
      </c>
      <c r="L35" s="21">
        <f>IF(B6=13,IF(B4=B2,IF(A35=D35,"",IF(AND(G35=0,H35=0,N35=0,O35=0),K35,"")),""),"")</f>
        <v>4</v>
      </c>
      <c r="M35" s="21">
        <f>IF(A35&lt;&gt;"",DGET(A11:AK27,"BU Pl.",F43:F44),0)</f>
        <v>10</v>
      </c>
      <c r="N35" s="21">
        <f>IF(A35&lt;&gt;"",DGET(A11:AK27,"Dis E",N43:N44),0)</f>
        <v>0</v>
      </c>
      <c r="O35" s="21">
        <f>IF(A35&lt;&gt;"",DGET(A11:AK27,"Udm E",N43:N44),0)</f>
        <v>0</v>
      </c>
      <c r="P35" s="21">
        <f>IF(A35&lt;&gt;"",DGET(A11:AK27,"MR E",N43:N44),0)</f>
        <v>0</v>
      </c>
      <c r="Q35" s="21">
        <f>IF(A35&lt;&gt;"",DGET(A11:AK27,"Res E",N43:N44),0)</f>
        <v>0</v>
      </c>
      <c r="R35" s="21">
        <f>IF(A35&lt;&gt;"",DGET(A11:AK27,"ES N",N43:N44),0)</f>
        <v>4</v>
      </c>
      <c r="S35" s="21">
        <f>IF(B6=13,IF(B4=B2,IF(A35=D35,"",IF(AND(G35=0,H35=0,N35=0,O35=0),R35,"")),""),"")</f>
        <v>4</v>
      </c>
      <c r="T35" s="21">
        <f>IF(A35&lt;&gt;"",DGET(A11:AK27,"BU Pl.",N43:N44),0)</f>
        <v>10</v>
      </c>
      <c r="U35" s="21" t="str">
        <f>IF(B6=13,IF(B4=B2,IF(OR(N35=1,O35=1),A35,IF(AND(OR(G35=1,H35=1),AND(N35=0,O35=0)),D35,IF(A35=D35,IF(F35&gt;C35,D35,A35),""))),""),"")</f>
        <v/>
      </c>
      <c r="V35" s="21" t="str">
        <f>IF(B6=13,IF(B4=B2,IF(OR(N35=1,O35=1),B35,IF(AND(OR(G35=1,H35=1),AND(N35=0,O35=0)),E35,IF(A35=D35,IF(F35&gt;C35,E35,B35),""))),""),"")</f>
        <v/>
      </c>
      <c r="W35" s="21" t="str">
        <f>IF(B6=13,IF(B4=B2,IF(OR(N35=1,O35=1),C35,IF(AND(OR(G35=1,H35=1),AND(N35=0,O35=0)),F35,IF(A35=D35,IF(F35&gt;C35,F35,C35),""))),""),"")</f>
        <v/>
      </c>
      <c r="Y35" s="21" t="str">
        <f t="shared" si="8"/>
        <v/>
      </c>
    </row>
    <row r="36" spans="1:25" x14ac:dyDescent="0.15">
      <c r="A36" s="21" t="str">
        <f>IF(B2=B4,[1]DB!A70,"")</f>
        <v>LPHJ</v>
      </c>
      <c r="B36" s="21" t="str">
        <f>IF(B2=B4,[1]DB!B70,"")</f>
        <v>LPHJ (10)</v>
      </c>
      <c r="C36" s="21">
        <f>IF(B2=B4,[1]DB!C70,"")</f>
        <v>56</v>
      </c>
      <c r="D36" s="21" t="str">
        <f>IF(B2=B4,[1]DB!D70,"")</f>
        <v>Chelsea</v>
      </c>
      <c r="E36" s="21" t="str">
        <f>IF(B2=B4,[1]DB!E70,"")</f>
        <v>Chelsea (11)</v>
      </c>
      <c r="F36" s="21">
        <f>IF(B2=B4,[1]DB!F70,"")</f>
        <v>17</v>
      </c>
      <c r="G36" s="21">
        <f>IF(A36&lt;&gt;"",DGET(A11:AK27,"Dis E",G43:G44),0)</f>
        <v>0</v>
      </c>
      <c r="H36" s="21">
        <f>IF(A36&lt;&gt;"",DGET(A11:AK27,"Udm E",G43:G44),0)</f>
        <v>0</v>
      </c>
      <c r="I36" s="21">
        <f>IF(A36&lt;&gt;"",DGET(A11:AK27,"MR E",G43:G44),0)</f>
        <v>0</v>
      </c>
      <c r="J36" s="21">
        <f>IF(A36&lt;&gt;"",DGET(A11:AK27,"Res E",G43:G44),0)</f>
        <v>0</v>
      </c>
      <c r="K36" s="21">
        <f>IF(A36&lt;&gt;"",DGET(A11:AK27,"ES N",G43:G44),0)</f>
        <v>4</v>
      </c>
      <c r="L36" s="21">
        <f>IF(B6=13,IF(B4=B2,IF(A36=D36,"",IF(AND(G36=0,H36=0,N36=0,O36=0),K36,"")),""),"")</f>
        <v>4</v>
      </c>
      <c r="M36" s="21">
        <f>IF(A36&lt;&gt;"",DGET(A11:AK27,"BU Pl.",G43:G44),0)</f>
        <v>10</v>
      </c>
      <c r="N36" s="21">
        <f>IF(A36&lt;&gt;"",DGET(A11:AK27,"Dis E",O43:O44),0)</f>
        <v>0</v>
      </c>
      <c r="O36" s="21">
        <f>IF(A36&lt;&gt;"",DGET(A11:AK27,"Udm E",O43:O44),0)</f>
        <v>0</v>
      </c>
      <c r="P36" s="21">
        <f>IF(A36&lt;&gt;"",DGET(A11:AK27,"MR E",O43:O44),0)</f>
        <v>0</v>
      </c>
      <c r="Q36" s="21">
        <f>IF(A36&lt;&gt;"",DGET(A11:AK27,"Res E",O43:O44),0)</f>
        <v>1</v>
      </c>
      <c r="R36" s="21">
        <f>IF(A36&lt;&gt;"",DGET(A11:AK27,"ES N",O43:O44),0)</f>
        <v>4</v>
      </c>
      <c r="S36" s="21">
        <f>IF(B6=13,IF(B4=B2,IF(A36=D36,"",IF(AND(G36=0,H36=0,N36=0,O36=0),R36,"")),""),"")</f>
        <v>4</v>
      </c>
      <c r="T36" s="21">
        <f>IF(A36&lt;&gt;"",DGET(A11:AK27,"BU Pl.",O43:O44),0)</f>
        <v>15</v>
      </c>
      <c r="U36" s="21" t="str">
        <f>IF(B6=13,IF(B4=B2,IF(OR(N36=1,O36=1),A36,IF(AND(OR(G36=1,H36=1),AND(N36=0,O36=0)),D36,IF(A36=D36,IF(F36&gt;C36,D36,A36),""))),""),"")</f>
        <v/>
      </c>
      <c r="V36" s="21" t="str">
        <f>IF(B6=13,IF(B4=B2,IF(OR(N36=1,O36=1),B36,IF(AND(OR(G36=1,H36=1),AND(N36=0,O36=0)),E36,IF(A36=D36,IF(F36&gt;C36,E36,B36),""))),""),"")</f>
        <v/>
      </c>
      <c r="W36" s="21" t="str">
        <f>IF(B6=13,IF(B4=B2,IF(OR(N36=1,O36=1),C36,IF(AND(OR(G36=1,H36=1),AND(N36=0,O36=0)),F36,IF(A36=D36,IF(F36&gt;C36,F36,C36),""))),""),"")</f>
        <v/>
      </c>
      <c r="Y36" s="21" t="str">
        <f t="shared" si="8"/>
        <v/>
      </c>
    </row>
    <row r="37" spans="1:25" x14ac:dyDescent="0.15">
      <c r="A37" s="21" t="str">
        <f>IF(B2=B4,[1]DB!A71,"")</f>
        <v>Futte</v>
      </c>
      <c r="B37" s="21" t="str">
        <f>IF(B2=B4,[1]DB!B71,"")</f>
        <v>Futte (14)</v>
      </c>
      <c r="C37" s="21">
        <f>IF(B2=B4,[1]DB!C71,"")</f>
        <v>27</v>
      </c>
      <c r="D37" s="21" t="str">
        <f>IF(B2=B4,[1]DB!D71,"")</f>
        <v>Robbo</v>
      </c>
      <c r="E37" s="21" t="str">
        <f>IF(B2=B4,[1]DB!E71,"")</f>
        <v>Robbo (2)</v>
      </c>
      <c r="F37" s="21">
        <f>IF(B2=B4,[1]DB!F71,"")</f>
        <v>51</v>
      </c>
      <c r="G37" s="21">
        <f>IF(A37&lt;&gt;"",DGET(A11:AK27,"Dis E",H43:H44),0)</f>
        <v>0</v>
      </c>
      <c r="H37" s="21">
        <f>IF(A37&lt;&gt;"",DGET(A11:AK27,"Udm E",H43:H44),0)</f>
        <v>0</v>
      </c>
      <c r="I37" s="21">
        <f>IF(A37&lt;&gt;"",DGET(A11:AK27,"MR E",H43:H44),0)</f>
        <v>0</v>
      </c>
      <c r="J37" s="21">
        <f>IF(A37&lt;&gt;"",DGET(A11:AK27,"Res E",H43:H44),0)</f>
        <v>0</v>
      </c>
      <c r="K37" s="21">
        <f>IF(A37&lt;&gt;"",DGET(A11:AK27,"ES N",H43:H44),0)</f>
        <v>4</v>
      </c>
      <c r="L37" s="21">
        <f>IF(B6=13,IF(B4=B2,IF(A37=D37,"",IF(AND(G37=0,H37=0,N37=0,O37=0),K37,"")),""),"")</f>
        <v>4</v>
      </c>
      <c r="M37" s="21">
        <f>IF(A37&lt;&gt;"",DGET(A11:AK27,"BU Pl.",H43:H44),0)</f>
        <v>15</v>
      </c>
      <c r="N37" s="21">
        <f>IF(A37&lt;&gt;"",DGET(A11:AK27,"Dis E",P43:P44),0)</f>
        <v>0</v>
      </c>
      <c r="O37" s="21">
        <f>IF(A37&lt;&gt;"",DGET(A11:AK27,"Udm E",P43:P44),0)</f>
        <v>0</v>
      </c>
      <c r="P37" s="21">
        <f>IF(A37&lt;&gt;"",DGET(A11:AK27,"MR E",P43:P44),0)</f>
        <v>0</v>
      </c>
      <c r="Q37" s="21">
        <f>IF(A37&lt;&gt;"",DGET(A11:AK27,"Res E",P43:P44),0)</f>
        <v>0</v>
      </c>
      <c r="R37" s="21">
        <f>IF(A37&lt;&gt;"",DGET(A11:AK27,"ES N",P43:P44),0)</f>
        <v>4</v>
      </c>
      <c r="S37" s="21">
        <f>IF(B6=13,IF(B4=B2,IF(A37=D37,"",IF(AND(G37=0,H37=0,N37=0,O37=0),R37,"")),""),"")</f>
        <v>4</v>
      </c>
      <c r="T37" s="21">
        <f>IF(A37&lt;&gt;"",DGET(A11:AK27,"BU Pl.",P43:P44),0)</f>
        <v>10</v>
      </c>
      <c r="U37" s="21" t="str">
        <f>IF(B6=13,IF(B4=B2,IF(OR(N37=1,O37=1),A37,IF(AND(OR(G37=1,H37=1),AND(N37=0,O37=0)),D37,IF(A37=D37,IF(F37&gt;C37,D37,A37),""))),""),"")</f>
        <v/>
      </c>
      <c r="V37" s="21" t="str">
        <f>IF(B6=13,IF(B4=B2,IF(OR(N37=1,O37=1),B37,IF(AND(OR(G37=1,H37=1),AND(N37=0,O37=0)),E37,IF(A37=D37,IF(F37&gt;C37,E37,B37),""))),""),"")</f>
        <v/>
      </c>
      <c r="W37" s="21" t="str">
        <f>IF(B6=13,IF(B4=B2,IF(OR(N37=1,O37=1),C37,IF(AND(OR(G37=1,H37=1),AND(N37=0,O37=0)),F37,IF(A37=D37,IF(F37&gt;C37,F37,C37),""))),""),"")</f>
        <v/>
      </c>
      <c r="Y37" s="21" t="str">
        <f t="shared" si="8"/>
        <v/>
      </c>
    </row>
    <row r="39" spans="1:25" x14ac:dyDescent="0.15">
      <c r="A39" s="21" t="s">
        <v>25</v>
      </c>
      <c r="B39" s="21" t="s">
        <v>25</v>
      </c>
      <c r="C39" s="21" t="s">
        <v>25</v>
      </c>
      <c r="D39" s="21" t="s">
        <v>25</v>
      </c>
      <c r="E39" s="21" t="s">
        <v>25</v>
      </c>
      <c r="F39" s="21" t="s">
        <v>25</v>
      </c>
      <c r="G39" s="21" t="s">
        <v>25</v>
      </c>
      <c r="H39" s="21" t="s">
        <v>25</v>
      </c>
      <c r="I39" s="21" t="s">
        <v>25</v>
      </c>
      <c r="J39" s="21" t="s">
        <v>25</v>
      </c>
      <c r="K39" s="21" t="s">
        <v>25</v>
      </c>
      <c r="L39" s="21" t="s">
        <v>25</v>
      </c>
      <c r="M39" s="21" t="s">
        <v>25</v>
      </c>
      <c r="N39" s="21" t="s">
        <v>25</v>
      </c>
      <c r="O39" s="21" t="s">
        <v>25</v>
      </c>
      <c r="P39" s="21" t="s">
        <v>25</v>
      </c>
    </row>
    <row r="40" spans="1:25" x14ac:dyDescent="0.15">
      <c r="A40" s="21">
        <v>1</v>
      </c>
      <c r="B40" s="21">
        <v>2</v>
      </c>
      <c r="C40" s="21">
        <v>3</v>
      </c>
      <c r="D40" s="21">
        <v>4</v>
      </c>
      <c r="E40" s="21">
        <v>5</v>
      </c>
      <c r="F40" s="21">
        <v>6</v>
      </c>
      <c r="G40" s="21">
        <v>7</v>
      </c>
      <c r="H40" s="21">
        <v>8</v>
      </c>
      <c r="I40" s="21">
        <v>9</v>
      </c>
      <c r="J40" s="21">
        <v>10</v>
      </c>
      <c r="K40" s="21">
        <v>11</v>
      </c>
      <c r="L40" s="21">
        <v>12</v>
      </c>
      <c r="M40" s="21">
        <v>13</v>
      </c>
      <c r="N40" s="21">
        <v>14</v>
      </c>
      <c r="O40" s="21">
        <v>15</v>
      </c>
      <c r="P40" s="21">
        <v>16</v>
      </c>
    </row>
    <row r="41" spans="1:25" x14ac:dyDescent="0.15">
      <c r="A41" s="21" t="s">
        <v>69</v>
      </c>
      <c r="B41" s="21" t="s">
        <v>69</v>
      </c>
      <c r="C41" s="21" t="s">
        <v>69</v>
      </c>
      <c r="D41" s="21" t="s">
        <v>69</v>
      </c>
      <c r="E41" s="21" t="s">
        <v>69</v>
      </c>
      <c r="F41" s="21" t="s">
        <v>69</v>
      </c>
      <c r="G41" s="21" t="s">
        <v>69</v>
      </c>
      <c r="H41" s="21" t="s">
        <v>69</v>
      </c>
      <c r="I41" s="21" t="s">
        <v>69</v>
      </c>
      <c r="J41" s="21" t="s">
        <v>69</v>
      </c>
      <c r="K41" s="21" t="s">
        <v>69</v>
      </c>
      <c r="L41" s="21" t="s">
        <v>69</v>
      </c>
      <c r="M41" s="21" t="s">
        <v>69</v>
      </c>
      <c r="N41" s="21" t="s">
        <v>69</v>
      </c>
      <c r="O41" s="21" t="s">
        <v>69</v>
      </c>
      <c r="P41" s="21" t="s">
        <v>69</v>
      </c>
    </row>
    <row r="42" spans="1:25" x14ac:dyDescent="0.15">
      <c r="A42" s="21">
        <v>1</v>
      </c>
      <c r="B42" s="21">
        <v>2</v>
      </c>
      <c r="C42" s="21">
        <v>3</v>
      </c>
      <c r="D42" s="21">
        <v>4</v>
      </c>
      <c r="E42" s="21">
        <v>5</v>
      </c>
      <c r="F42" s="21">
        <v>6</v>
      </c>
      <c r="G42" s="21">
        <v>7</v>
      </c>
      <c r="H42" s="21">
        <v>8</v>
      </c>
      <c r="I42" s="21">
        <v>9</v>
      </c>
      <c r="J42" s="21">
        <v>10</v>
      </c>
      <c r="K42" s="21">
        <v>11</v>
      </c>
      <c r="L42" s="21">
        <v>12</v>
      </c>
      <c r="M42" s="21">
        <v>13</v>
      </c>
      <c r="N42" s="21">
        <v>14</v>
      </c>
      <c r="O42" s="21">
        <v>15</v>
      </c>
      <c r="P42" s="21">
        <v>16</v>
      </c>
    </row>
    <row r="43" spans="1:25" x14ac:dyDescent="0.15">
      <c r="A43" s="21" t="s">
        <v>2</v>
      </c>
      <c r="B43" s="21" t="s">
        <v>2</v>
      </c>
      <c r="C43" s="21" t="s">
        <v>2</v>
      </c>
      <c r="D43" s="21" t="s">
        <v>2</v>
      </c>
      <c r="E43" s="21" t="s">
        <v>2</v>
      </c>
      <c r="F43" s="21" t="s">
        <v>2</v>
      </c>
      <c r="G43" s="21" t="s">
        <v>2</v>
      </c>
      <c r="H43" s="21" t="s">
        <v>2</v>
      </c>
      <c r="I43" s="21" t="s">
        <v>2</v>
      </c>
      <c r="J43" s="21" t="s">
        <v>2</v>
      </c>
      <c r="K43" s="21" t="s">
        <v>2</v>
      </c>
      <c r="L43" s="21" t="s">
        <v>2</v>
      </c>
      <c r="M43" s="21" t="s">
        <v>2</v>
      </c>
      <c r="N43" s="21" t="s">
        <v>2</v>
      </c>
      <c r="O43" s="21" t="s">
        <v>2</v>
      </c>
      <c r="P43" s="21" t="s">
        <v>2</v>
      </c>
    </row>
    <row r="44" spans="1:25" x14ac:dyDescent="0.15">
      <c r="A44" s="21" t="str">
        <f>A30</f>
        <v>Idskov</v>
      </c>
      <c r="B44" s="21" t="str">
        <f>A31</f>
        <v>Idskov</v>
      </c>
      <c r="C44" s="21" t="str">
        <f>A32</f>
        <v>Forest</v>
      </c>
      <c r="D44" s="21" t="str">
        <f>A33</f>
        <v>Idskov</v>
      </c>
      <c r="E44" s="21" t="str">
        <f>A34</f>
        <v>Frydkær</v>
      </c>
      <c r="F44" s="21" t="str">
        <f>A35</f>
        <v>LPHJ</v>
      </c>
      <c r="G44" s="21" t="str">
        <f>A36</f>
        <v>LPHJ</v>
      </c>
      <c r="H44" s="21" t="str">
        <f>A37</f>
        <v>Futte</v>
      </c>
      <c r="I44" s="21" t="str">
        <f>D30</f>
        <v>Chelsea</v>
      </c>
      <c r="J44" s="21" t="str">
        <f>D31</f>
        <v>Benbo</v>
      </c>
      <c r="K44" s="21" t="str">
        <f>D32</f>
        <v>Frydkær</v>
      </c>
      <c r="L44" s="21" t="str">
        <f>D33</f>
        <v>Benbo</v>
      </c>
      <c r="M44" s="21" t="str">
        <f>D34</f>
        <v>LPHJ</v>
      </c>
      <c r="N44" s="21" t="str">
        <f>D35</f>
        <v>Select</v>
      </c>
      <c r="O44" s="21" t="str">
        <f>D36</f>
        <v>Chelsea</v>
      </c>
      <c r="P44" s="21" t="str">
        <f>D37</f>
        <v>Robbo</v>
      </c>
    </row>
  </sheetData>
  <sheetProtection sheet="1" objects="1" scenarios="1"/>
  <mergeCells count="1">
    <mergeCell ref="AL11:AM1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Navngivne områder</vt:lpstr>
      </vt:variant>
      <vt:variant>
        <vt:i4>4</vt:i4>
      </vt:variant>
    </vt:vector>
  </HeadingPairs>
  <TitlesOfParts>
    <vt:vector size="10" baseType="lpstr">
      <vt:lpstr>4. runde</vt:lpstr>
      <vt:lpstr>Kampe</vt:lpstr>
      <vt:lpstr>Rækker</vt:lpstr>
      <vt:lpstr>Rækker - Udskrift</vt:lpstr>
      <vt:lpstr>Resultater</vt:lpstr>
      <vt:lpstr>DB</vt:lpstr>
      <vt:lpstr>4. runde!Udskriftsområde</vt:lpstr>
      <vt:lpstr>Rækker!Udskriftsområde</vt:lpstr>
      <vt:lpstr>Rækker - Udskrift!Udskriftsområde</vt:lpstr>
      <vt:lpstr>Resultater!Udskriftsområde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2006-06-29T21:32:29Z</cp:lastPrinted>
  <dcterms:created xsi:type="dcterms:W3CDTF">2003-03-17T15:19:10Z</dcterms:created>
  <dcterms:modified xsi:type="dcterms:W3CDTF">2026-09-25T03:47:53Z</dcterms:modified>
</cp:coreProperties>
</file>