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indows\ServiceProfiles\NetworkService\AppData\Local\Packages\oice_16_974fa576_32c1d314_32f6\AC\Temp\"/>
    </mc:Choice>
  </mc:AlternateContent>
  <xr:revisionPtr revIDLastSave="0" documentId="8_{B67FBF48-62BF-4644-BAA3-2C3FAB3C7B77}" xr6:coauthVersionLast="47" xr6:coauthVersionMax="47" xr10:uidLastSave="{00000000-0000-0000-0000-000000000000}"/>
  <bookViews>
    <workbookView xWindow="-60" yWindow="-60" windowWidth="15480" windowHeight="11640" activeTab="3" xr2:uid="{A8CD1CCE-8D12-4F6A-A1CB-7A53E003941E}"/>
  </bookViews>
  <sheets>
    <sheet name="Kvartfinaler" sheetId="14" r:id="rId1"/>
    <sheet name="Kampe" sheetId="10" r:id="rId2"/>
    <sheet name="Rækker" sheetId="6" r:id="rId3"/>
    <sheet name="Rækker - Udskrift" sheetId="3" r:id="rId4"/>
    <sheet name="Resultater" sheetId="15" r:id="rId5"/>
    <sheet name="DB" sheetId="11" state="hidden" r:id="rId6"/>
  </sheets>
  <externalReferences>
    <externalReference r:id="rId7"/>
    <externalReference r:id="rId8"/>
  </externalReferences>
  <definedNames>
    <definedName name="_xlnm.Print_Area" localSheetId="0">Kvartfinaler!$A$1:$D$10</definedName>
    <definedName name="_xlnm.Print_Area" localSheetId="2">Rækker!$A$1:$P$20</definedName>
    <definedName name="_xlnm.Print_Area" localSheetId="3">'Rækker - Udskrift'!$A$1:$BA$77</definedName>
    <definedName name="_xlnm.Print_Area" localSheetId="4">Resultater!$A$1:$H$11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" i="11" l="1"/>
  <c r="H1" i="11"/>
  <c r="AD14" i="3"/>
  <c r="B2" i="11"/>
  <c r="D2" i="11"/>
  <c r="H2" i="11"/>
  <c r="AD15" i="3"/>
  <c r="D3" i="11"/>
  <c r="A3" i="14"/>
  <c r="H3" i="11"/>
  <c r="AD16" i="3"/>
  <c r="B4" i="11"/>
  <c r="B23" i="11"/>
  <c r="D6" i="11"/>
  <c r="R10" i="11"/>
  <c r="S10" i="11"/>
  <c r="T10" i="11"/>
  <c r="U10" i="11"/>
  <c r="V10" i="11"/>
  <c r="AH18" i="11"/>
  <c r="W10" i="11"/>
  <c r="X10" i="11"/>
  <c r="Y10" i="11"/>
  <c r="Z10" i="11"/>
  <c r="AA10" i="11"/>
  <c r="AB10" i="11"/>
  <c r="AC10" i="11"/>
  <c r="AD10" i="11"/>
  <c r="A12" i="11"/>
  <c r="C12" i="11"/>
  <c r="F12" i="11"/>
  <c r="H12" i="11"/>
  <c r="I12" i="11"/>
  <c r="K12" i="11"/>
  <c r="L12" i="11"/>
  <c r="M12" i="11"/>
  <c r="N12" i="11"/>
  <c r="J12" i="11"/>
  <c r="O12" i="11"/>
  <c r="P12" i="11"/>
  <c r="A13" i="11"/>
  <c r="D3" i="6"/>
  <c r="C13" i="11"/>
  <c r="F13" i="11"/>
  <c r="G13" i="11"/>
  <c r="AP13" i="11"/>
  <c r="H13" i="11"/>
  <c r="I13" i="11"/>
  <c r="K13" i="11"/>
  <c r="L13" i="11"/>
  <c r="M13" i="11"/>
  <c r="N13" i="11"/>
  <c r="J13" i="11"/>
  <c r="O13" i="11"/>
  <c r="P13" i="11"/>
  <c r="A14" i="11"/>
  <c r="F3" i="6"/>
  <c r="F6" i="6"/>
  <c r="C14" i="11"/>
  <c r="F14" i="11"/>
  <c r="H14" i="11"/>
  <c r="I14" i="11"/>
  <c r="K14" i="11"/>
  <c r="L14" i="11"/>
  <c r="M14" i="11"/>
  <c r="N14" i="11"/>
  <c r="J14" i="11"/>
  <c r="O14" i="11"/>
  <c r="P14" i="11"/>
  <c r="A15" i="11"/>
  <c r="H3" i="6"/>
  <c r="H6" i="6"/>
  <c r="C15" i="11"/>
  <c r="F15" i="11"/>
  <c r="G15" i="11"/>
  <c r="H15" i="11"/>
  <c r="I15" i="11"/>
  <c r="K15" i="11"/>
  <c r="L15" i="11"/>
  <c r="M15" i="11"/>
  <c r="N15" i="11"/>
  <c r="J15" i="11"/>
  <c r="Q15" i="11"/>
  <c r="O15" i="11"/>
  <c r="P15" i="11"/>
  <c r="A16" i="11"/>
  <c r="C16" i="11"/>
  <c r="F16" i="11"/>
  <c r="G16" i="11"/>
  <c r="H16" i="11"/>
  <c r="I16" i="11"/>
  <c r="K16" i="11"/>
  <c r="L16" i="11"/>
  <c r="M16" i="11"/>
  <c r="N16" i="11"/>
  <c r="J16" i="11"/>
  <c r="O16" i="11"/>
  <c r="P16" i="11"/>
  <c r="A17" i="11"/>
  <c r="C17" i="11"/>
  <c r="AQ17" i="11"/>
  <c r="F17" i="11"/>
  <c r="H17" i="11"/>
  <c r="I17" i="11"/>
  <c r="K17" i="11"/>
  <c r="L17" i="11"/>
  <c r="M17" i="11"/>
  <c r="N17" i="11"/>
  <c r="J17" i="11"/>
  <c r="O17" i="11"/>
  <c r="P17" i="11"/>
  <c r="A18" i="11"/>
  <c r="C18" i="11"/>
  <c r="AQ18" i="11"/>
  <c r="F18" i="11"/>
  <c r="H18" i="11"/>
  <c r="I18" i="11"/>
  <c r="K18" i="11"/>
  <c r="L18" i="11"/>
  <c r="M18" i="11"/>
  <c r="N18" i="11"/>
  <c r="J18" i="11"/>
  <c r="Q18" i="11"/>
  <c r="O18" i="11"/>
  <c r="P18" i="11"/>
  <c r="A19" i="11"/>
  <c r="C19" i="11"/>
  <c r="AQ19" i="11"/>
  <c r="F19" i="11"/>
  <c r="G19" i="11"/>
  <c r="H19" i="11"/>
  <c r="I19" i="11"/>
  <c r="K19" i="11"/>
  <c r="L19" i="11"/>
  <c r="Q19" i="11"/>
  <c r="M19" i="11"/>
  <c r="N19" i="11"/>
  <c r="J19" i="11"/>
  <c r="O19" i="11"/>
  <c r="P19" i="11"/>
  <c r="E22" i="11"/>
  <c r="D5" i="14"/>
  <c r="D5" i="15"/>
  <c r="C24" i="11"/>
  <c r="D25" i="11"/>
  <c r="H32" i="11"/>
  <c r="A1" i="14"/>
  <c r="A1" i="15"/>
  <c r="A3" i="15"/>
  <c r="B1" i="6"/>
  <c r="D1" i="6"/>
  <c r="F1" i="6"/>
  <c r="H1" i="6"/>
  <c r="J1" i="6"/>
  <c r="L1" i="6"/>
  <c r="N1" i="6"/>
  <c r="P1" i="6"/>
  <c r="J3" i="6"/>
  <c r="J6" i="6"/>
  <c r="A1" i="3"/>
  <c r="F7" i="3"/>
  <c r="R12" i="11"/>
  <c r="G7" i="3"/>
  <c r="H7" i="3"/>
  <c r="I7" i="3"/>
  <c r="R13" i="11"/>
  <c r="AH13" i="11"/>
  <c r="J7" i="3"/>
  <c r="K7" i="3"/>
  <c r="L7" i="3"/>
  <c r="R14" i="11"/>
  <c r="M7" i="3"/>
  <c r="N7" i="3"/>
  <c r="O7" i="3"/>
  <c r="R15" i="11"/>
  <c r="P7" i="3"/>
  <c r="Q7" i="3"/>
  <c r="R7" i="3"/>
  <c r="S7" i="3"/>
  <c r="R16" i="11"/>
  <c r="T7" i="3"/>
  <c r="U7" i="3"/>
  <c r="R17" i="11"/>
  <c r="V7" i="3"/>
  <c r="W7" i="3"/>
  <c r="X7" i="3"/>
  <c r="R18" i="11"/>
  <c r="Y7" i="3"/>
  <c r="Z7" i="3"/>
  <c r="AA7" i="3"/>
  <c r="R19" i="11"/>
  <c r="AB7" i="3"/>
  <c r="AC7" i="3"/>
  <c r="F8" i="3"/>
  <c r="G8" i="3"/>
  <c r="S12" i="11"/>
  <c r="H8" i="3"/>
  <c r="I8" i="3"/>
  <c r="S13" i="11"/>
  <c r="J8" i="3"/>
  <c r="K8" i="3"/>
  <c r="L8" i="3"/>
  <c r="M8" i="3"/>
  <c r="S14" i="11"/>
  <c r="N8" i="3"/>
  <c r="O8" i="3"/>
  <c r="S15" i="11"/>
  <c r="P8" i="3"/>
  <c r="Q8" i="3"/>
  <c r="R8" i="3"/>
  <c r="S8" i="3"/>
  <c r="S16" i="11"/>
  <c r="T8" i="3"/>
  <c r="U8" i="3"/>
  <c r="S17" i="11"/>
  <c r="V8" i="3"/>
  <c r="W8" i="3"/>
  <c r="X8" i="3"/>
  <c r="Y8" i="3"/>
  <c r="Z8" i="3"/>
  <c r="AA8" i="3"/>
  <c r="S19" i="11"/>
  <c r="AB8" i="3"/>
  <c r="AC8" i="3"/>
  <c r="F9" i="3"/>
  <c r="T12" i="11"/>
  <c r="G9" i="3"/>
  <c r="H9" i="3"/>
  <c r="I9" i="3"/>
  <c r="T13" i="11"/>
  <c r="J9" i="3"/>
  <c r="K9" i="3"/>
  <c r="L9" i="3"/>
  <c r="T14" i="11"/>
  <c r="M9" i="3"/>
  <c r="N9" i="3"/>
  <c r="O9" i="3"/>
  <c r="P9" i="3"/>
  <c r="T15" i="11"/>
  <c r="Q9" i="3"/>
  <c r="R9" i="3"/>
  <c r="T16" i="11"/>
  <c r="S9" i="3"/>
  <c r="T9" i="3"/>
  <c r="U9" i="3"/>
  <c r="T17" i="11"/>
  <c r="V9" i="3"/>
  <c r="W9" i="3"/>
  <c r="X9" i="3"/>
  <c r="T18" i="11"/>
  <c r="Y9" i="3"/>
  <c r="Z9" i="3"/>
  <c r="AA9" i="3"/>
  <c r="AB9" i="3"/>
  <c r="AC9" i="3"/>
  <c r="F10" i="3"/>
  <c r="U12" i="11"/>
  <c r="G10" i="3"/>
  <c r="H10" i="3"/>
  <c r="I10" i="3"/>
  <c r="U13" i="11"/>
  <c r="J10" i="3"/>
  <c r="K10" i="3"/>
  <c r="L10" i="3"/>
  <c r="U14" i="11"/>
  <c r="M10" i="3"/>
  <c r="N10" i="3"/>
  <c r="O10" i="3"/>
  <c r="U15" i="11"/>
  <c r="P10" i="3"/>
  <c r="Q10" i="3"/>
  <c r="R10" i="3"/>
  <c r="U16" i="11"/>
  <c r="S10" i="3"/>
  <c r="T10" i="3"/>
  <c r="U10" i="3"/>
  <c r="U17" i="11"/>
  <c r="V10" i="3"/>
  <c r="W10" i="3"/>
  <c r="X10" i="3"/>
  <c r="U18" i="11"/>
  <c r="Y10" i="3"/>
  <c r="Z10" i="3"/>
  <c r="AA10" i="3"/>
  <c r="U19" i="11"/>
  <c r="AB10" i="3"/>
  <c r="AC10" i="3"/>
  <c r="F11" i="3"/>
  <c r="V12" i="11"/>
  <c r="G11" i="3"/>
  <c r="H11" i="3"/>
  <c r="I11" i="3"/>
  <c r="V13" i="11"/>
  <c r="J11" i="3"/>
  <c r="K11" i="3"/>
  <c r="L11" i="3"/>
  <c r="V14" i="11"/>
  <c r="M11" i="3"/>
  <c r="N11" i="3"/>
  <c r="O11" i="3"/>
  <c r="V15" i="11"/>
  <c r="P11" i="3"/>
  <c r="Q11" i="3"/>
  <c r="R11" i="3"/>
  <c r="V16" i="11"/>
  <c r="S11" i="3"/>
  <c r="T11" i="3"/>
  <c r="U11" i="3"/>
  <c r="V17" i="11"/>
  <c r="V11" i="3"/>
  <c r="W11" i="3"/>
  <c r="X11" i="3"/>
  <c r="V18" i="11"/>
  <c r="Y11" i="3"/>
  <c r="Z11" i="3"/>
  <c r="AA11" i="3"/>
  <c r="V19" i="11"/>
  <c r="AB11" i="3"/>
  <c r="AC11" i="3"/>
  <c r="F12" i="3"/>
  <c r="G12" i="3"/>
  <c r="H12" i="3"/>
  <c r="W12" i="11"/>
  <c r="I12" i="3"/>
  <c r="W13" i="11"/>
  <c r="J12" i="3"/>
  <c r="K12" i="3"/>
  <c r="L12" i="3"/>
  <c r="W14" i="11"/>
  <c r="M12" i="3"/>
  <c r="N12" i="3"/>
  <c r="O12" i="3"/>
  <c r="W15" i="11"/>
  <c r="P12" i="3"/>
  <c r="Q12" i="3"/>
  <c r="R12" i="3"/>
  <c r="W16" i="11"/>
  <c r="S12" i="3"/>
  <c r="T12" i="3"/>
  <c r="U12" i="3"/>
  <c r="V12" i="3"/>
  <c r="W12" i="3"/>
  <c r="X12" i="3"/>
  <c r="W18" i="11"/>
  <c r="Y12" i="3"/>
  <c r="Z12" i="3"/>
  <c r="AA12" i="3"/>
  <c r="W19" i="11"/>
  <c r="AB12" i="3"/>
  <c r="AC12" i="3"/>
  <c r="F13" i="3"/>
  <c r="X12" i="11"/>
  <c r="G13" i="3"/>
  <c r="H13" i="3"/>
  <c r="I13" i="3"/>
  <c r="X13" i="11"/>
  <c r="J13" i="3"/>
  <c r="K13" i="3"/>
  <c r="L13" i="3"/>
  <c r="X14" i="11"/>
  <c r="M13" i="3"/>
  <c r="N13" i="3"/>
  <c r="O13" i="3"/>
  <c r="X15" i="11"/>
  <c r="P13" i="3"/>
  <c r="Q13" i="3"/>
  <c r="R13" i="3"/>
  <c r="X16" i="11"/>
  <c r="S13" i="3"/>
  <c r="T13" i="3"/>
  <c r="U13" i="3"/>
  <c r="X17" i="11"/>
  <c r="V13" i="3"/>
  <c r="W13" i="3"/>
  <c r="X13" i="3"/>
  <c r="X18" i="11"/>
  <c r="Y13" i="3"/>
  <c r="Z13" i="3"/>
  <c r="AA13" i="3"/>
  <c r="AB13" i="3"/>
  <c r="AC13" i="3"/>
  <c r="F14" i="3"/>
  <c r="Y12" i="11"/>
  <c r="G14" i="3"/>
  <c r="H14" i="3"/>
  <c r="I14" i="3"/>
  <c r="J14" i="3"/>
  <c r="K14" i="3"/>
  <c r="Y13" i="11"/>
  <c r="L14" i="3"/>
  <c r="Y14" i="11"/>
  <c r="M14" i="3"/>
  <c r="N14" i="3"/>
  <c r="O14" i="3"/>
  <c r="Y15" i="11"/>
  <c r="P14" i="3"/>
  <c r="Q14" i="3"/>
  <c r="R14" i="3"/>
  <c r="Y16" i="11"/>
  <c r="S14" i="3"/>
  <c r="T14" i="3"/>
  <c r="U14" i="3"/>
  <c r="Y17" i="11"/>
  <c r="V14" i="3"/>
  <c r="W14" i="3"/>
  <c r="X14" i="3"/>
  <c r="Y14" i="3"/>
  <c r="Z14" i="3"/>
  <c r="AA14" i="3"/>
  <c r="Y19" i="11"/>
  <c r="AB14" i="3"/>
  <c r="AC14" i="3"/>
  <c r="F15" i="3"/>
  <c r="G15" i="3"/>
  <c r="Z12" i="11"/>
  <c r="H15" i="3"/>
  <c r="I15" i="3"/>
  <c r="Z13" i="11"/>
  <c r="J15" i="3"/>
  <c r="K15" i="3"/>
  <c r="L15" i="3"/>
  <c r="M15" i="3"/>
  <c r="N15" i="3"/>
  <c r="Z14" i="11"/>
  <c r="O15" i="3"/>
  <c r="Z15" i="11"/>
  <c r="P15" i="3"/>
  <c r="Q15" i="3"/>
  <c r="R15" i="3"/>
  <c r="Z16" i="11"/>
  <c r="S15" i="3"/>
  <c r="T15" i="3"/>
  <c r="U15" i="3"/>
  <c r="Z17" i="11"/>
  <c r="V15" i="3"/>
  <c r="W15" i="3"/>
  <c r="X15" i="3"/>
  <c r="Z18" i="11"/>
  <c r="Y15" i="3"/>
  <c r="Z15" i="3"/>
  <c r="AA15" i="3"/>
  <c r="Z19" i="11"/>
  <c r="AB15" i="3"/>
  <c r="AC15" i="3"/>
  <c r="F16" i="3"/>
  <c r="G16" i="3"/>
  <c r="H16" i="3"/>
  <c r="I16" i="3"/>
  <c r="AA13" i="11"/>
  <c r="J16" i="3"/>
  <c r="K16" i="3"/>
  <c r="L16" i="3"/>
  <c r="AA14" i="11"/>
  <c r="M16" i="3"/>
  <c r="N16" i="3"/>
  <c r="O16" i="3"/>
  <c r="AA15" i="11"/>
  <c r="P16" i="3"/>
  <c r="Q16" i="3"/>
  <c r="R16" i="3"/>
  <c r="AA16" i="11"/>
  <c r="S16" i="3"/>
  <c r="T16" i="3"/>
  <c r="U16" i="3"/>
  <c r="AA17" i="11"/>
  <c r="V16" i="3"/>
  <c r="W16" i="3"/>
  <c r="X16" i="3"/>
  <c r="AA18" i="11"/>
  <c r="Y16" i="3"/>
  <c r="Z16" i="3"/>
  <c r="AA16" i="3"/>
  <c r="AA19" i="11"/>
  <c r="AB16" i="3"/>
  <c r="AC16" i="3"/>
  <c r="F17" i="3"/>
  <c r="AB12" i="11"/>
  <c r="G17" i="3"/>
  <c r="H17" i="3"/>
  <c r="I17" i="3"/>
  <c r="AB13" i="11"/>
  <c r="J17" i="3"/>
  <c r="K17" i="3"/>
  <c r="L17" i="3"/>
  <c r="M17" i="3"/>
  <c r="N17" i="3"/>
  <c r="AB14" i="11"/>
  <c r="O17" i="3"/>
  <c r="AB15" i="11"/>
  <c r="P17" i="3"/>
  <c r="Q17" i="3"/>
  <c r="R17" i="3"/>
  <c r="AB16" i="11"/>
  <c r="S17" i="3"/>
  <c r="T17" i="3"/>
  <c r="U17" i="3"/>
  <c r="AB17" i="11"/>
  <c r="V17" i="3"/>
  <c r="W17" i="3"/>
  <c r="X17" i="3"/>
  <c r="AB18" i="11"/>
  <c r="Y17" i="3"/>
  <c r="Z17" i="3"/>
  <c r="AA17" i="3"/>
  <c r="AB17" i="3"/>
  <c r="AC17" i="3"/>
  <c r="F18" i="3"/>
  <c r="AC12" i="11"/>
  <c r="G18" i="3"/>
  <c r="H18" i="3"/>
  <c r="I18" i="3"/>
  <c r="AC13" i="11"/>
  <c r="J18" i="3"/>
  <c r="K18" i="3"/>
  <c r="L18" i="3"/>
  <c r="AC14" i="11"/>
  <c r="M18" i="3"/>
  <c r="N18" i="3"/>
  <c r="O18" i="3"/>
  <c r="AC15" i="11"/>
  <c r="P18" i="3"/>
  <c r="Q18" i="3"/>
  <c r="R18" i="3"/>
  <c r="AC16" i="11"/>
  <c r="S18" i="3"/>
  <c r="T18" i="3"/>
  <c r="U18" i="3"/>
  <c r="V18" i="3"/>
  <c r="W18" i="3"/>
  <c r="X18" i="3"/>
  <c r="AC18" i="11"/>
  <c r="Y18" i="3"/>
  <c r="Z18" i="3"/>
  <c r="AA18" i="3"/>
  <c r="AC19" i="11"/>
  <c r="AB18" i="3"/>
  <c r="AC18" i="3"/>
  <c r="F19" i="3"/>
  <c r="G19" i="3"/>
  <c r="AD12" i="11"/>
  <c r="H19" i="3"/>
  <c r="I19" i="3"/>
  <c r="AD13" i="11"/>
  <c r="J19" i="3"/>
  <c r="K19" i="3"/>
  <c r="L19" i="3"/>
  <c r="AD14" i="11"/>
  <c r="M19" i="3"/>
  <c r="N19" i="3"/>
  <c r="O19" i="3"/>
  <c r="AD15" i="11"/>
  <c r="P19" i="3"/>
  <c r="Q19" i="3"/>
  <c r="R19" i="3"/>
  <c r="AD16" i="11"/>
  <c r="S19" i="3"/>
  <c r="T19" i="3"/>
  <c r="U19" i="3"/>
  <c r="AD17" i="11"/>
  <c r="V19" i="3"/>
  <c r="W19" i="3"/>
  <c r="X19" i="3"/>
  <c r="Y19" i="3"/>
  <c r="Z19" i="3"/>
  <c r="AA19" i="3"/>
  <c r="AB19" i="3"/>
  <c r="AC19" i="3"/>
  <c r="F25" i="11"/>
  <c r="B25" i="11"/>
  <c r="B8" i="14"/>
  <c r="C8" i="14"/>
  <c r="D23" i="11"/>
  <c r="F32" i="11"/>
  <c r="D4" i="11"/>
  <c r="B3" i="11"/>
  <c r="E24" i="11"/>
  <c r="D7" i="15"/>
  <c r="D7" i="14"/>
  <c r="AD18" i="11"/>
  <c r="X19" i="11"/>
  <c r="W17" i="11"/>
  <c r="T19" i="11"/>
  <c r="AD19" i="11"/>
  <c r="AC17" i="11"/>
  <c r="AB19" i="11"/>
  <c r="AA12" i="11"/>
  <c r="Y18" i="11"/>
  <c r="S18" i="11"/>
  <c r="H4" i="11"/>
  <c r="A9" i="14"/>
  <c r="A10" i="15"/>
  <c r="N4" i="6"/>
  <c r="D24" i="11"/>
  <c r="G32" i="11"/>
  <c r="E25" i="11"/>
  <c r="D8" i="14"/>
  <c r="D5" i="11"/>
  <c r="A1" i="10"/>
  <c r="P4" i="6"/>
  <c r="L3" i="6"/>
  <c r="L6" i="6"/>
  <c r="P3" i="6"/>
  <c r="P6" i="6"/>
  <c r="L4" i="6"/>
  <c r="X20" i="3"/>
  <c r="AA20" i="3"/>
  <c r="B6" i="11"/>
  <c r="AH17" i="11"/>
  <c r="U20" i="3"/>
  <c r="AH19" i="11"/>
  <c r="O20" i="3"/>
  <c r="S24" i="11"/>
  <c r="G7" i="15"/>
  <c r="L24" i="11"/>
  <c r="E7" i="15"/>
  <c r="F7" i="15"/>
  <c r="E19" i="11"/>
  <c r="E18" i="11"/>
  <c r="G18" i="11"/>
  <c r="AP18" i="11"/>
  <c r="E17" i="11"/>
  <c r="AN17" i="11"/>
  <c r="G17" i="11"/>
  <c r="AP17" i="11"/>
  <c r="W24" i="11"/>
  <c r="V24" i="11"/>
  <c r="H7" i="15"/>
  <c r="U24" i="11"/>
  <c r="W22" i="11"/>
  <c r="V22" i="11"/>
  <c r="H5" i="15"/>
  <c r="U22" i="11"/>
  <c r="V23" i="11"/>
  <c r="H6" i="15"/>
  <c r="L23" i="11"/>
  <c r="E6" i="15"/>
  <c r="F6" i="15"/>
  <c r="F20" i="3"/>
  <c r="L20" i="3"/>
  <c r="W25" i="11"/>
  <c r="V25" i="11"/>
  <c r="H8" i="15"/>
  <c r="R20" i="3"/>
  <c r="U25" i="11"/>
  <c r="S25" i="11"/>
  <c r="G8" i="15"/>
  <c r="U23" i="11"/>
  <c r="S23" i="11"/>
  <c r="G6" i="15"/>
  <c r="S22" i="11"/>
  <c r="G5" i="15"/>
  <c r="W23" i="11"/>
  <c r="I20" i="3"/>
  <c r="E15" i="11"/>
  <c r="E12" i="11"/>
  <c r="E16" i="11"/>
  <c r="F1" i="11"/>
  <c r="E9" i="15"/>
  <c r="L25" i="11"/>
  <c r="E8" i="15"/>
  <c r="F8" i="15"/>
  <c r="L22" i="11"/>
  <c r="E5" i="15"/>
  <c r="F5" i="15"/>
  <c r="G14" i="11"/>
  <c r="AP14" i="11"/>
  <c r="E13" i="11"/>
  <c r="G12" i="11"/>
  <c r="AP12" i="11"/>
  <c r="E14" i="11"/>
  <c r="AH16" i="11"/>
  <c r="AN13" i="11"/>
  <c r="AO13" i="11"/>
  <c r="L4" i="3"/>
  <c r="AN14" i="11"/>
  <c r="AO14" i="11"/>
  <c r="AH15" i="11"/>
  <c r="AH14" i="11"/>
  <c r="U4" i="3"/>
  <c r="AN18" i="11"/>
  <c r="AO18" i="11"/>
  <c r="AN12" i="11"/>
  <c r="AQ12" i="11"/>
  <c r="AH12" i="11"/>
  <c r="AO17" i="11"/>
  <c r="AA4" i="3"/>
  <c r="Y23" i="11"/>
  <c r="AL19" i="11"/>
  <c r="AM19" i="11"/>
  <c r="AA5" i="3"/>
  <c r="AE19" i="11"/>
  <c r="AG19" i="11"/>
  <c r="AE18" i="11"/>
  <c r="AG18" i="11"/>
  <c r="X5" i="3"/>
  <c r="AM18" i="11"/>
  <c r="Q14" i="11"/>
  <c r="AM15" i="11"/>
  <c r="AP16" i="11"/>
  <c r="AN16" i="11"/>
  <c r="AE15" i="11"/>
  <c r="AG15" i="11"/>
  <c r="O5" i="3"/>
  <c r="E8" i="11"/>
  <c r="J20" i="6"/>
  <c r="AP15" i="11"/>
  <c r="AN15" i="11"/>
  <c r="I4" i="3"/>
  <c r="D6" i="6"/>
  <c r="AN19" i="11"/>
  <c r="AP19" i="11"/>
  <c r="Q17" i="11"/>
  <c r="AM16" i="11"/>
  <c r="Q13" i="11"/>
  <c r="Q16" i="11"/>
  <c r="Q12" i="11"/>
  <c r="B4" i="6"/>
  <c r="B6" i="15"/>
  <c r="C6" i="15"/>
  <c r="B6" i="14"/>
  <c r="C6" i="14"/>
  <c r="H8" i="11"/>
  <c r="P20" i="6"/>
  <c r="J4" i="6"/>
  <c r="AL18" i="11"/>
  <c r="N3" i="6"/>
  <c r="D8" i="15"/>
  <c r="E23" i="11"/>
  <c r="A24" i="11"/>
  <c r="D22" i="11"/>
  <c r="E32" i="11"/>
  <c r="B8" i="15"/>
  <c r="C8" i="15"/>
  <c r="F22" i="11"/>
  <c r="O4" i="3"/>
  <c r="C25" i="11"/>
  <c r="B5" i="11"/>
  <c r="R4" i="3"/>
  <c r="F8" i="11"/>
  <c r="L20" i="6"/>
  <c r="A25" i="11"/>
  <c r="F23" i="11"/>
  <c r="H4" i="6"/>
  <c r="D8" i="11"/>
  <c r="H20" i="6"/>
  <c r="B24" i="11"/>
  <c r="B3" i="6"/>
  <c r="B22" i="11"/>
  <c r="A23" i="11"/>
  <c r="C23" i="11"/>
  <c r="F24" i="11"/>
  <c r="A22" i="11"/>
  <c r="C22" i="11"/>
  <c r="AQ15" i="11"/>
  <c r="AR15" i="11"/>
  <c r="AO12" i="11"/>
  <c r="AQ14" i="11"/>
  <c r="AR14" i="11"/>
  <c r="AQ13" i="11"/>
  <c r="AR13" i="11"/>
  <c r="AO15" i="11"/>
  <c r="AL15" i="11"/>
  <c r="AI18" i="11"/>
  <c r="AI16" i="11"/>
  <c r="AI17" i="11"/>
  <c r="AI19" i="11"/>
  <c r="AI15" i="11"/>
  <c r="AI14" i="11"/>
  <c r="AI13" i="11"/>
  <c r="AI12" i="11"/>
  <c r="AE14" i="11"/>
  <c r="AL14" i="11"/>
  <c r="AM14" i="11"/>
  <c r="L5" i="3"/>
  <c r="AE16" i="11"/>
  <c r="R5" i="3"/>
  <c r="AO19" i="11"/>
  <c r="AR12" i="11"/>
  <c r="N23" i="11"/>
  <c r="Q23" i="11"/>
  <c r="B32" i="11"/>
  <c r="P23" i="11"/>
  <c r="O23" i="11"/>
  <c r="I23" i="11"/>
  <c r="J23" i="11"/>
  <c r="N25" i="11"/>
  <c r="O25" i="11"/>
  <c r="J25" i="11"/>
  <c r="Q25" i="11"/>
  <c r="P25" i="11"/>
  <c r="G25" i="11"/>
  <c r="D32" i="11"/>
  <c r="I25" i="11"/>
  <c r="K25" i="11"/>
  <c r="Y25" i="11"/>
  <c r="I5" i="3"/>
  <c r="D4" i="6"/>
  <c r="B8" i="11"/>
  <c r="D20" i="6"/>
  <c r="AM13" i="11"/>
  <c r="AE13" i="11"/>
  <c r="AL13" i="11"/>
  <c r="F4" i="6"/>
  <c r="C8" i="11"/>
  <c r="F20" i="6"/>
  <c r="AO16" i="11"/>
  <c r="AE12" i="11"/>
  <c r="AL12" i="11"/>
  <c r="F5" i="3"/>
  <c r="B5" i="14"/>
  <c r="C5" i="14"/>
  <c r="B5" i="15"/>
  <c r="C5" i="15"/>
  <c r="Y24" i="11"/>
  <c r="Q24" i="11"/>
  <c r="R24" i="11"/>
  <c r="O24" i="11"/>
  <c r="P24" i="11"/>
  <c r="C32" i="11"/>
  <c r="G24" i="11"/>
  <c r="K24" i="11"/>
  <c r="N24" i="11"/>
  <c r="J22" i="11"/>
  <c r="O22" i="11"/>
  <c r="H22" i="11"/>
  <c r="Q22" i="11"/>
  <c r="A32" i="11"/>
  <c r="P22" i="11"/>
  <c r="N22" i="11"/>
  <c r="Y22" i="11"/>
  <c r="I22" i="11"/>
  <c r="G22" i="11"/>
  <c r="A8" i="11"/>
  <c r="B20" i="6"/>
  <c r="F4" i="3"/>
  <c r="B6" i="6"/>
  <c r="D6" i="14"/>
  <c r="D6" i="15"/>
  <c r="X4" i="3"/>
  <c r="N6" i="6"/>
  <c r="G8" i="11"/>
  <c r="N20" i="6"/>
  <c r="B7" i="15"/>
  <c r="C7" i="15"/>
  <c r="B7" i="14"/>
  <c r="C7" i="14"/>
  <c r="AM12" i="11"/>
  <c r="AL17" i="11"/>
  <c r="AM17" i="11"/>
  <c r="AE17" i="11"/>
  <c r="AG17" i="11"/>
  <c r="U5" i="3"/>
  <c r="AQ16" i="11"/>
  <c r="AR16" i="11"/>
  <c r="AG12" i="11"/>
  <c r="R23" i="11"/>
  <c r="AG13" i="11"/>
  <c r="AF18" i="11"/>
  <c r="AJ18" i="11"/>
  <c r="AF15" i="11"/>
  <c r="AJ15" i="11"/>
  <c r="AR17" i="11"/>
  <c r="AV17" i="11"/>
  <c r="H24" i="11"/>
  <c r="AZ19" i="11"/>
  <c r="AS17" i="11"/>
  <c r="AT17" i="11"/>
  <c r="AG16" i="11"/>
  <c r="R25" i="11"/>
  <c r="G23" i="11"/>
  <c r="AW19" i="11"/>
  <c r="AW18" i="11"/>
  <c r="AV18" i="11"/>
  <c r="AF16" i="11"/>
  <c r="AJ16" i="11"/>
  <c r="AL16" i="11"/>
  <c r="B18" i="3"/>
  <c r="A4" i="3"/>
  <c r="B19" i="3"/>
  <c r="B16" i="3"/>
  <c r="C13" i="3"/>
  <c r="C19" i="3"/>
  <c r="B8" i="3"/>
  <c r="C17" i="3"/>
  <c r="C11" i="3"/>
  <c r="C7" i="3"/>
  <c r="C10" i="3"/>
  <c r="C9" i="3"/>
  <c r="B9" i="3"/>
  <c r="C14" i="3"/>
  <c r="B13" i="3"/>
  <c r="B14" i="3"/>
  <c r="C18" i="3"/>
  <c r="E4" i="3"/>
  <c r="C12" i="3"/>
  <c r="C15" i="3"/>
  <c r="C8" i="3"/>
  <c r="B11" i="3"/>
  <c r="B12" i="3"/>
  <c r="B17" i="3"/>
  <c r="C16" i="3"/>
  <c r="B7" i="3"/>
  <c r="B10" i="3"/>
  <c r="B15" i="3"/>
  <c r="A20" i="3"/>
  <c r="AR18" i="11"/>
  <c r="H23" i="11"/>
  <c r="K23" i="11"/>
  <c r="AS18" i="11"/>
  <c r="AX19" i="11"/>
  <c r="AX17" i="11"/>
  <c r="AX18" i="11"/>
  <c r="I24" i="11"/>
  <c r="J24" i="11"/>
  <c r="AZ17" i="11"/>
  <c r="AZ18" i="11"/>
  <c r="AV19" i="11"/>
  <c r="AW17" i="11"/>
  <c r="AY18" i="11"/>
  <c r="AF17" i="11"/>
  <c r="AJ17" i="11"/>
  <c r="AF12" i="11"/>
  <c r="AJ12" i="11"/>
  <c r="AF13" i="11"/>
  <c r="AJ13" i="11"/>
  <c r="H25" i="11"/>
  <c r="AR19" i="11"/>
  <c r="AT18" i="11"/>
  <c r="AT19" i="11"/>
  <c r="AY17" i="11"/>
  <c r="AF19" i="11"/>
  <c r="AJ19" i="11"/>
  <c r="AU18" i="11"/>
  <c r="AF14" i="11"/>
  <c r="AJ14" i="11"/>
  <c r="AU19" i="11"/>
  <c r="AY19" i="11"/>
  <c r="AS19" i="11"/>
  <c r="AU17" i="11"/>
  <c r="AG14" i="11"/>
  <c r="K22" i="11"/>
  <c r="R22" i="11"/>
  <c r="AX15" i="11"/>
  <c r="AZ13" i="11"/>
  <c r="AY13" i="11"/>
  <c r="AW16" i="11"/>
  <c r="AK18" i="11"/>
  <c r="AK19" i="11"/>
  <c r="AT13" i="11"/>
  <c r="AW15" i="11"/>
  <c r="AY14" i="11"/>
  <c r="AZ12" i="11"/>
  <c r="AW12" i="11"/>
  <c r="AS15" i="11"/>
  <c r="AK13" i="11"/>
  <c r="M23" i="11"/>
  <c r="AT16" i="11"/>
  <c r="AV16" i="11"/>
  <c r="AY15" i="11"/>
  <c r="AU15" i="11"/>
  <c r="AX13" i="11"/>
  <c r="AX12" i="11"/>
  <c r="AU13" i="11"/>
  <c r="AK12" i="11"/>
  <c r="AT12" i="11"/>
  <c r="AV13" i="11"/>
  <c r="AK16" i="11"/>
  <c r="T25" i="11"/>
  <c r="AS13" i="11"/>
  <c r="AW14" i="11"/>
  <c r="AV15" i="11"/>
  <c r="AY12" i="11"/>
  <c r="AV14" i="11"/>
  <c r="AS14" i="11"/>
  <c r="AK17" i="11"/>
  <c r="AU14" i="11"/>
  <c r="AX14" i="11"/>
  <c r="AY16" i="11"/>
  <c r="AX16" i="11"/>
  <c r="AK15" i="11"/>
  <c r="AZ15" i="11"/>
  <c r="AZ14" i="11"/>
  <c r="AT14" i="11"/>
  <c r="AS16" i="11"/>
  <c r="AU12" i="11"/>
  <c r="AK14" i="11"/>
  <c r="M22" i="11"/>
  <c r="AZ16" i="11"/>
  <c r="AW13" i="11"/>
  <c r="AV12" i="11"/>
  <c r="AS12" i="11"/>
  <c r="AU16" i="11"/>
  <c r="AT15" i="11"/>
  <c r="T23" i="11"/>
  <c r="T22" i="11"/>
  <c r="T24" i="11"/>
  <c r="M24" i="11"/>
  <c r="M25" i="11"/>
</calcChain>
</file>

<file path=xl/sharedStrings.xml><?xml version="1.0" encoding="utf-8"?>
<sst xmlns="http://schemas.openxmlformats.org/spreadsheetml/2006/main" count="308" uniqueCount="129">
  <si>
    <t>-</t>
  </si>
  <si>
    <t>X</t>
  </si>
  <si>
    <t>Signatur</t>
  </si>
  <si>
    <t>Point</t>
  </si>
  <si>
    <t>Rundens reservescore:</t>
  </si>
  <si>
    <t>Opstillingsfejl - lørdag kl. 14.00</t>
  </si>
  <si>
    <t>Klagefrister:</t>
  </si>
  <si>
    <t>Hjemmehold</t>
  </si>
  <si>
    <t>Udehold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</si>
  <si>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</si>
  <si>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</si>
  <si>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</si>
  <si>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</si>
  <si>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</si>
  <si>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</si>
  <si>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</si>
  <si>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</si>
  <si>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</si>
  <si>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</si>
  <si>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</si>
  <si>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</si>
  <si>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</si>
  <si>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N.B.: Holdnavne skal holdes inden for de grønne felter.</t>
  </si>
  <si>
    <t>År:</t>
  </si>
  <si>
    <t>Res</t>
  </si>
  <si>
    <t>ID</t>
  </si>
  <si>
    <t xml:space="preserve"> </t>
  </si>
  <si>
    <t>1X2</t>
  </si>
  <si>
    <t>Regnefejl - 3 uger</t>
  </si>
  <si>
    <t>Runde F:</t>
  </si>
  <si>
    <t>Runde N:</t>
  </si>
  <si>
    <t>Res N:</t>
  </si>
  <si>
    <t>Tal F:</t>
  </si>
  <si>
    <t>Tal N:</t>
  </si>
  <si>
    <t>Opd.?</t>
  </si>
  <si>
    <t>Deltager</t>
  </si>
  <si>
    <t>Kamp 0</t>
  </si>
  <si>
    <t>Kamp 1</t>
  </si>
  <si>
    <t>Kamp 2</t>
  </si>
  <si>
    <t>Kamp 3</t>
  </si>
  <si>
    <t>Kamp 4</t>
  </si>
  <si>
    <t>Kamp 5</t>
  </si>
  <si>
    <t>Kamp 6</t>
  </si>
  <si>
    <t>Kamp 7</t>
  </si>
  <si>
    <t>Kamp 8</t>
  </si>
  <si>
    <t>Kamp 9</t>
  </si>
  <si>
    <t>Kamp 10</t>
  </si>
  <si>
    <t>Kamp 11</t>
  </si>
  <si>
    <t>Kamp 12</t>
  </si>
  <si>
    <t>Kamp 13</t>
  </si>
  <si>
    <t>Total</t>
  </si>
  <si>
    <t>ES N</t>
  </si>
  <si>
    <t>BU</t>
  </si>
  <si>
    <t>T Pl.</t>
  </si>
  <si>
    <t>P Pl.</t>
  </si>
  <si>
    <t>BU Pl.</t>
  </si>
  <si>
    <t>Dis F</t>
  </si>
  <si>
    <t>Dis E</t>
  </si>
  <si>
    <t>Udm F</t>
  </si>
  <si>
    <t>Udm E</t>
  </si>
  <si>
    <t>MR F</t>
  </si>
  <si>
    <t>MR E</t>
  </si>
  <si>
    <t>Res F</t>
  </si>
  <si>
    <t>Res E</t>
  </si>
  <si>
    <t>MR</t>
  </si>
  <si>
    <t>2. runde</t>
  </si>
  <si>
    <t>Kval</t>
  </si>
  <si>
    <t>Dis</t>
  </si>
  <si>
    <t>Udm</t>
  </si>
  <si>
    <t>ID E</t>
  </si>
  <si>
    <t>Deltager E</t>
  </si>
  <si>
    <t>2. runde F</t>
  </si>
  <si>
    <t>2. runde E</t>
  </si>
  <si>
    <t>Kval F</t>
  </si>
  <si>
    <t>Kval E</t>
  </si>
  <si>
    <t>H S</t>
  </si>
  <si>
    <t>H G</t>
  </si>
  <si>
    <t>H ID</t>
  </si>
  <si>
    <t>U S</t>
  </si>
  <si>
    <t>U G</t>
  </si>
  <si>
    <t>U ID</t>
  </si>
  <si>
    <t>Vinder</t>
  </si>
  <si>
    <t>ES H</t>
  </si>
  <si>
    <t>BU H</t>
  </si>
  <si>
    <t>ES U</t>
  </si>
  <si>
    <t>BU U</t>
  </si>
  <si>
    <t>V S</t>
  </si>
  <si>
    <t>V G</t>
  </si>
  <si>
    <t>V ID</t>
  </si>
  <si>
    <t>Dis H</t>
  </si>
  <si>
    <t>Udm H</t>
  </si>
  <si>
    <t>MR H</t>
  </si>
  <si>
    <t>Res H</t>
  </si>
  <si>
    <t>Udm U</t>
  </si>
  <si>
    <t>MR U</t>
  </si>
  <si>
    <t>Res U</t>
  </si>
  <si>
    <t>Dis U</t>
  </si>
  <si>
    <t>ES UR</t>
  </si>
  <si>
    <t>ES HR</t>
  </si>
  <si>
    <t>Ude</t>
  </si>
  <si>
    <t>Runde E:</t>
  </si>
  <si>
    <t>Ego</t>
  </si>
  <si>
    <t>Norwich</t>
  </si>
  <si>
    <t>Fulham</t>
  </si>
  <si>
    <t>Hull</t>
  </si>
  <si>
    <t>Birmingham</t>
  </si>
  <si>
    <t>Stoke</t>
  </si>
  <si>
    <t>Sheffield U</t>
  </si>
  <si>
    <t>Blackburn</t>
  </si>
  <si>
    <t>Manchester City</t>
  </si>
  <si>
    <t>West Bromwich</t>
  </si>
  <si>
    <t>Sheffield W</t>
  </si>
  <si>
    <t>Bristol C</t>
  </si>
  <si>
    <t>Wrexham</t>
  </si>
  <si>
    <t>Preston</t>
  </si>
  <si>
    <t>Brentford</t>
  </si>
  <si>
    <t>Derby</t>
  </si>
  <si>
    <t>Southampton</t>
  </si>
  <si>
    <t>Swansea</t>
  </si>
  <si>
    <t>Plymouth</t>
  </si>
  <si>
    <t>Ipswich</t>
  </si>
  <si>
    <t>Liverpool</t>
  </si>
  <si>
    <t>Queens Park R</t>
  </si>
  <si>
    <t>Portsmouth</t>
  </si>
  <si>
    <t>Bolton</t>
  </si>
  <si>
    <t>West Ham</t>
  </si>
  <si>
    <t>Huddersfield</t>
  </si>
  <si>
    <t>AFC Wimbledon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</si>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</sst>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name val="Arial"/>
    </font>
    <font>
      <b/>
      <sz val="10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b/>
      <sz val="12"/>
      <color indexed="10"/>
      <name val="Arial"/>
      <family val="2"/>
    </font>
    <font>
      <sz val="10"/>
      <name val="Arial"/>
      <family val="2"/>
    </font>
    <font>
      <b/>
      <sz val="10"/>
      <color indexed="10"/>
      <name val="Arial"/>
      <family val="2"/>
    </font>
    <font>
      <b/>
      <u/>
      <sz val="10"/>
      <name val="Arial"/>
      <family val="2"/>
    </font>
    <font>
      <b/>
      <sz val="20"/>
      <name val="Arial"/>
      <family val="2"/>
    </font>
    <font>
      <sz val="20"/>
      <name val="Arial"/>
      <family val="2"/>
    </font>
    <font>
      <sz val="8"/>
      <name val="Arial"/>
      <family val="2"/>
    </font>
    <font>
      <sz val="14"/>
      <name val="Arial"/>
      <family val="2"/>
    </font>
    <font>
      <sz val="12"/>
      <name val="Arial"/>
      <family val="2"/>
    </font>
    <font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11"/>
        <bgColor indexed="64"/>
      </patternFill>
    </fill>
  </fills>
  <borders count="34">
    <border>
      <left/>
      <right/>
      <top/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 style="double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56">
    <xf numFmtId="0" fontId="0" fillId="0" borderId="0" xfId="0"/>
    <xf numFmtId="0" fontId="0" fillId="0" borderId="0" xfId="0" applyBorder="1" applyAlignment="1">
      <alignment horizontal="center" vertical="center"/>
    </xf>
    <xf numFmtId="0" fontId="0" fillId="0" borderId="1" xfId="0" applyBorder="1" applyAlignment="1">
      <alignment horizontal="right" vertical="center"/>
    </xf>
    <xf numFmtId="0" fontId="1" fillId="0" borderId="2" xfId="0" applyFont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0" fontId="0" fillId="0" borderId="3" xfId="0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horizontal="center" vertical="center"/>
      <protection locked="0"/>
    </xf>
    <xf numFmtId="0" fontId="0" fillId="0" borderId="5" xfId="0" applyBorder="1" applyAlignment="1" applyProtection="1">
      <alignment horizontal="center" vertical="center"/>
      <protection locked="0"/>
    </xf>
    <xf numFmtId="0" fontId="0" fillId="0" borderId="6" xfId="0" applyBorder="1" applyAlignment="1" applyProtection="1">
      <alignment horizontal="center" vertical="center"/>
      <protection locked="0"/>
    </xf>
    <xf numFmtId="0" fontId="0" fillId="0" borderId="0" xfId="0" applyAlignment="1">
      <alignment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right" vertical="center"/>
    </xf>
    <xf numFmtId="0" fontId="0" fillId="2" borderId="9" xfId="0" applyFill="1" applyBorder="1" applyAlignment="1" applyProtection="1">
      <alignment horizontal="center" vertical="center"/>
      <protection locked="0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" xfId="0" applyFill="1" applyBorder="1" applyAlignment="1" applyProtection="1">
      <alignment horizontal="right" vertical="center"/>
    </xf>
    <xf numFmtId="0" fontId="0" fillId="0" borderId="0" xfId="0" applyFill="1" applyBorder="1" applyAlignment="1" applyProtection="1">
      <alignment horizontal="center" vertical="center"/>
    </xf>
    <xf numFmtId="0" fontId="0" fillId="0" borderId="7" xfId="0" applyFill="1" applyBorder="1" applyAlignment="1" applyProtection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 applyProtection="1">
      <alignment horizontal="center" vertical="center"/>
    </xf>
    <xf numFmtId="0" fontId="6" fillId="0" borderId="4" xfId="0" applyFont="1" applyFill="1" applyBorder="1" applyAlignment="1" applyProtection="1">
      <alignment horizontal="center" vertical="center"/>
      <protection locked="0"/>
    </xf>
    <xf numFmtId="0" fontId="6" fillId="0" borderId="11" xfId="0" applyFont="1" applyFill="1" applyBorder="1" applyAlignment="1" applyProtection="1">
      <alignment horizontal="center" vertical="center"/>
      <protection locked="0"/>
    </xf>
    <xf numFmtId="0" fontId="6" fillId="0" borderId="12" xfId="0" applyFont="1" applyFill="1" applyBorder="1" applyAlignment="1" applyProtection="1">
      <alignment horizontal="center" vertical="center"/>
      <protection locked="0"/>
    </xf>
    <xf numFmtId="0" fontId="6" fillId="0" borderId="13" xfId="0" applyFont="1" applyFill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center" vertical="center"/>
    </xf>
    <xf numFmtId="0" fontId="1" fillId="0" borderId="7" xfId="0" applyFont="1" applyBorder="1" applyAlignment="1" applyProtection="1">
      <alignment horizontal="center" vertical="center"/>
    </xf>
    <xf numFmtId="0" fontId="1" fillId="0" borderId="14" xfId="0" applyFont="1" applyBorder="1" applyAlignment="1" applyProtection="1">
      <alignment horizontal="center" vertical="center"/>
    </xf>
    <xf numFmtId="0" fontId="1" fillId="0" borderId="15" xfId="0" applyFont="1" applyBorder="1" applyAlignment="1" applyProtection="1">
      <alignment horizontal="center" vertical="center"/>
    </xf>
    <xf numFmtId="0" fontId="1" fillId="0" borderId="16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vertical="center"/>
    </xf>
    <xf numFmtId="0" fontId="5" fillId="0" borderId="0" xfId="0" applyFont="1" applyBorder="1" applyAlignment="1" applyProtection="1">
      <alignment horizontal="right" vertical="center"/>
    </xf>
    <xf numFmtId="0" fontId="5" fillId="0" borderId="0" xfId="0" applyFont="1" applyBorder="1" applyAlignment="1" applyProtection="1">
      <alignment horizontal="left" vertical="center"/>
    </xf>
    <xf numFmtId="0" fontId="5" fillId="0" borderId="7" xfId="0" applyFont="1" applyBorder="1" applyAlignment="1" applyProtection="1">
      <alignment horizontal="left" vertical="center"/>
    </xf>
    <xf numFmtId="0" fontId="1" fillId="0" borderId="17" xfId="0" applyFont="1" applyBorder="1" applyAlignment="1" applyProtection="1">
      <alignment horizontal="center" vertical="center"/>
    </xf>
    <xf numFmtId="0" fontId="1" fillId="0" borderId="18" xfId="0" applyFont="1" applyBorder="1" applyAlignment="1" applyProtection="1">
      <alignment horizontal="center" vertical="center"/>
    </xf>
    <xf numFmtId="0" fontId="1" fillId="0" borderId="19" xfId="0" applyFont="1" applyBorder="1" applyAlignment="1" applyProtection="1">
      <alignment horizontal="center" vertical="center"/>
    </xf>
    <xf numFmtId="0" fontId="1" fillId="0" borderId="20" xfId="0" applyFont="1" applyBorder="1" applyAlignment="1" applyProtection="1">
      <alignment horizontal="center" vertical="center"/>
    </xf>
    <xf numFmtId="0" fontId="5" fillId="0" borderId="9" xfId="0" applyFont="1" applyBorder="1" applyAlignment="1" applyProtection="1">
      <alignment horizontal="right" vertical="center"/>
    </xf>
    <xf numFmtId="0" fontId="5" fillId="0" borderId="9" xfId="0" applyFont="1" applyBorder="1" applyAlignment="1" applyProtection="1">
      <alignment horizontal="left" vertical="center"/>
    </xf>
    <xf numFmtId="0" fontId="1" fillId="0" borderId="21" xfId="0" applyFont="1" applyBorder="1" applyAlignment="1" applyProtection="1">
      <alignment horizontal="center" vertical="center"/>
    </xf>
    <xf numFmtId="0" fontId="1" fillId="0" borderId="22" xfId="0" applyFont="1" applyBorder="1" applyAlignment="1" applyProtection="1">
      <alignment horizontal="center" vertical="center"/>
    </xf>
    <xf numFmtId="0" fontId="1" fillId="0" borderId="23" xfId="0" applyFont="1" applyBorder="1" applyAlignment="1" applyProtection="1">
      <alignment horizontal="center" vertical="center"/>
    </xf>
    <xf numFmtId="0" fontId="1" fillId="0" borderId="8" xfId="0" applyFont="1" applyBorder="1" applyAlignment="1" applyProtection="1">
      <alignment horizontal="center" vertical="center"/>
    </xf>
    <xf numFmtId="0" fontId="1" fillId="0" borderId="24" xfId="0" applyFont="1" applyBorder="1" applyAlignment="1" applyProtection="1">
      <alignment horizontal="center" vertical="center"/>
    </xf>
    <xf numFmtId="0" fontId="0" fillId="0" borderId="0" xfId="0" applyAlignment="1" applyProtection="1">
      <alignment horizontal="center" vertical="center"/>
    </xf>
    <xf numFmtId="0" fontId="10" fillId="0" borderId="0" xfId="0" applyFont="1" applyAlignment="1" applyProtection="1">
      <alignment horizontal="center" vertical="center"/>
    </xf>
    <xf numFmtId="0" fontId="1" fillId="0" borderId="2" xfId="0" applyFont="1" applyBorder="1" applyAlignment="1" applyProtection="1">
      <alignment horizontal="center" vertical="center"/>
    </xf>
    <xf numFmtId="0" fontId="5" fillId="0" borderId="0" xfId="0" applyFont="1" applyAlignment="1">
      <alignment horizontal="left" vertical="center"/>
    </xf>
    <xf numFmtId="0" fontId="1" fillId="0" borderId="25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right" vertical="center"/>
    </xf>
    <xf numFmtId="0" fontId="1" fillId="0" borderId="0" xfId="0" applyFont="1" applyBorder="1" applyAlignment="1">
      <alignment horizontal="right" vertical="center"/>
    </xf>
    <xf numFmtId="0" fontId="1" fillId="0" borderId="0" xfId="0" applyFont="1" applyBorder="1" applyAlignment="1">
      <alignment horizontal="center" vertical="center"/>
    </xf>
    <xf numFmtId="0" fontId="1" fillId="0" borderId="26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" fillId="0" borderId="27" xfId="0" applyFont="1" applyBorder="1" applyAlignment="1">
      <alignment horizontal="right" vertical="center"/>
    </xf>
    <xf numFmtId="0" fontId="1" fillId="0" borderId="25" xfId="0" applyFont="1" applyBorder="1" applyAlignment="1">
      <alignment horizontal="right" vertical="center"/>
    </xf>
    <xf numFmtId="0" fontId="1" fillId="0" borderId="28" xfId="0" applyFont="1" applyBorder="1" applyAlignment="1">
      <alignment horizontal="left" vertical="center"/>
    </xf>
    <xf numFmtId="0" fontId="1" fillId="0" borderId="29" xfId="0" applyFont="1" applyBorder="1" applyAlignment="1">
      <alignment horizontal="right" vertical="center"/>
    </xf>
    <xf numFmtId="0" fontId="1" fillId="0" borderId="30" xfId="0" applyFont="1" applyBorder="1" applyAlignment="1">
      <alignment horizontal="right" vertical="center"/>
    </xf>
    <xf numFmtId="0" fontId="1" fillId="0" borderId="30" xfId="0" applyFont="1" applyBorder="1" applyAlignment="1">
      <alignment horizontal="center" vertical="center"/>
    </xf>
    <xf numFmtId="0" fontId="1" fillId="0" borderId="3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25" xfId="0" applyFont="1" applyBorder="1" applyAlignment="1">
      <alignment horizontal="left" vertical="center"/>
    </xf>
    <xf numFmtId="0" fontId="1" fillId="0" borderId="3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1" fillId="0" borderId="0" xfId="0" applyFont="1" applyBorder="1" applyAlignment="1" applyProtection="1">
      <alignment vertical="center"/>
    </xf>
    <xf numFmtId="0" fontId="1" fillId="0" borderId="0" xfId="0" applyFont="1" applyBorder="1" applyAlignment="1" applyProtection="1">
      <alignment vertical="center" textRotation="90"/>
    </xf>
    <xf numFmtId="0" fontId="1" fillId="0" borderId="0" xfId="0" applyFont="1" applyFill="1" applyBorder="1" applyAlignment="1" applyProtection="1">
      <alignment vertical="center"/>
    </xf>
    <xf numFmtId="0" fontId="1" fillId="0" borderId="0" xfId="0" applyFont="1" applyAlignment="1" applyProtection="1">
      <alignment vertical="center"/>
    </xf>
    <xf numFmtId="0" fontId="1" fillId="0" borderId="0" xfId="0" applyFont="1" applyBorder="1" applyAlignment="1">
      <alignment vertical="center"/>
    </xf>
    <xf numFmtId="0" fontId="1" fillId="0" borderId="3" xfId="0" applyFont="1" applyBorder="1" applyAlignment="1" applyProtection="1">
      <alignment horizontal="center" vertical="center"/>
    </xf>
    <xf numFmtId="0" fontId="0" fillId="0" borderId="0" xfId="0" applyAlignment="1" applyProtection="1">
      <alignment vertical="center"/>
    </xf>
    <xf numFmtId="0" fontId="0" fillId="2" borderId="0" xfId="0" applyFill="1" applyAlignment="1" applyProtection="1">
      <alignment horizontal="center" vertical="center"/>
      <protection locked="0"/>
    </xf>
    <xf numFmtId="0" fontId="13" fillId="0" borderId="3" xfId="0" applyFont="1" applyBorder="1" applyAlignment="1" applyProtection="1">
      <alignment horizontal="center" vertical="center"/>
      <protection locked="0"/>
    </xf>
    <xf numFmtId="0" fontId="13" fillId="0" borderId="4" xfId="0" applyFont="1" applyBorder="1" applyAlignment="1" applyProtection="1">
      <alignment horizontal="center" vertical="center"/>
      <protection locked="0"/>
    </xf>
    <xf numFmtId="0" fontId="13" fillId="0" borderId="5" xfId="0" applyFont="1" applyBorder="1" applyAlignment="1" applyProtection="1">
      <alignment horizontal="center" vertical="center"/>
      <protection locked="0"/>
    </xf>
    <xf numFmtId="0" fontId="13" fillId="0" borderId="6" xfId="0" applyFont="1" applyBorder="1" applyAlignment="1" applyProtection="1">
      <alignment horizontal="center" vertical="center"/>
      <protection locked="0"/>
    </xf>
    <xf numFmtId="0" fontId="13" fillId="0" borderId="31" xfId="0" applyFont="1" applyBorder="1" applyAlignment="1" applyProtection="1">
      <alignment horizontal="center" vertical="center"/>
      <protection locked="0"/>
    </xf>
    <xf numFmtId="0" fontId="5" fillId="0" borderId="6" xfId="0" applyFont="1" applyBorder="1" applyAlignment="1" applyProtection="1">
      <alignment horizontal="center" vertical="center"/>
      <protection locked="0"/>
    </xf>
    <xf numFmtId="0" fontId="5" fillId="0" borderId="27" xfId="0" applyFont="1" applyBorder="1" applyAlignment="1" applyProtection="1">
      <alignment horizontal="center" vertical="center"/>
    </xf>
    <xf numFmtId="0" fontId="5" fillId="0" borderId="25" xfId="0" applyFont="1" applyBorder="1" applyAlignment="1" applyProtection="1">
      <alignment horizontal="center" vertical="center"/>
    </xf>
    <xf numFmtId="0" fontId="5" fillId="0" borderId="28" xfId="0" applyFont="1" applyBorder="1" applyAlignment="1" applyProtection="1">
      <alignment horizontal="center" vertical="center"/>
    </xf>
    <xf numFmtId="0" fontId="8" fillId="0" borderId="0" xfId="0" applyFont="1" applyAlignment="1" applyProtection="1">
      <alignment horizontal="center" vertical="center"/>
    </xf>
    <xf numFmtId="0" fontId="0" fillId="0" borderId="0" xfId="0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9" fillId="0" borderId="0" xfId="0" applyFont="1" applyAlignment="1" applyProtection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5" fillId="0" borderId="1" xfId="0" applyFont="1" applyBorder="1" applyAlignment="1" applyProtection="1">
      <alignment horizontal="center" vertical="center" textRotation="90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" fillId="0" borderId="29" xfId="0" applyFont="1" applyBorder="1" applyAlignment="1" applyProtection="1">
      <alignment horizontal="center" vertical="center" textRotation="90"/>
    </xf>
    <xf numFmtId="0" fontId="1" fillId="0" borderId="30" xfId="0" applyFont="1" applyBorder="1" applyAlignment="1" applyProtection="1">
      <alignment horizontal="center" vertical="center" textRotation="90"/>
    </xf>
    <xf numFmtId="0" fontId="1" fillId="0" borderId="26" xfId="0" applyFont="1" applyBorder="1" applyAlignment="1" applyProtection="1">
      <alignment horizontal="center" vertical="center" textRotation="90"/>
    </xf>
    <xf numFmtId="0" fontId="5" fillId="0" borderId="1" xfId="0" applyFont="1" applyBorder="1" applyAlignment="1" applyProtection="1">
      <alignment horizontal="center" vertical="center"/>
    </xf>
    <xf numFmtId="0" fontId="1" fillId="0" borderId="1" xfId="0" applyFont="1" applyBorder="1" applyAlignment="1" applyProtection="1">
      <alignment horizontal="center" vertical="center"/>
    </xf>
    <xf numFmtId="0" fontId="1" fillId="0" borderId="0" xfId="0" applyFont="1" applyAlignment="1" applyProtection="1">
      <alignment horizontal="center" vertical="center"/>
    </xf>
    <xf numFmtId="0" fontId="1" fillId="0" borderId="7" xfId="0" applyFont="1" applyBorder="1" applyAlignment="1" applyProtection="1">
      <alignment horizontal="center" vertical="center"/>
    </xf>
    <xf numFmtId="0" fontId="4" fillId="0" borderId="32" xfId="0" applyFont="1" applyBorder="1" applyAlignment="1" applyProtection="1">
      <alignment horizontal="center" vertical="center"/>
    </xf>
    <xf numFmtId="0" fontId="0" fillId="0" borderId="33" xfId="0" applyBorder="1" applyAlignment="1" applyProtection="1">
      <alignment horizontal="center" vertical="center"/>
    </xf>
    <xf numFmtId="0" fontId="0" fillId="0" borderId="24" xfId="0" applyBorder="1" applyAlignment="1" applyProtection="1">
      <alignment horizontal="center" vertical="center"/>
    </xf>
    <xf numFmtId="0" fontId="1" fillId="0" borderId="7" xfId="0" applyFont="1" applyBorder="1" applyAlignment="1" applyProtection="1">
      <alignment horizontal="center" vertical="center" textRotation="90"/>
    </xf>
    <xf numFmtId="0" fontId="1" fillId="0" borderId="27" xfId="0" applyFont="1" applyBorder="1" applyAlignment="1" applyProtection="1">
      <alignment horizontal="right" vertical="center"/>
    </xf>
    <xf numFmtId="0" fontId="0" fillId="0" borderId="25" xfId="0" applyBorder="1" applyAlignment="1" applyProtection="1">
      <alignment horizontal="right" vertical="center"/>
    </xf>
    <xf numFmtId="0" fontId="3" fillId="0" borderId="29" xfId="0" applyFont="1" applyBorder="1" applyAlignment="1" applyProtection="1">
      <alignment horizontal="center" vertical="center"/>
    </xf>
    <xf numFmtId="0" fontId="11" fillId="0" borderId="30" xfId="0" applyFont="1" applyBorder="1" applyAlignment="1" applyProtection="1">
      <alignment horizontal="center" vertical="center"/>
    </xf>
    <xf numFmtId="0" fontId="11" fillId="0" borderId="26" xfId="0" applyFont="1" applyBorder="1" applyAlignment="1" applyProtection="1">
      <alignment horizontal="center" vertical="center"/>
    </xf>
    <xf numFmtId="0" fontId="11" fillId="0" borderId="1" xfId="0" applyFont="1" applyBorder="1" applyAlignment="1" applyProtection="1">
      <alignment horizontal="center" vertical="center"/>
    </xf>
    <xf numFmtId="0" fontId="11" fillId="0" borderId="0" xfId="0" applyFont="1" applyBorder="1" applyAlignment="1" applyProtection="1">
      <alignment horizontal="center" vertical="center"/>
    </xf>
    <xf numFmtId="0" fontId="11" fillId="0" borderId="7" xfId="0" applyFont="1" applyBorder="1" applyAlignment="1" applyProtection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30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0" fillId="0" borderId="30" xfId="0" applyBorder="1"/>
    <xf numFmtId="0" fontId="0" fillId="0" borderId="26" xfId="0" applyBorder="1"/>
    <xf numFmtId="0" fontId="0" fillId="0" borderId="27" xfId="0" applyBorder="1"/>
    <xf numFmtId="0" fontId="0" fillId="0" borderId="25" xfId="0" applyBorder="1"/>
    <xf numFmtId="0" fontId="0" fillId="0" borderId="28" xfId="0" applyBorder="1"/>
    <xf numFmtId="0" fontId="7" fillId="0" borderId="3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29" xfId="0" applyBorder="1" applyAlignment="1">
      <alignment horizontal="right" vertical="center"/>
    </xf>
    <xf numFmtId="0" fontId="0" fillId="0" borderId="1" xfId="0" applyBorder="1" applyAlignment="1">
      <alignment horizontal="right" vertical="center"/>
    </xf>
    <xf numFmtId="0" fontId="0" fillId="0" borderId="2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0" fillId="0" borderId="30" xfId="0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12" fillId="0" borderId="30" xfId="0" applyFont="1" applyBorder="1" applyAlignment="1">
      <alignment horizontal="center" vertical="center"/>
    </xf>
    <xf numFmtId="0" fontId="12" fillId="0" borderId="26" xfId="0" applyFont="1" applyBorder="1" applyAlignment="1">
      <alignment horizontal="center" vertical="center"/>
    </xf>
    <xf numFmtId="0" fontId="12" fillId="0" borderId="25" xfId="0" applyFont="1" applyBorder="1" applyAlignment="1">
      <alignment horizontal="center" vertical="center"/>
    </xf>
    <xf numFmtId="0" fontId="12" fillId="0" borderId="28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" fillId="0" borderId="27" xfId="0" applyFont="1" applyBorder="1" applyAlignment="1">
      <alignment horizontal="right" vertical="center"/>
    </xf>
    <xf numFmtId="0" fontId="0" fillId="0" borderId="25" xfId="0" applyBorder="1" applyAlignment="1">
      <alignment horizontal="right" vertical="center"/>
    </xf>
    <xf numFmtId="0" fontId="1" fillId="0" borderId="28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 /><Relationship Id="rId3" Type="http://schemas.openxmlformats.org/officeDocument/2006/relationships/worksheet" Target="worksheets/sheet3.xml" /><Relationship Id="rId7" Type="http://schemas.openxmlformats.org/officeDocument/2006/relationships/externalLink" Target="externalLinks/externalLink1.xml" /><Relationship Id="rId12" Type="http://schemas.openxmlformats.org/officeDocument/2006/relationships/calcChain" Target="calcChain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6" Type="http://schemas.openxmlformats.org/officeDocument/2006/relationships/worksheet" Target="worksheets/sheet6.xml" /><Relationship Id="rId11" Type="http://schemas.openxmlformats.org/officeDocument/2006/relationships/sharedStrings" Target="sharedStrings.xml" /><Relationship Id="rId5" Type="http://schemas.openxmlformats.org/officeDocument/2006/relationships/worksheet" Target="worksheets/sheet5.xml" /><Relationship Id="rId10" Type="http://schemas.openxmlformats.org/officeDocument/2006/relationships/styles" Target="styles.xml" /><Relationship Id="rId4" Type="http://schemas.openxmlformats.org/officeDocument/2006/relationships/worksheet" Target="worksheets/sheet4.xml" /><Relationship Id="rId9" Type="http://schemas.openxmlformats.org/officeDocument/2006/relationships/theme" Target="theme/theme1.xml" 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ni-it/Dropbox/Lunds%20Tipsforening/Grand%20Prix%20-%202026/Runde%2023%20-%204.%20runde%20K3.xls" TargetMode="External" 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ni-it/Dropbox/Lunds%20Tipsforening/Grand%20Prix%20-%202026/Runde%2001.xls" TargetMode="External" 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Kampe"/>
      <sheetName val="Rækker"/>
      <sheetName val="Rækker - Udskrift"/>
      <sheetName val="Resultater"/>
      <sheetName val="Kvartfinaler"/>
      <sheetName val="DB"/>
    </sheetNames>
    <sheetDataSet>
      <sheetData sheetId="0"/>
      <sheetData sheetId="1"/>
      <sheetData sheetId="2"/>
      <sheetData sheetId="3"/>
      <sheetData sheetId="4"/>
      <sheetData sheetId="5">
        <row r="1">
          <cell r="B1">
            <v>2026</v>
          </cell>
        </row>
        <row r="3">
          <cell r="B3">
            <v>23</v>
          </cell>
          <cell r="D3" t="str">
            <v>4. runde</v>
          </cell>
        </row>
        <row r="4">
          <cell r="D4" t="str">
            <v>Kvartfinaler</v>
          </cell>
        </row>
        <row r="5">
          <cell r="B5">
            <v>23</v>
          </cell>
        </row>
        <row r="12">
          <cell r="AS12" t="str">
            <v>Benbo</v>
          </cell>
          <cell r="AT12">
            <v>2</v>
          </cell>
          <cell r="AW12">
            <v>0</v>
          </cell>
          <cell r="AX12">
            <v>0</v>
          </cell>
          <cell r="AY12">
            <v>0</v>
          </cell>
          <cell r="AZ12">
            <v>1</v>
          </cell>
          <cell r="BA12">
            <v>0</v>
          </cell>
        </row>
        <row r="13">
          <cell r="AS13" t="str">
            <v>Frydkær</v>
          </cell>
          <cell r="AT13">
            <v>1</v>
          </cell>
          <cell r="AW13">
            <v>0</v>
          </cell>
          <cell r="AX13">
            <v>0</v>
          </cell>
          <cell r="AY13">
            <v>0</v>
          </cell>
          <cell r="AZ13">
            <v>1</v>
          </cell>
          <cell r="BA13">
            <v>0</v>
          </cell>
        </row>
        <row r="14">
          <cell r="AS14" t="str">
            <v>Idskov</v>
          </cell>
          <cell r="AT14">
            <v>1</v>
          </cell>
          <cell r="AW14">
            <v>0</v>
          </cell>
          <cell r="AX14">
            <v>0</v>
          </cell>
          <cell r="AY14">
            <v>0</v>
          </cell>
          <cell r="AZ14">
            <v>0</v>
          </cell>
          <cell r="BA14">
            <v>0</v>
          </cell>
        </row>
        <row r="15">
          <cell r="AS15" t="str">
            <v>LPHJ</v>
          </cell>
          <cell r="AT15">
            <v>3</v>
          </cell>
          <cell r="AW15">
            <v>0</v>
          </cell>
          <cell r="AX15">
            <v>0</v>
          </cell>
          <cell r="AY15">
            <v>0</v>
          </cell>
          <cell r="AZ15">
            <v>0</v>
          </cell>
          <cell r="BA15">
            <v>2</v>
          </cell>
        </row>
        <row r="16">
          <cell r="AS16" t="str">
            <v>Robbo</v>
          </cell>
          <cell r="AT16">
            <v>1</v>
          </cell>
          <cell r="AW16">
            <v>0</v>
          </cell>
          <cell r="AX16">
            <v>0</v>
          </cell>
          <cell r="AY16">
            <v>0</v>
          </cell>
          <cell r="AZ16">
            <v>0</v>
          </cell>
          <cell r="BA16">
            <v>0</v>
          </cell>
        </row>
        <row r="17">
          <cell r="AS17" t="str">
            <v/>
          </cell>
          <cell r="AT17">
            <v>0</v>
          </cell>
          <cell r="AW17">
            <v>0</v>
          </cell>
          <cell r="AX17">
            <v>0</v>
          </cell>
          <cell r="AY17">
            <v>0</v>
          </cell>
          <cell r="AZ17">
            <v>0</v>
          </cell>
          <cell r="BA17">
            <v>0</v>
          </cell>
        </row>
        <row r="18">
          <cell r="AS18" t="str">
            <v/>
          </cell>
          <cell r="AT18">
            <v>0</v>
          </cell>
          <cell r="AW18">
            <v>0</v>
          </cell>
          <cell r="AX18">
            <v>0</v>
          </cell>
          <cell r="AY18">
            <v>0</v>
          </cell>
          <cell r="AZ18">
            <v>0</v>
          </cell>
          <cell r="BA18">
            <v>0</v>
          </cell>
        </row>
        <row r="19">
          <cell r="AS19" t="str">
            <v/>
          </cell>
          <cell r="AT19">
            <v>0</v>
          </cell>
          <cell r="AW19">
            <v>0</v>
          </cell>
          <cell r="AX19">
            <v>0</v>
          </cell>
          <cell r="AY19">
            <v>0</v>
          </cell>
          <cell r="AZ19">
            <v>0</v>
          </cell>
          <cell r="BA19">
            <v>0</v>
          </cell>
        </row>
        <row r="40">
          <cell r="A40" t="str">
            <v>Idskov</v>
          </cell>
          <cell r="B40" t="str">
            <v>Idskov (1)</v>
          </cell>
          <cell r="C40">
            <v>85</v>
          </cell>
          <cell r="D40" t="str">
            <v>Benbo</v>
          </cell>
          <cell r="E40" t="str">
            <v>Benbo (8)</v>
          </cell>
          <cell r="F40">
            <v>96</v>
          </cell>
        </row>
        <row r="41">
          <cell r="A41" t="str">
            <v>Frydkær</v>
          </cell>
          <cell r="B41" t="str">
            <v>Frydkær (11)</v>
          </cell>
          <cell r="C41">
            <v>91</v>
          </cell>
          <cell r="D41" t="str">
            <v>Benbo</v>
          </cell>
          <cell r="E41" t="str">
            <v>Benbo (16)</v>
          </cell>
          <cell r="F41">
            <v>95</v>
          </cell>
        </row>
        <row r="42">
          <cell r="A42" t="str">
            <v>LPHJ</v>
          </cell>
          <cell r="B42" t="str">
            <v>LPHJ (4)</v>
          </cell>
          <cell r="C42">
            <v>56</v>
          </cell>
          <cell r="D42" t="str">
            <v>LPHJ</v>
          </cell>
          <cell r="E42" t="str">
            <v>LPHJ (6)</v>
          </cell>
          <cell r="F42">
            <v>50</v>
          </cell>
        </row>
        <row r="43">
          <cell r="A43" t="str">
            <v>LPHJ</v>
          </cell>
          <cell r="B43" t="str">
            <v>LPHJ (10)</v>
          </cell>
          <cell r="C43">
            <v>56</v>
          </cell>
          <cell r="D43" t="str">
            <v>Robbo</v>
          </cell>
          <cell r="E43" t="str">
            <v>Robbo (2)</v>
          </cell>
          <cell r="F43">
            <v>51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æsonstart"/>
      <sheetName val="Puljeinddeling"/>
      <sheetName val="Program"/>
      <sheetName val="1. runde"/>
      <sheetName val="Kampe"/>
      <sheetName val="Rækker"/>
      <sheetName val="Rækker - Udskrift"/>
      <sheetName val="Stillingen - Pulje 1-8"/>
      <sheetName val="Stillingen - Pulje 9-16"/>
      <sheetName val="DB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1">
          <cell r="H1" t="str">
            <v>Grand Prix-række afgives til Bjarne Villadsen</v>
          </cell>
        </row>
        <row r="2">
          <cell r="H2" t="str">
            <v>Senest Onsdag kl. 23.00 i næste kampuge</v>
          </cell>
        </row>
        <row r="3">
          <cell r="H3" t="str">
            <v>på tlf.: 20 46 98 75 eller på email: lundstipsforening@gmail</v>
          </cell>
        </row>
      </sheetData>
    </sheetDataSet>
  </externalBook>
</externalLink>
</file>

<file path=xl/theme/theme1.xml><?xml version="1.0" encoding="utf-8"?>
<a:theme xmlns:a="http://schemas.openxmlformats.org/drawingml/2006/main" name="Office 2013 – 2022 T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 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AF77D2-E1BE-45C4-8E8E-46C9E4CECF9F}">
  <sheetPr>
    <pageSetUpPr fitToPage="1"/>
  </sheetPr>
  <dimension ref="A1:D10"/>
  <sheetViews>
    <sheetView showGridLines="0" zoomScale="91" workbookViewId="0">
      <selection sqref="A1:D2"/>
    </sheetView>
  </sheetViews>
  <sheetFormatPr defaultColWidth="9.16796875" defaultRowHeight="12.75" x14ac:dyDescent="0.15"/>
  <cols>
    <col min="1" max="1" width="3.7734375" style="52" bestFit="1" customWidth="1"/>
    <col min="2" max="2" width="18.33984375" style="52" bestFit="1" customWidth="1"/>
    <col min="3" max="3" width="1.6171875" style="52" customWidth="1"/>
    <col min="4" max="4" width="18.33984375" style="52" customWidth="1"/>
    <col min="5" max="16384" width="9.16796875" style="52"/>
  </cols>
  <sheetData>
    <row r="1" spans="1:4" ht="13.5" customHeight="1" x14ac:dyDescent="0.15">
      <c r="A1" s="121" t="str">
        <f>CONCATENATE("Grand Prix ",DB!B1)</f>
        <v>Grand Prix 2026</v>
      </c>
      <c r="B1" s="121"/>
      <c r="C1" s="121"/>
      <c r="D1" s="121"/>
    </row>
    <row r="2" spans="1:4" ht="13.5" customHeight="1" thickBot="1" x14ac:dyDescent="0.2">
      <c r="A2" s="121"/>
      <c r="B2" s="121"/>
      <c r="C2" s="121"/>
      <c r="D2" s="121"/>
    </row>
    <row r="3" spans="1:4" ht="13.5" customHeight="1" thickTop="1" x14ac:dyDescent="0.15">
      <c r="A3" s="115" t="str">
        <f>DB!D3</f>
        <v>Kvartfinaler</v>
      </c>
      <c r="B3" s="116"/>
      <c r="C3" s="116"/>
      <c r="D3" s="117"/>
    </row>
    <row r="4" spans="1:4" ht="13.5" customHeight="1" thickBot="1" x14ac:dyDescent="0.2">
      <c r="A4" s="118"/>
      <c r="B4" s="119"/>
      <c r="C4" s="119"/>
      <c r="D4" s="120"/>
    </row>
    <row r="5" spans="1:4" ht="13.5" customHeight="1" thickTop="1" x14ac:dyDescent="0.15">
      <c r="A5" s="53" t="s">
        <v>9</v>
      </c>
      <c r="B5" s="62" t="str">
        <f>DB!B22</f>
        <v>Idskov (1)</v>
      </c>
      <c r="C5" s="63" t="str">
        <f>IF(B5&lt;&gt;"","-","")</f>
        <v>-</v>
      </c>
      <c r="D5" s="56" t="str">
        <f>DB!E22</f>
        <v>Benbo (8)</v>
      </c>
    </row>
    <row r="6" spans="1:4" ht="13.5" customHeight="1" x14ac:dyDescent="0.15">
      <c r="A6" s="53" t="s">
        <v>10</v>
      </c>
      <c r="B6" s="54" t="str">
        <f>DB!B23</f>
        <v>Frydkær (11)</v>
      </c>
      <c r="C6" s="55" t="str">
        <f>IF(B6&lt;&gt;"","-","")</f>
        <v>-</v>
      </c>
      <c r="D6" s="57" t="str">
        <f>DB!E23</f>
        <v>Benbo (16)</v>
      </c>
    </row>
    <row r="7" spans="1:4" ht="13.5" customHeight="1" x14ac:dyDescent="0.15">
      <c r="A7" s="53" t="s">
        <v>11</v>
      </c>
      <c r="B7" s="54" t="str">
        <f>DB!B24</f>
        <v>LPHJ (4)</v>
      </c>
      <c r="C7" s="55" t="str">
        <f>IF(B7&lt;&gt;"","-","")</f>
        <v>-</v>
      </c>
      <c r="D7" s="57" t="str">
        <f>DB!E24</f>
        <v>LPHJ (6)</v>
      </c>
    </row>
    <row r="8" spans="1:4" ht="13.5" customHeight="1" thickBot="1" x14ac:dyDescent="0.2">
      <c r="A8" s="53" t="s">
        <v>12</v>
      </c>
      <c r="B8" s="54" t="str">
        <f>DB!B25</f>
        <v>LPHJ (10)</v>
      </c>
      <c r="C8" s="55" t="str">
        <f>IF(B8&lt;&gt;"","-","")</f>
        <v>-</v>
      </c>
      <c r="D8" s="57" t="str">
        <f>DB!E25</f>
        <v>Robbo (2)</v>
      </c>
    </row>
    <row r="9" spans="1:4" ht="13.5" thickTop="1" x14ac:dyDescent="0.15">
      <c r="A9" s="122" t="str">
        <f>DB!H4</f>
        <v>Tallet i parentes angiver puljen, signaturen er gået videre fra.</v>
      </c>
      <c r="B9" s="122"/>
      <c r="C9" s="122"/>
      <c r="D9" s="122"/>
    </row>
    <row r="10" spans="1:4" x14ac:dyDescent="0.15">
      <c r="A10" s="123"/>
      <c r="B10" s="123"/>
      <c r="C10" s="123"/>
      <c r="D10" s="123"/>
    </row>
  </sheetData>
  <sheetProtection sheet="1" objects="1" scenarios="1"/>
  <mergeCells count="3">
    <mergeCell ref="A3:D4"/>
    <mergeCell ref="A1:D2"/>
    <mergeCell ref="A9:D10"/>
  </mergeCells>
  <phoneticPr fontId="0" type="noConversion"/>
  <pageMargins left="0.78740157480314965" right="0" top="0" bottom="0" header="0" footer="0"/>
  <pageSetup paperSize="9" orientation="landscape" horizontalDpi="4294967293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B8B3F6-039B-45E8-AC2A-BD8C71D36F3A}">
  <dimension ref="A1:E21"/>
  <sheetViews>
    <sheetView showGridLines="0" workbookViewId="0">
      <selection activeCell="D5" sqref="D5:D17"/>
    </sheetView>
  </sheetViews>
  <sheetFormatPr defaultColWidth="9.16796875" defaultRowHeight="12.75" x14ac:dyDescent="0.15"/>
  <cols>
    <col min="1" max="1" width="3.50390625" style="4" bestFit="1" customWidth="1"/>
    <col min="2" max="2" width="17.93359375" style="12" customWidth="1"/>
    <col min="3" max="3" width="1.6171875" style="6" bestFit="1" customWidth="1"/>
    <col min="4" max="4" width="17.93359375" style="12" customWidth="1"/>
    <col min="5" max="5" width="3.50390625" style="6" customWidth="1"/>
    <col min="6" max="16384" width="9.16796875" style="12"/>
  </cols>
  <sheetData>
    <row r="1" spans="1:5" ht="13.5" customHeight="1" thickTop="1" x14ac:dyDescent="0.15">
      <c r="A1" s="115" t="str">
        <f>CONCATENATE("Kampe - ",DB!D5)</f>
        <v>Kampe - Kvartfinaler, Kamp 1</v>
      </c>
      <c r="B1" s="129"/>
      <c r="C1" s="129"/>
      <c r="D1" s="129"/>
      <c r="E1" s="130"/>
    </row>
    <row r="2" spans="1:5" ht="13.5" customHeight="1" thickBot="1" x14ac:dyDescent="0.2">
      <c r="A2" s="131"/>
      <c r="B2" s="132"/>
      <c r="C2" s="132"/>
      <c r="D2" s="132"/>
      <c r="E2" s="133"/>
    </row>
    <row r="3" spans="1:5" ht="13.5" thickTop="1" x14ac:dyDescent="0.15">
      <c r="A3" s="138"/>
      <c r="B3" s="134" t="s">
        <v>7</v>
      </c>
      <c r="C3" s="136"/>
      <c r="D3" s="134" t="s">
        <v>8</v>
      </c>
      <c r="E3" s="140"/>
    </row>
    <row r="4" spans="1:5" x14ac:dyDescent="0.15">
      <c r="A4" s="139"/>
      <c r="B4" s="135"/>
      <c r="C4" s="137"/>
      <c r="D4" s="135"/>
      <c r="E4" s="141"/>
    </row>
    <row r="5" spans="1:5" x14ac:dyDescent="0.15">
      <c r="A5" s="2" t="s">
        <v>9</v>
      </c>
      <c r="B5" s="77" t="s">
        <v>109</v>
      </c>
      <c r="C5" s="1" t="s">
        <v>0</v>
      </c>
      <c r="D5" s="77" t="s">
        <v>120</v>
      </c>
      <c r="E5" s="13"/>
    </row>
    <row r="6" spans="1:5" x14ac:dyDescent="0.15">
      <c r="A6" s="2" t="s">
        <v>10</v>
      </c>
      <c r="B6" s="77" t="s">
        <v>115</v>
      </c>
      <c r="C6" s="1" t="s">
        <v>0</v>
      </c>
      <c r="D6" s="77" t="s">
        <v>121</v>
      </c>
      <c r="E6" s="13"/>
    </row>
    <row r="7" spans="1:5" x14ac:dyDescent="0.15">
      <c r="A7" s="14" t="s">
        <v>11</v>
      </c>
      <c r="B7" s="15" t="s">
        <v>103</v>
      </c>
      <c r="C7" s="16" t="s">
        <v>0</v>
      </c>
      <c r="D7" s="15" t="s">
        <v>104</v>
      </c>
      <c r="E7" s="17"/>
    </row>
    <row r="8" spans="1:5" x14ac:dyDescent="0.15">
      <c r="A8" s="2" t="s">
        <v>12</v>
      </c>
      <c r="B8" s="77" t="s">
        <v>105</v>
      </c>
      <c r="C8" s="1" t="s">
        <v>0</v>
      </c>
      <c r="D8" s="77" t="s">
        <v>122</v>
      </c>
      <c r="E8" s="13"/>
    </row>
    <row r="9" spans="1:5" x14ac:dyDescent="0.15">
      <c r="A9" s="2" t="s">
        <v>13</v>
      </c>
      <c r="B9" s="77" t="s">
        <v>112</v>
      </c>
      <c r="C9" s="1" t="s">
        <v>0</v>
      </c>
      <c r="D9" s="77" t="s">
        <v>107</v>
      </c>
      <c r="E9" s="13"/>
    </row>
    <row r="10" spans="1:5" x14ac:dyDescent="0.15">
      <c r="A10" s="14" t="s">
        <v>14</v>
      </c>
      <c r="B10" s="15" t="s">
        <v>116</v>
      </c>
      <c r="C10" s="16" t="s">
        <v>0</v>
      </c>
      <c r="D10" s="15" t="s">
        <v>106</v>
      </c>
      <c r="E10" s="17"/>
    </row>
    <row r="11" spans="1:5" x14ac:dyDescent="0.15">
      <c r="A11" s="2" t="s">
        <v>15</v>
      </c>
      <c r="B11" s="77" t="s">
        <v>102</v>
      </c>
      <c r="C11" s="1" t="s">
        <v>0</v>
      </c>
      <c r="D11" s="77" t="s">
        <v>123</v>
      </c>
      <c r="E11" s="13"/>
    </row>
    <row r="12" spans="1:5" x14ac:dyDescent="0.15">
      <c r="A12" s="2" t="s">
        <v>16</v>
      </c>
      <c r="B12" s="77" t="s">
        <v>117</v>
      </c>
      <c r="C12" s="1" t="s">
        <v>0</v>
      </c>
      <c r="D12" s="77" t="s">
        <v>124</v>
      </c>
      <c r="E12" s="13"/>
    </row>
    <row r="13" spans="1:5" x14ac:dyDescent="0.15">
      <c r="A13" s="14" t="s">
        <v>17</v>
      </c>
      <c r="B13" s="15" t="s">
        <v>118</v>
      </c>
      <c r="C13" s="16" t="s">
        <v>0</v>
      </c>
      <c r="D13" s="15" t="s">
        <v>125</v>
      </c>
      <c r="E13" s="17"/>
    </row>
    <row r="14" spans="1:5" x14ac:dyDescent="0.15">
      <c r="A14" s="2" t="s">
        <v>18</v>
      </c>
      <c r="B14" s="77" t="s">
        <v>110</v>
      </c>
      <c r="C14" s="1" t="s">
        <v>0</v>
      </c>
      <c r="D14" s="77" t="s">
        <v>108</v>
      </c>
      <c r="E14" s="13"/>
    </row>
    <row r="15" spans="1:5" x14ac:dyDescent="0.15">
      <c r="A15" s="2" t="s">
        <v>19</v>
      </c>
      <c r="B15" s="77" t="s">
        <v>113</v>
      </c>
      <c r="C15" s="1" t="s">
        <v>0</v>
      </c>
      <c r="D15" s="77" t="s">
        <v>114</v>
      </c>
      <c r="E15" s="13"/>
    </row>
    <row r="16" spans="1:5" x14ac:dyDescent="0.15">
      <c r="A16" s="2" t="s">
        <v>20</v>
      </c>
      <c r="B16" s="77" t="s">
        <v>119</v>
      </c>
      <c r="C16" s="1" t="s">
        <v>0</v>
      </c>
      <c r="D16" s="77" t="s">
        <v>126</v>
      </c>
      <c r="E16" s="13"/>
    </row>
    <row r="17" spans="1:5" x14ac:dyDescent="0.15">
      <c r="A17" s="2" t="s">
        <v>21</v>
      </c>
      <c r="B17" s="77" t="s">
        <v>111</v>
      </c>
      <c r="C17" s="1" t="s">
        <v>0</v>
      </c>
      <c r="D17" s="77" t="s">
        <v>127</v>
      </c>
      <c r="E17" s="13"/>
    </row>
    <row r="18" spans="1:5" ht="13.5" thickBot="1" x14ac:dyDescent="0.2">
      <c r="A18" s="18"/>
      <c r="B18" s="19"/>
      <c r="C18" s="19"/>
      <c r="D18" s="19"/>
      <c r="E18" s="20"/>
    </row>
    <row r="19" spans="1:5" ht="13.5" thickTop="1" x14ac:dyDescent="0.15">
      <c r="A19" s="124" t="s">
        <v>22</v>
      </c>
      <c r="B19" s="122"/>
      <c r="C19" s="122"/>
      <c r="D19" s="122"/>
      <c r="E19" s="125"/>
    </row>
    <row r="20" spans="1:5" ht="13.5" thickBot="1" x14ac:dyDescent="0.2">
      <c r="A20" s="126"/>
      <c r="B20" s="127"/>
      <c r="C20" s="127"/>
      <c r="D20" s="127"/>
      <c r="E20" s="128"/>
    </row>
    <row r="21" spans="1:5" ht="13.5" thickTop="1" x14ac:dyDescent="0.15"/>
  </sheetData>
  <sheetProtection sheet="1" objects="1" scenarios="1"/>
  <mergeCells count="7">
    <mergeCell ref="A19:E20"/>
    <mergeCell ref="A1:E2"/>
    <mergeCell ref="B3:B4"/>
    <mergeCell ref="D3:D4"/>
    <mergeCell ref="C3:C4"/>
    <mergeCell ref="A3:A4"/>
    <mergeCell ref="E3:E4"/>
  </mergeCells>
  <phoneticPr fontId="0" type="noConversion"/>
  <pageMargins left="0.75" right="0.75" top="1" bottom="1" header="0" footer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5875BF-E089-435A-872D-3D991F0F68EE}">
  <sheetPr>
    <pageSetUpPr fitToPage="1"/>
  </sheetPr>
  <dimension ref="A1:P21"/>
  <sheetViews>
    <sheetView showGridLines="0" workbookViewId="0">
      <selection activeCell="J7" sqref="J7:J19"/>
    </sheetView>
  </sheetViews>
  <sheetFormatPr defaultColWidth="9.16796875" defaultRowHeight="12.75" x14ac:dyDescent="0.15"/>
  <cols>
    <col min="1" max="1" width="3.7734375" style="22" bestFit="1" customWidth="1"/>
    <col min="2" max="2" width="14.15625" style="22" bestFit="1" customWidth="1"/>
    <col min="3" max="3" width="3.7734375" style="22" bestFit="1" customWidth="1"/>
    <col min="4" max="4" width="14.15625" style="22" customWidth="1"/>
    <col min="5" max="5" width="3.7734375" style="22" bestFit="1" customWidth="1"/>
    <col min="6" max="6" width="14.15625" style="22" customWidth="1"/>
    <col min="7" max="7" width="3.7734375" style="22" bestFit="1" customWidth="1"/>
    <col min="8" max="8" width="14.15625" style="22" customWidth="1"/>
    <col min="9" max="9" width="3.7734375" style="22" bestFit="1" customWidth="1"/>
    <col min="10" max="10" width="14.15625" style="22" customWidth="1"/>
    <col min="11" max="11" width="3.7734375" style="22" bestFit="1" customWidth="1"/>
    <col min="12" max="12" width="14.15625" style="22" customWidth="1"/>
    <col min="13" max="13" width="3.7734375" style="22" bestFit="1" customWidth="1"/>
    <col min="14" max="14" width="14.15625" style="22" customWidth="1"/>
    <col min="15" max="15" width="3.7734375" style="22" bestFit="1" customWidth="1"/>
    <col min="16" max="16" width="14.15625" style="22" customWidth="1"/>
    <col min="17" max="16384" width="9.16796875" style="22"/>
  </cols>
  <sheetData>
    <row r="1" spans="1:16" s="21" customFormat="1" x14ac:dyDescent="0.15">
      <c r="A1" s="12"/>
      <c r="B1" s="142" t="str">
        <f>DB!D6</f>
        <v>1/4-finaler - K1</v>
      </c>
      <c r="C1" s="12"/>
      <c r="D1" s="142" t="str">
        <f>DB!D6</f>
        <v>1/4-finaler - K1</v>
      </c>
      <c r="E1" s="12"/>
      <c r="F1" s="142" t="str">
        <f>DB!D6</f>
        <v>1/4-finaler - K1</v>
      </c>
      <c r="G1" s="12"/>
      <c r="H1" s="142" t="str">
        <f>DB!D6</f>
        <v>1/4-finaler - K1</v>
      </c>
      <c r="I1" s="12"/>
      <c r="J1" s="142" t="str">
        <f>DB!D6</f>
        <v>1/4-finaler - K1</v>
      </c>
      <c r="K1" s="12"/>
      <c r="L1" s="142" t="str">
        <f>DB!D6</f>
        <v>1/4-finaler - K1</v>
      </c>
      <c r="M1" s="12"/>
      <c r="N1" s="142" t="str">
        <f>DB!D6</f>
        <v>1/4-finaler - K1</v>
      </c>
      <c r="O1" s="12"/>
      <c r="P1" s="142" t="str">
        <f>DB!D6</f>
        <v>1/4-finaler - K1</v>
      </c>
    </row>
    <row r="2" spans="1:16" s="21" customFormat="1" ht="13.5" thickBot="1" x14ac:dyDescent="0.2">
      <c r="A2" s="12"/>
      <c r="B2" s="143"/>
      <c r="C2" s="12"/>
      <c r="D2" s="143"/>
      <c r="E2" s="12"/>
      <c r="F2" s="143"/>
      <c r="G2" s="12"/>
      <c r="H2" s="143"/>
      <c r="I2" s="12"/>
      <c r="J2" s="143"/>
      <c r="K2" s="12"/>
      <c r="L2" s="143"/>
      <c r="M2" s="12"/>
      <c r="N2" s="143"/>
      <c r="O2" s="12"/>
      <c r="P2" s="143"/>
    </row>
    <row r="3" spans="1:16" s="21" customFormat="1" ht="14.25" thickTop="1" thickBot="1" x14ac:dyDescent="0.2">
      <c r="A3" s="12"/>
      <c r="B3" s="3" t="str">
        <f>DGET(DB!A11:I19,"Signatur",DB!A27:A28)</f>
        <v>Benbo</v>
      </c>
      <c r="C3" s="12"/>
      <c r="D3" s="3" t="str">
        <f>DGET(DB!A11:I19,"Signatur",DB!B27:B28)</f>
        <v>Frydkær</v>
      </c>
      <c r="E3" s="12"/>
      <c r="F3" s="3" t="str">
        <f>DGET(DB!A11:I19,"Signatur",DB!C27:C28)</f>
        <v>Idskov</v>
      </c>
      <c r="G3" s="12"/>
      <c r="H3" s="3" t="str">
        <f>DGET(DB!A11:I19,"Signatur",DB!D27:D28)</f>
        <v>LPHJ</v>
      </c>
      <c r="I3" s="12"/>
      <c r="J3" s="3" t="str">
        <f>DGET(DB!A11:I19,"Signatur",DB!E27:E28)</f>
        <v>Robbo</v>
      </c>
      <c r="K3" s="12"/>
      <c r="L3" s="3" t="str">
        <f>DGET(DB!A11:I19,"Signatur",DB!F27:F28)</f>
        <v/>
      </c>
      <c r="M3" s="12"/>
      <c r="N3" s="3" t="str">
        <f>DGET(DB!A11:I19,"Signatur",DB!G27:G28)</f>
        <v/>
      </c>
      <c r="O3" s="12"/>
      <c r="P3" s="3" t="str">
        <f>DGET(DB!A11:I19,"Signatur",DB!H27:H28)</f>
        <v/>
      </c>
    </row>
    <row r="4" spans="1:16" s="21" customFormat="1" ht="14.25" thickTop="1" thickBot="1" x14ac:dyDescent="0.2">
      <c r="A4" s="12"/>
      <c r="B4" s="3" t="str">
        <f>IF(DB!A12&lt;&gt;"",IF(DB!I12=1,"Disket",IF(DB!K12=1,"Udmeldt",IF(DB!Q12="Walkover","Walkover","Status"))),"")</f>
        <v>Status</v>
      </c>
      <c r="C4" s="12"/>
      <c r="D4" s="3" t="str">
        <f>IF(DB!A13&lt;&gt;"",IF(DB!I13=1,"Disket",IF(DB!K13=1,"Udmeldt",IF(DB!Q13="Walkover","Walkover","Status"))),"")</f>
        <v>Status</v>
      </c>
      <c r="E4" s="12"/>
      <c r="F4" s="3" t="str">
        <f>IF(DB!A14&lt;&gt;"",IF(DB!I14=1,"Disket",IF(DB!K14=1,"Udmeldt",IF(DB!Q14="Walkover","Walkover","Status"))),"")</f>
        <v>Status</v>
      </c>
      <c r="G4" s="12"/>
      <c r="H4" s="3" t="str">
        <f>IF(DB!A15&lt;&gt;"",IF(DB!I15=1,"Disket",IF(DB!K15=1,"Udmeldt",IF(DB!Q15="Walkover","Walkover","Status"))),"")</f>
        <v>Status</v>
      </c>
      <c r="I4" s="12"/>
      <c r="J4" s="3" t="str">
        <f>IF(DB!A16&lt;&gt;"",IF(DB!I16=1,"Disket",IF(DB!K16=1,"Udmeldt",IF(DB!Q16="Walkover","Walkover","Status"))),"")</f>
        <v>Status</v>
      </c>
      <c r="K4" s="12"/>
      <c r="L4" s="3" t="str">
        <f>IF(DB!A17&lt;&gt;"",IF(DB!I17=1,"Disket",IF(DB!K17=1,"Udmeldt",IF(DB!Q17="Walkover","Walkover","Status"))),"")</f>
        <v/>
      </c>
      <c r="M4" s="12"/>
      <c r="N4" s="3" t="str">
        <f>IF(DB!A18&lt;&gt;"",IF(DB!I18=1,"Disket",IF(DB!K18=1,"Udmeldt",IF(DB!Q18="Walkover","Walkover","Status"))),"")</f>
        <v/>
      </c>
      <c r="O4" s="12"/>
      <c r="P4" s="3" t="str">
        <f>IF(DB!A19&lt;&gt;"",IF(DB!I19=1,"Disket",IF(DB!K19=1,"Udmeldt",IF(DB!Q19="Walkover","Walkover","Status"))),"")</f>
        <v/>
      </c>
    </row>
    <row r="5" spans="1:16" s="21" customFormat="1" ht="14.25" thickTop="1" thickBot="1" x14ac:dyDescent="0.2">
      <c r="A5" s="12"/>
      <c r="B5" s="7"/>
      <c r="C5" s="12"/>
      <c r="D5" s="7"/>
      <c r="E5" s="12"/>
      <c r="F5" s="7"/>
      <c r="G5" s="12"/>
      <c r="H5" s="7"/>
      <c r="I5" s="12"/>
      <c r="J5" s="7"/>
      <c r="K5" s="12"/>
      <c r="L5" s="7"/>
      <c r="M5" s="12"/>
      <c r="N5" s="7"/>
      <c r="O5" s="12"/>
      <c r="P5" s="7"/>
    </row>
    <row r="6" spans="1:16" s="21" customFormat="1" ht="14.25" thickTop="1" thickBot="1" x14ac:dyDescent="0.2">
      <c r="A6" s="12"/>
      <c r="B6" s="75" t="str">
        <f>IF(B3&lt;&gt;"","Række","")</f>
        <v>Række</v>
      </c>
      <c r="C6" s="76"/>
      <c r="D6" s="75" t="str">
        <f>IF(D3&lt;&gt;"","Række","")</f>
        <v>Række</v>
      </c>
      <c r="E6" s="76"/>
      <c r="F6" s="75" t="str">
        <f>IF(F3&lt;&gt;"","Række","")</f>
        <v>Række</v>
      </c>
      <c r="G6" s="76"/>
      <c r="H6" s="75" t="str">
        <f>IF(H3&lt;&gt;"","Række","")</f>
        <v>Række</v>
      </c>
      <c r="I6" s="76"/>
      <c r="J6" s="75" t="str">
        <f>IF(J3&lt;&gt;"","Række","")</f>
        <v>Række</v>
      </c>
      <c r="K6" s="76"/>
      <c r="L6" s="75" t="str">
        <f>IF(L3&lt;&gt;"","Række","")</f>
        <v/>
      </c>
      <c r="M6" s="76"/>
      <c r="N6" s="75" t="str">
        <f>IF(N3&lt;&gt;"","Række","")</f>
        <v/>
      </c>
      <c r="O6" s="76"/>
      <c r="P6" s="75" t="str">
        <f>IF(P3&lt;&gt;"","Række","")</f>
        <v/>
      </c>
    </row>
    <row r="7" spans="1:16" s="21" customFormat="1" ht="15" thickTop="1" x14ac:dyDescent="0.15">
      <c r="A7" s="4" t="s">
        <v>9</v>
      </c>
      <c r="B7" s="78">
        <v>1</v>
      </c>
      <c r="C7" s="4" t="s">
        <v>9</v>
      </c>
      <c r="D7" s="78">
        <v>1</v>
      </c>
      <c r="E7" s="4" t="s">
        <v>9</v>
      </c>
      <c r="F7" s="78">
        <v>1</v>
      </c>
      <c r="G7" s="4" t="s">
        <v>9</v>
      </c>
      <c r="H7" s="8">
        <v>1</v>
      </c>
      <c r="I7" s="4" t="s">
        <v>9</v>
      </c>
      <c r="J7" s="78">
        <v>1</v>
      </c>
      <c r="K7" s="4" t="s">
        <v>9</v>
      </c>
      <c r="L7" s="8"/>
      <c r="M7" s="4" t="s">
        <v>9</v>
      </c>
      <c r="N7" s="8"/>
      <c r="O7" s="4" t="s">
        <v>9</v>
      </c>
      <c r="P7" s="8"/>
    </row>
    <row r="8" spans="1:16" s="21" customFormat="1" ht="14.25" x14ac:dyDescent="0.15">
      <c r="A8" s="4" t="s">
        <v>10</v>
      </c>
      <c r="B8" s="79">
        <v>2</v>
      </c>
      <c r="C8" s="4" t="s">
        <v>10</v>
      </c>
      <c r="D8" s="79">
        <v>2</v>
      </c>
      <c r="E8" s="4" t="s">
        <v>10</v>
      </c>
      <c r="F8" s="79">
        <v>2</v>
      </c>
      <c r="G8" s="4" t="s">
        <v>10</v>
      </c>
      <c r="H8" s="9" t="s">
        <v>128</v>
      </c>
      <c r="I8" s="4" t="s">
        <v>10</v>
      </c>
      <c r="J8" s="79" t="s">
        <v>128</v>
      </c>
      <c r="K8" s="4" t="s">
        <v>10</v>
      </c>
      <c r="L8" s="9"/>
      <c r="M8" s="4" t="s">
        <v>10</v>
      </c>
      <c r="N8" s="9"/>
      <c r="O8" s="4" t="s">
        <v>10</v>
      </c>
      <c r="P8" s="9"/>
    </row>
    <row r="9" spans="1:16" s="21" customFormat="1" ht="15" thickBot="1" x14ac:dyDescent="0.2">
      <c r="A9" s="4" t="s">
        <v>11</v>
      </c>
      <c r="B9" s="80">
        <v>1</v>
      </c>
      <c r="C9" s="4" t="s">
        <v>11</v>
      </c>
      <c r="D9" s="80">
        <v>1</v>
      </c>
      <c r="E9" s="4" t="s">
        <v>11</v>
      </c>
      <c r="F9" s="80">
        <v>1</v>
      </c>
      <c r="G9" s="4" t="s">
        <v>11</v>
      </c>
      <c r="H9" s="10">
        <v>1</v>
      </c>
      <c r="I9" s="4" t="s">
        <v>11</v>
      </c>
      <c r="J9" s="80">
        <v>1</v>
      </c>
      <c r="K9" s="4" t="s">
        <v>11</v>
      </c>
      <c r="L9" s="10"/>
      <c r="M9" s="4" t="s">
        <v>11</v>
      </c>
      <c r="N9" s="10"/>
      <c r="O9" s="4" t="s">
        <v>11</v>
      </c>
      <c r="P9" s="10"/>
    </row>
    <row r="10" spans="1:16" s="21" customFormat="1" ht="14.25" x14ac:dyDescent="0.15">
      <c r="A10" s="4" t="s">
        <v>12</v>
      </c>
      <c r="B10" s="81">
        <v>1</v>
      </c>
      <c r="C10" s="4" t="s">
        <v>12</v>
      </c>
      <c r="D10" s="81">
        <v>1</v>
      </c>
      <c r="E10" s="4" t="s">
        <v>12</v>
      </c>
      <c r="F10" s="81">
        <v>1</v>
      </c>
      <c r="G10" s="4" t="s">
        <v>12</v>
      </c>
      <c r="H10" s="83">
        <v>1</v>
      </c>
      <c r="I10" s="4" t="s">
        <v>12</v>
      </c>
      <c r="J10" s="81">
        <v>1</v>
      </c>
      <c r="K10" s="4" t="s">
        <v>12</v>
      </c>
      <c r="L10" s="11"/>
      <c r="M10" s="4" t="s">
        <v>12</v>
      </c>
      <c r="N10" s="11"/>
      <c r="O10" s="4" t="s">
        <v>12</v>
      </c>
      <c r="P10" s="11"/>
    </row>
    <row r="11" spans="1:16" s="21" customFormat="1" ht="14.25" x14ac:dyDescent="0.15">
      <c r="A11" s="4" t="s">
        <v>13</v>
      </c>
      <c r="B11" s="79">
        <v>1</v>
      </c>
      <c r="C11" s="4" t="s">
        <v>13</v>
      </c>
      <c r="D11" s="79">
        <v>1</v>
      </c>
      <c r="E11" s="4" t="s">
        <v>13</v>
      </c>
      <c r="F11" s="79">
        <v>1</v>
      </c>
      <c r="G11" s="4" t="s">
        <v>13</v>
      </c>
      <c r="H11" s="9">
        <v>1</v>
      </c>
      <c r="I11" s="4" t="s">
        <v>13</v>
      </c>
      <c r="J11" s="79">
        <v>1</v>
      </c>
      <c r="K11" s="4" t="s">
        <v>13</v>
      </c>
      <c r="L11" s="9"/>
      <c r="M11" s="4" t="s">
        <v>13</v>
      </c>
      <c r="N11" s="9"/>
      <c r="O11" s="4" t="s">
        <v>13</v>
      </c>
      <c r="P11" s="9"/>
    </row>
    <row r="12" spans="1:16" s="21" customFormat="1" ht="15" thickBot="1" x14ac:dyDescent="0.2">
      <c r="A12" s="4" t="s">
        <v>14</v>
      </c>
      <c r="B12" s="80">
        <v>2</v>
      </c>
      <c r="C12" s="4" t="s">
        <v>14</v>
      </c>
      <c r="D12" s="80">
        <v>2</v>
      </c>
      <c r="E12" s="4" t="s">
        <v>14</v>
      </c>
      <c r="F12" s="80">
        <v>1</v>
      </c>
      <c r="G12" s="4" t="s">
        <v>14</v>
      </c>
      <c r="H12" s="10">
        <v>2</v>
      </c>
      <c r="I12" s="4" t="s">
        <v>14</v>
      </c>
      <c r="J12" s="80">
        <v>2</v>
      </c>
      <c r="K12" s="4" t="s">
        <v>14</v>
      </c>
      <c r="L12" s="10"/>
      <c r="M12" s="4" t="s">
        <v>14</v>
      </c>
      <c r="N12" s="10"/>
      <c r="O12" s="4" t="s">
        <v>14</v>
      </c>
      <c r="P12" s="10"/>
    </row>
    <row r="13" spans="1:16" s="21" customFormat="1" ht="14.25" x14ac:dyDescent="0.15">
      <c r="A13" s="4" t="s">
        <v>15</v>
      </c>
      <c r="B13" s="81">
        <v>1</v>
      </c>
      <c r="C13" s="4" t="s">
        <v>15</v>
      </c>
      <c r="D13" s="81">
        <v>1</v>
      </c>
      <c r="E13" s="4" t="s">
        <v>15</v>
      </c>
      <c r="F13" s="81">
        <v>1</v>
      </c>
      <c r="G13" s="4" t="s">
        <v>15</v>
      </c>
      <c r="H13" s="11">
        <v>1</v>
      </c>
      <c r="I13" s="4" t="s">
        <v>15</v>
      </c>
      <c r="J13" s="81">
        <v>1</v>
      </c>
      <c r="K13" s="4" t="s">
        <v>15</v>
      </c>
      <c r="L13" s="11"/>
      <c r="M13" s="4" t="s">
        <v>15</v>
      </c>
      <c r="N13" s="11"/>
      <c r="O13" s="4" t="s">
        <v>15</v>
      </c>
      <c r="P13" s="11"/>
    </row>
    <row r="14" spans="1:16" s="21" customFormat="1" ht="14.25" x14ac:dyDescent="0.15">
      <c r="A14" s="4" t="s">
        <v>16</v>
      </c>
      <c r="B14" s="79">
        <v>1</v>
      </c>
      <c r="C14" s="4" t="s">
        <v>16</v>
      </c>
      <c r="D14" s="79">
        <v>1</v>
      </c>
      <c r="E14" s="4" t="s">
        <v>16</v>
      </c>
      <c r="F14" s="79">
        <v>1</v>
      </c>
      <c r="G14" s="4" t="s">
        <v>16</v>
      </c>
      <c r="H14" s="9">
        <v>1</v>
      </c>
      <c r="I14" s="4" t="s">
        <v>16</v>
      </c>
      <c r="J14" s="79">
        <v>1</v>
      </c>
      <c r="K14" s="4" t="s">
        <v>16</v>
      </c>
      <c r="L14" s="9"/>
      <c r="M14" s="4" t="s">
        <v>16</v>
      </c>
      <c r="N14" s="9"/>
      <c r="O14" s="4" t="s">
        <v>16</v>
      </c>
      <c r="P14" s="9"/>
    </row>
    <row r="15" spans="1:16" s="21" customFormat="1" ht="15" thickBot="1" x14ac:dyDescent="0.2">
      <c r="A15" s="4" t="s">
        <v>17</v>
      </c>
      <c r="B15" s="80">
        <v>2</v>
      </c>
      <c r="C15" s="4" t="s">
        <v>17</v>
      </c>
      <c r="D15" s="80">
        <v>2</v>
      </c>
      <c r="E15" s="4" t="s">
        <v>17</v>
      </c>
      <c r="F15" s="80">
        <v>2</v>
      </c>
      <c r="G15" s="4" t="s">
        <v>17</v>
      </c>
      <c r="H15" s="10">
        <v>2</v>
      </c>
      <c r="I15" s="4" t="s">
        <v>17</v>
      </c>
      <c r="J15" s="80">
        <v>2</v>
      </c>
      <c r="K15" s="4" t="s">
        <v>17</v>
      </c>
      <c r="L15" s="10"/>
      <c r="M15" s="4" t="s">
        <v>17</v>
      </c>
      <c r="N15" s="10"/>
      <c r="O15" s="4" t="s">
        <v>17</v>
      </c>
      <c r="P15" s="10"/>
    </row>
    <row r="16" spans="1:16" s="21" customFormat="1" ht="14.25" x14ac:dyDescent="0.15">
      <c r="A16" s="4" t="s">
        <v>18</v>
      </c>
      <c r="B16" s="81">
        <v>1</v>
      </c>
      <c r="C16" s="4" t="s">
        <v>18</v>
      </c>
      <c r="D16" s="81">
        <v>1</v>
      </c>
      <c r="E16" s="4" t="s">
        <v>18</v>
      </c>
      <c r="F16" s="81">
        <v>1</v>
      </c>
      <c r="G16" s="4" t="s">
        <v>18</v>
      </c>
      <c r="H16" s="11">
        <v>1</v>
      </c>
      <c r="I16" s="4" t="s">
        <v>18</v>
      </c>
      <c r="J16" s="81">
        <v>1</v>
      </c>
      <c r="K16" s="4" t="s">
        <v>18</v>
      </c>
      <c r="L16" s="11"/>
      <c r="M16" s="4" t="s">
        <v>18</v>
      </c>
      <c r="N16" s="11"/>
      <c r="O16" s="4" t="s">
        <v>18</v>
      </c>
      <c r="P16" s="11"/>
    </row>
    <row r="17" spans="1:16" s="21" customFormat="1" ht="14.25" x14ac:dyDescent="0.15">
      <c r="A17" s="4" t="s">
        <v>19</v>
      </c>
      <c r="B17" s="79">
        <v>1</v>
      </c>
      <c r="C17" s="4" t="s">
        <v>19</v>
      </c>
      <c r="D17" s="79">
        <v>1</v>
      </c>
      <c r="E17" s="4" t="s">
        <v>19</v>
      </c>
      <c r="F17" s="79">
        <v>1</v>
      </c>
      <c r="G17" s="4" t="s">
        <v>19</v>
      </c>
      <c r="H17" s="9">
        <v>1</v>
      </c>
      <c r="I17" s="4" t="s">
        <v>19</v>
      </c>
      <c r="J17" s="79">
        <v>1</v>
      </c>
      <c r="K17" s="4" t="s">
        <v>19</v>
      </c>
      <c r="L17" s="9"/>
      <c r="M17" s="4" t="s">
        <v>19</v>
      </c>
      <c r="N17" s="9"/>
      <c r="O17" s="4" t="s">
        <v>19</v>
      </c>
      <c r="P17" s="9"/>
    </row>
    <row r="18" spans="1:16" s="21" customFormat="1" ht="14.25" x14ac:dyDescent="0.15">
      <c r="A18" s="4" t="s">
        <v>20</v>
      </c>
      <c r="B18" s="79" t="s">
        <v>128</v>
      </c>
      <c r="C18" s="4" t="s">
        <v>20</v>
      </c>
      <c r="D18" s="79" t="s">
        <v>128</v>
      </c>
      <c r="E18" s="4" t="s">
        <v>20</v>
      </c>
      <c r="F18" s="79" t="s">
        <v>128</v>
      </c>
      <c r="G18" s="4" t="s">
        <v>20</v>
      </c>
      <c r="H18" s="9">
        <v>1</v>
      </c>
      <c r="I18" s="4" t="s">
        <v>20</v>
      </c>
      <c r="J18" s="79">
        <v>1</v>
      </c>
      <c r="K18" s="4" t="s">
        <v>20</v>
      </c>
      <c r="L18" s="9"/>
      <c r="M18" s="4" t="s">
        <v>20</v>
      </c>
      <c r="N18" s="9"/>
      <c r="O18" s="4" t="s">
        <v>20</v>
      </c>
      <c r="P18" s="9"/>
    </row>
    <row r="19" spans="1:16" s="21" customFormat="1" ht="15" thickBot="1" x14ac:dyDescent="0.2">
      <c r="A19" s="4" t="s">
        <v>21</v>
      </c>
      <c r="B19" s="82">
        <v>1</v>
      </c>
      <c r="C19" s="4" t="s">
        <v>21</v>
      </c>
      <c r="D19" s="82">
        <v>1</v>
      </c>
      <c r="E19" s="4" t="s">
        <v>21</v>
      </c>
      <c r="F19" s="82">
        <v>1</v>
      </c>
      <c r="G19" s="4" t="s">
        <v>21</v>
      </c>
      <c r="H19" s="11">
        <v>1</v>
      </c>
      <c r="I19" s="4" t="s">
        <v>21</v>
      </c>
      <c r="J19" s="82">
        <v>1</v>
      </c>
      <c r="K19" s="4" t="s">
        <v>21</v>
      </c>
      <c r="L19" s="11"/>
      <c r="M19" s="4" t="s">
        <v>21</v>
      </c>
      <c r="N19" s="11"/>
      <c r="O19" s="4" t="s">
        <v>21</v>
      </c>
      <c r="P19" s="11"/>
    </row>
    <row r="20" spans="1:16" s="21" customFormat="1" ht="14.25" thickTop="1" thickBot="1" x14ac:dyDescent="0.2">
      <c r="A20" s="5"/>
      <c r="B20" s="3" t="str">
        <f>DB!A8</f>
        <v>OK</v>
      </c>
      <c r="C20" s="5"/>
      <c r="D20" s="3" t="str">
        <f>DB!B8</f>
        <v>OK</v>
      </c>
      <c r="E20" s="5"/>
      <c r="F20" s="3" t="str">
        <f>DB!C8</f>
        <v>OK</v>
      </c>
      <c r="G20" s="5"/>
      <c r="H20" s="3" t="str">
        <f>DB!D8</f>
        <v>OK</v>
      </c>
      <c r="I20" s="5"/>
      <c r="J20" s="3" t="str">
        <f>DB!E8</f>
        <v>OK</v>
      </c>
      <c r="K20" s="5"/>
      <c r="L20" s="3" t="str">
        <f>DB!F8</f>
        <v/>
      </c>
      <c r="M20" s="5"/>
      <c r="N20" s="3" t="str">
        <f>DB!G8</f>
        <v/>
      </c>
      <c r="O20" s="5"/>
      <c r="P20" s="3" t="str">
        <f>DB!H8</f>
        <v/>
      </c>
    </row>
    <row r="21" spans="1:16" ht="13.5" thickTop="1" x14ac:dyDescent="0.15"/>
  </sheetData>
  <sheetProtection sheet="1" objects="1" scenarios="1"/>
  <mergeCells count="8">
    <mergeCell ref="N1:N2"/>
    <mergeCell ref="P1:P2"/>
    <mergeCell ref="B1:B2"/>
    <mergeCell ref="D1:D2"/>
    <mergeCell ref="F1:F2"/>
    <mergeCell ref="H1:H2"/>
    <mergeCell ref="J1:J2"/>
    <mergeCell ref="L1:L2"/>
  </mergeCells>
  <phoneticPr fontId="0" type="noConversion"/>
  <printOptions horizontalCentered="1" verticalCentered="1"/>
  <pageMargins left="0.39370078740157483" right="0" top="0" bottom="0" header="0" footer="0"/>
  <pageSetup paperSize="9" scale="49" orientation="landscape" horizontalDpi="4294967293" verticalDpi="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2C2F59-46D8-4553-A494-2A11B0CBD0F8}">
  <sheetPr>
    <pageSetUpPr fitToPage="1"/>
  </sheetPr>
  <dimension ref="A1:BC77"/>
  <sheetViews>
    <sheetView showGridLines="0" tabSelected="1" zoomScale="73" workbookViewId="0">
      <selection activeCell="E7" sqref="E7"/>
    </sheetView>
  </sheetViews>
  <sheetFormatPr defaultColWidth="9.16796875" defaultRowHeight="12.75" x14ac:dyDescent="0.15"/>
  <cols>
    <col min="1" max="1" width="1.75" style="47" customWidth="1"/>
    <col min="2" max="2" width="3.1015625" style="47" customWidth="1"/>
    <col min="3" max="3" width="35.87109375" style="47" customWidth="1"/>
    <col min="4" max="4" width="1.75" style="47" customWidth="1"/>
    <col min="5" max="5" width="4.3125" style="47" bestFit="1" customWidth="1"/>
    <col min="6" max="53" width="2.96484375" style="47" customWidth="1"/>
    <col min="54" max="16384" width="9.16796875" style="47"/>
  </cols>
  <sheetData>
    <row r="1" spans="1:55" ht="16.350000000000001" customHeight="1" x14ac:dyDescent="0.15">
      <c r="A1" s="87" t="str">
        <f>CONCATENATE("Grand Prix ",DB!B1)</f>
        <v>Grand Prix 2026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88"/>
      <c r="R1" s="88"/>
      <c r="S1" s="88"/>
      <c r="T1" s="88"/>
      <c r="U1" s="88"/>
      <c r="V1" s="88"/>
      <c r="W1" s="88"/>
      <c r="X1" s="88"/>
      <c r="Y1" s="88"/>
      <c r="Z1" s="88"/>
      <c r="AA1" s="88"/>
      <c r="AB1" s="88"/>
      <c r="AC1" s="88"/>
      <c r="AD1" s="90"/>
      <c r="AE1" s="91"/>
      <c r="AF1" s="91"/>
      <c r="AG1" s="91"/>
      <c r="AH1" s="91"/>
      <c r="AI1" s="91"/>
      <c r="AJ1" s="91"/>
      <c r="AK1" s="91"/>
      <c r="AL1" s="91"/>
      <c r="AM1" s="91"/>
      <c r="AN1" s="91"/>
      <c r="AO1" s="91"/>
      <c r="AP1" s="91"/>
      <c r="AQ1" s="91"/>
      <c r="AR1" s="91"/>
      <c r="AS1" s="91"/>
      <c r="AT1" s="91"/>
      <c r="AU1" s="91"/>
      <c r="AV1" s="91"/>
      <c r="AW1" s="91"/>
      <c r="AX1" s="91"/>
      <c r="AY1" s="91"/>
      <c r="AZ1" s="91"/>
      <c r="BA1" s="91"/>
    </row>
    <row r="2" spans="1:55" ht="16.350000000000001" customHeight="1" x14ac:dyDescent="0.15">
      <c r="A2" s="88"/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  <c r="T2" s="88"/>
      <c r="U2" s="88"/>
      <c r="V2" s="88"/>
      <c r="W2" s="88"/>
      <c r="X2" s="88"/>
      <c r="Y2" s="88"/>
      <c r="Z2" s="88"/>
      <c r="AA2" s="88"/>
      <c r="AB2" s="88"/>
      <c r="AC2" s="88"/>
      <c r="AD2" s="91"/>
      <c r="AE2" s="91"/>
      <c r="AF2" s="91"/>
      <c r="AG2" s="91"/>
      <c r="AH2" s="91"/>
      <c r="AI2" s="91"/>
      <c r="AJ2" s="91"/>
      <c r="AK2" s="91"/>
      <c r="AL2" s="91"/>
      <c r="AM2" s="91"/>
      <c r="AN2" s="91"/>
      <c r="AO2" s="91"/>
      <c r="AP2" s="91"/>
      <c r="AQ2" s="91"/>
      <c r="AR2" s="91"/>
      <c r="AS2" s="91"/>
      <c r="AT2" s="91"/>
      <c r="AU2" s="91"/>
      <c r="AV2" s="91"/>
      <c r="AW2" s="91"/>
      <c r="AX2" s="91"/>
      <c r="AY2" s="91"/>
      <c r="AZ2" s="91"/>
      <c r="BA2" s="91"/>
    </row>
    <row r="3" spans="1:55" ht="16.350000000000001" customHeight="1" thickBot="1" x14ac:dyDescent="0.2">
      <c r="A3" s="89"/>
      <c r="B3" s="89"/>
      <c r="C3" s="89"/>
      <c r="D3" s="89"/>
      <c r="E3" s="89"/>
      <c r="F3" s="89"/>
      <c r="G3" s="89"/>
      <c r="H3" s="89"/>
      <c r="I3" s="89"/>
      <c r="J3" s="89"/>
      <c r="K3" s="89"/>
      <c r="L3" s="89"/>
      <c r="M3" s="89"/>
      <c r="N3" s="89"/>
      <c r="O3" s="89"/>
      <c r="P3" s="89"/>
      <c r="Q3" s="89"/>
      <c r="R3" s="89"/>
      <c r="S3" s="89"/>
      <c r="T3" s="89"/>
      <c r="U3" s="89"/>
      <c r="V3" s="89"/>
      <c r="W3" s="89"/>
      <c r="X3" s="89"/>
      <c r="Y3" s="89"/>
      <c r="Z3" s="89"/>
      <c r="AA3" s="89"/>
      <c r="AB3" s="89"/>
      <c r="AC3" s="89"/>
      <c r="AD3" s="92"/>
      <c r="AE3" s="92"/>
      <c r="AF3" s="92"/>
      <c r="AG3" s="92"/>
      <c r="AH3" s="92"/>
      <c r="AI3" s="92"/>
      <c r="AJ3" s="92"/>
      <c r="AK3" s="92"/>
      <c r="AL3" s="92"/>
      <c r="AM3" s="92"/>
      <c r="AN3" s="92"/>
      <c r="AO3" s="92"/>
      <c r="AP3" s="92"/>
      <c r="AQ3" s="92"/>
      <c r="AR3" s="92"/>
      <c r="AS3" s="92"/>
      <c r="AT3" s="92"/>
      <c r="AU3" s="92"/>
      <c r="AV3" s="92"/>
      <c r="AW3" s="92"/>
      <c r="AX3" s="92"/>
      <c r="AY3" s="92"/>
      <c r="AZ3" s="92"/>
      <c r="BA3" s="92"/>
    </row>
    <row r="4" spans="1:55" ht="75.75" customHeight="1" thickTop="1" x14ac:dyDescent="0.15">
      <c r="A4" s="109" t="str">
        <f>IF(F4&lt;&gt;"",DB!D5,"")</f>
        <v>Kvartfinaler, Kamp 1</v>
      </c>
      <c r="B4" s="110"/>
      <c r="C4" s="110"/>
      <c r="D4" s="111"/>
      <c r="E4" s="98" t="str">
        <f>IF(F4&lt;&gt;"","De 13 rigtige","")</f>
        <v>De 13 rigtige</v>
      </c>
      <c r="F4" s="96" t="str">
        <f>Rækker!B3</f>
        <v>Benbo</v>
      </c>
      <c r="G4" s="97"/>
      <c r="H4" s="98"/>
      <c r="I4" s="96" t="str">
        <f>Rækker!D3</f>
        <v>Frydkær</v>
      </c>
      <c r="J4" s="97"/>
      <c r="K4" s="98"/>
      <c r="L4" s="96" t="str">
        <f>Rækker!F3</f>
        <v>Idskov</v>
      </c>
      <c r="M4" s="97"/>
      <c r="N4" s="98"/>
      <c r="O4" s="96" t="str">
        <f>Rækker!H3</f>
        <v>LPHJ</v>
      </c>
      <c r="P4" s="97"/>
      <c r="Q4" s="98"/>
      <c r="R4" s="96" t="str">
        <f>Rækker!J3</f>
        <v>Robbo</v>
      </c>
      <c r="S4" s="97"/>
      <c r="T4" s="98"/>
      <c r="U4" s="96" t="str">
        <f>Rækker!L3</f>
        <v/>
      </c>
      <c r="V4" s="97"/>
      <c r="W4" s="98"/>
      <c r="X4" s="96" t="str">
        <f>Rækker!N3</f>
        <v/>
      </c>
      <c r="Y4" s="97"/>
      <c r="Z4" s="98"/>
      <c r="AA4" s="96" t="str">
        <f>Rækker!P3</f>
        <v/>
      </c>
      <c r="AB4" s="97"/>
      <c r="AC4" s="98"/>
      <c r="AD4" s="93"/>
      <c r="AE4" s="94"/>
      <c r="AF4" s="94"/>
      <c r="AG4" s="94"/>
      <c r="AH4" s="94"/>
      <c r="AI4" s="94"/>
      <c r="AJ4" s="94"/>
      <c r="AK4" s="94"/>
      <c r="AL4" s="94"/>
      <c r="AM4" s="94"/>
      <c r="AN4" s="94"/>
      <c r="AO4" s="94"/>
      <c r="AP4" s="94"/>
      <c r="AQ4" s="94"/>
      <c r="AR4" s="94"/>
      <c r="AS4" s="94"/>
      <c r="AT4" s="94"/>
      <c r="AU4" s="94"/>
      <c r="AV4" s="94"/>
      <c r="AW4" s="94"/>
      <c r="AX4" s="94"/>
      <c r="AY4" s="94"/>
      <c r="AZ4" s="94"/>
      <c r="BA4" s="94"/>
    </row>
    <row r="5" spans="1:55" ht="16.350000000000001" customHeight="1" thickBot="1" x14ac:dyDescent="0.2">
      <c r="A5" s="112"/>
      <c r="B5" s="113"/>
      <c r="C5" s="113"/>
      <c r="D5" s="114"/>
      <c r="E5" s="106"/>
      <c r="F5" s="84" t="str">
        <f>DB!Q12</f>
        <v/>
      </c>
      <c r="G5" s="85"/>
      <c r="H5" s="86"/>
      <c r="I5" s="84" t="str">
        <f>DB!Q13</f>
        <v/>
      </c>
      <c r="J5" s="85"/>
      <c r="K5" s="86"/>
      <c r="L5" s="84" t="str">
        <f>DB!Q14</f>
        <v/>
      </c>
      <c r="M5" s="85"/>
      <c r="N5" s="86"/>
      <c r="O5" s="84" t="str">
        <f>DB!Q15</f>
        <v/>
      </c>
      <c r="P5" s="85"/>
      <c r="Q5" s="86"/>
      <c r="R5" s="84" t="str">
        <f>DB!Q16</f>
        <v/>
      </c>
      <c r="S5" s="85"/>
      <c r="T5" s="86"/>
      <c r="U5" s="84" t="str">
        <f>DB!Q17</f>
        <v/>
      </c>
      <c r="V5" s="85"/>
      <c r="W5" s="86"/>
      <c r="X5" s="84" t="str">
        <f>DB!Q18</f>
        <v/>
      </c>
      <c r="Y5" s="85"/>
      <c r="Z5" s="86"/>
      <c r="AA5" s="84" t="str">
        <f>DB!Q19</f>
        <v/>
      </c>
      <c r="AB5" s="85"/>
      <c r="AC5" s="86"/>
      <c r="AD5" s="95"/>
      <c r="AE5" s="94"/>
      <c r="AF5" s="94"/>
      <c r="AG5" s="94"/>
      <c r="AH5" s="94"/>
      <c r="AI5" s="94"/>
      <c r="AJ5" s="94"/>
      <c r="AK5" s="94"/>
      <c r="AL5" s="94"/>
      <c r="AM5" s="94"/>
      <c r="AN5" s="94"/>
      <c r="AO5" s="94"/>
      <c r="AP5" s="94"/>
      <c r="AQ5" s="94"/>
      <c r="AR5" s="94"/>
      <c r="AS5" s="94"/>
      <c r="AT5" s="94"/>
      <c r="AU5" s="94"/>
      <c r="AV5" s="94"/>
      <c r="AW5" s="94"/>
      <c r="AX5" s="94"/>
      <c r="AY5" s="94"/>
      <c r="AZ5" s="94"/>
      <c r="BA5" s="94"/>
    </row>
    <row r="6" spans="1:55" ht="16.350000000000001" customHeight="1" thickTop="1" thickBot="1" x14ac:dyDescent="0.2">
      <c r="A6" s="100"/>
      <c r="B6" s="101"/>
      <c r="C6" s="101"/>
      <c r="D6" s="102"/>
      <c r="E6" s="49" t="s">
        <v>27</v>
      </c>
      <c r="F6" s="30">
        <v>1</v>
      </c>
      <c r="G6" s="31" t="s">
        <v>1</v>
      </c>
      <c r="H6" s="29">
        <v>2</v>
      </c>
      <c r="I6" s="30">
        <v>1</v>
      </c>
      <c r="J6" s="31" t="s">
        <v>1</v>
      </c>
      <c r="K6" s="29">
        <v>2</v>
      </c>
      <c r="L6" s="30">
        <v>1</v>
      </c>
      <c r="M6" s="31" t="s">
        <v>1</v>
      </c>
      <c r="N6" s="29">
        <v>2</v>
      </c>
      <c r="O6" s="30">
        <v>1</v>
      </c>
      <c r="P6" s="31" t="s">
        <v>1</v>
      </c>
      <c r="Q6" s="29">
        <v>2</v>
      </c>
      <c r="R6" s="30">
        <v>1</v>
      </c>
      <c r="S6" s="31" t="s">
        <v>1</v>
      </c>
      <c r="T6" s="29">
        <v>2</v>
      </c>
      <c r="U6" s="30">
        <v>1</v>
      </c>
      <c r="V6" s="31" t="s">
        <v>1</v>
      </c>
      <c r="W6" s="29">
        <v>2</v>
      </c>
      <c r="X6" s="30">
        <v>1</v>
      </c>
      <c r="Y6" s="31" t="s">
        <v>1</v>
      </c>
      <c r="Z6" s="29">
        <v>2</v>
      </c>
      <c r="AA6" s="30">
        <v>1</v>
      </c>
      <c r="AB6" s="31" t="s">
        <v>1</v>
      </c>
      <c r="AC6" s="29">
        <v>2</v>
      </c>
      <c r="AD6" s="99"/>
      <c r="AE6" s="94"/>
      <c r="AF6" s="94"/>
      <c r="AG6" s="94"/>
      <c r="AH6" s="94"/>
      <c r="AI6" s="94"/>
      <c r="AJ6" s="94"/>
      <c r="AK6" s="94"/>
      <c r="AL6" s="94"/>
      <c r="AM6" s="94"/>
      <c r="AN6" s="94"/>
      <c r="AO6" s="94"/>
      <c r="AP6" s="94"/>
      <c r="AQ6" s="94"/>
      <c r="AR6" s="94"/>
      <c r="AS6" s="94"/>
      <c r="AT6" s="94"/>
      <c r="AU6" s="94"/>
      <c r="AV6" s="94"/>
      <c r="AW6" s="94"/>
      <c r="AX6" s="94"/>
      <c r="AY6" s="94"/>
      <c r="AZ6" s="94"/>
      <c r="BA6" s="94"/>
    </row>
    <row r="7" spans="1:55" ht="16.350000000000001" customHeight="1" thickTop="1" x14ac:dyDescent="0.15">
      <c r="A7" s="32"/>
      <c r="B7" s="33" t="str">
        <f>IF(F4&lt;&gt;"","1.","")</f>
        <v>1.</v>
      </c>
      <c r="C7" s="34" t="str">
        <f>IF(F4&lt;&gt;"",CONCATENATE(Kampe!B5," - ",Kampe!D5,"........................................................................................................."),"")</f>
        <v>Manchester City - Ipswich.........................................................................................................</v>
      </c>
      <c r="D7" s="35" t="s">
        <v>26</v>
      </c>
      <c r="E7" s="25"/>
      <c r="F7" s="27">
        <f>IF(Rækker!B7=1,1,"")</f>
        <v>1</v>
      </c>
      <c r="G7" s="36" t="str">
        <f>IF(Rækker!B7="X","X","")</f>
        <v/>
      </c>
      <c r="H7" s="28" t="str">
        <f>IF(Rækker!B7=2,2,"")</f>
        <v/>
      </c>
      <c r="I7" s="27">
        <f>IF(Rækker!D7=1,1,"")</f>
        <v>1</v>
      </c>
      <c r="J7" s="36" t="str">
        <f>IF(Rækker!D7="X","X","")</f>
        <v/>
      </c>
      <c r="K7" s="28" t="str">
        <f>IF(Rækker!D7=2,2,"")</f>
        <v/>
      </c>
      <c r="L7" s="27">
        <f>IF(Rækker!F7=1,1,"")</f>
        <v>1</v>
      </c>
      <c r="M7" s="36" t="str">
        <f>IF(Rækker!F7="X","X","")</f>
        <v/>
      </c>
      <c r="N7" s="28" t="str">
        <f>IF(Rækker!F7=2,2,"")</f>
        <v/>
      </c>
      <c r="O7" s="27">
        <f>IF(Rækker!H7=1,1,"")</f>
        <v>1</v>
      </c>
      <c r="P7" s="36" t="str">
        <f>IF(Rækker!H7="X","X","")</f>
        <v/>
      </c>
      <c r="Q7" s="28" t="str">
        <f>IF(Rækker!H7=2,2,"")</f>
        <v/>
      </c>
      <c r="R7" s="27">
        <f>IF(Rækker!J7=1,1,"")</f>
        <v>1</v>
      </c>
      <c r="S7" s="36" t="str">
        <f>IF(Rækker!J7="X","X","")</f>
        <v/>
      </c>
      <c r="T7" s="28" t="str">
        <f>IF(Rækker!J7=2,2,"")</f>
        <v/>
      </c>
      <c r="U7" s="27" t="str">
        <f>IF(Rækker!L7=1,1,"")</f>
        <v/>
      </c>
      <c r="V7" s="36" t="str">
        <f>IF(Rækker!L7="X","X","")</f>
        <v/>
      </c>
      <c r="W7" s="28" t="str">
        <f>IF(Rækker!L7=2,2,"")</f>
        <v/>
      </c>
      <c r="X7" s="27" t="str">
        <f>IF(Rækker!N7=1,1,"")</f>
        <v/>
      </c>
      <c r="Y7" s="36" t="str">
        <f>IF(Rækker!N7="X","X","")</f>
        <v/>
      </c>
      <c r="Z7" s="28" t="str">
        <f>IF(Rækker!N7=2,2,"")</f>
        <v/>
      </c>
      <c r="AA7" s="27" t="str">
        <f>IF(Rækker!P7=1,1,"")</f>
        <v/>
      </c>
      <c r="AB7" s="36" t="str">
        <f>IF(Rækker!P7="X","X","")</f>
        <v/>
      </c>
      <c r="AC7" s="28" t="str">
        <f>IF(Rækker!P7=2,2,"")</f>
        <v/>
      </c>
      <c r="AD7" s="99"/>
      <c r="AE7" s="94"/>
      <c r="AF7" s="94"/>
      <c r="AG7" s="94"/>
      <c r="AH7" s="94"/>
      <c r="AI7" s="94"/>
      <c r="AJ7" s="94"/>
      <c r="AK7" s="94"/>
      <c r="AL7" s="94"/>
      <c r="AM7" s="94"/>
      <c r="AN7" s="94"/>
      <c r="AO7" s="94"/>
      <c r="AP7" s="94"/>
      <c r="AQ7" s="94"/>
      <c r="AR7" s="94"/>
      <c r="AS7" s="94"/>
      <c r="AT7" s="94"/>
      <c r="AU7" s="94"/>
      <c r="AV7" s="94"/>
      <c r="AW7" s="94"/>
      <c r="AX7" s="94"/>
      <c r="AY7" s="94"/>
      <c r="AZ7" s="94"/>
      <c r="BA7" s="94"/>
      <c r="BC7" s="48" t="s">
        <v>26</v>
      </c>
    </row>
    <row r="8" spans="1:55" ht="16.350000000000001" customHeight="1" x14ac:dyDescent="0.15">
      <c r="A8" s="32"/>
      <c r="B8" s="33" t="str">
        <f>IF(F4&lt;&gt;"","2.","")</f>
        <v>2.</v>
      </c>
      <c r="C8" s="34" t="str">
        <f>IF(F4&lt;&gt;"",CONCATENATE(Kampe!B6," - ",Kampe!D6,"........................................................................................................."),"")</f>
        <v>Brentford - Liverpool.........................................................................................................</v>
      </c>
      <c r="D8" s="35" t="s">
        <v>26</v>
      </c>
      <c r="E8" s="23"/>
      <c r="F8" s="37" t="str">
        <f>IF(Rækker!B8=1,1,"")</f>
        <v/>
      </c>
      <c r="G8" s="38" t="str">
        <f>IF(Rækker!B8="X","X","")</f>
        <v/>
      </c>
      <c r="H8" s="39">
        <f>IF(Rækker!B8=2,2,"")</f>
        <v>2</v>
      </c>
      <c r="I8" s="37" t="str">
        <f>IF(Rækker!D8=1,1,"")</f>
        <v/>
      </c>
      <c r="J8" s="38" t="str">
        <f>IF(Rækker!D8="X","X","")</f>
        <v/>
      </c>
      <c r="K8" s="39">
        <f>IF(Rækker!D8=2,2,"")</f>
        <v>2</v>
      </c>
      <c r="L8" s="37" t="str">
        <f>IF(Rækker!F8=1,1,"")</f>
        <v/>
      </c>
      <c r="M8" s="38" t="str">
        <f>IF(Rækker!F8="X","X","")</f>
        <v/>
      </c>
      <c r="N8" s="39">
        <f>IF(Rækker!F8=2,2,"")</f>
        <v>2</v>
      </c>
      <c r="O8" s="37" t="str">
        <f>IF(Rækker!H8=1,1,"")</f>
        <v/>
      </c>
      <c r="P8" s="38" t="str">
        <f>IF(Rækker!H8="X","X","")</f>
        <v>X</v>
      </c>
      <c r="Q8" s="39" t="str">
        <f>IF(Rækker!H8=2,2,"")</f>
        <v/>
      </c>
      <c r="R8" s="37" t="str">
        <f>IF(Rækker!J8=1,1,"")</f>
        <v/>
      </c>
      <c r="S8" s="38" t="str">
        <f>IF(Rækker!J8="X","X","")</f>
        <v>X</v>
      </c>
      <c r="T8" s="39" t="str">
        <f>IF(Rækker!J8=2,2,"")</f>
        <v/>
      </c>
      <c r="U8" s="37" t="str">
        <f>IF(Rækker!L8=1,1,"")</f>
        <v/>
      </c>
      <c r="V8" s="38" t="str">
        <f>IF(Rækker!L8="X","X","")</f>
        <v/>
      </c>
      <c r="W8" s="39" t="str">
        <f>IF(Rækker!L8=2,2,"")</f>
        <v/>
      </c>
      <c r="X8" s="37" t="str">
        <f>IF(Rækker!N8=1,1,"")</f>
        <v/>
      </c>
      <c r="Y8" s="38" t="str">
        <f>IF(Rækker!N8="X","X","")</f>
        <v/>
      </c>
      <c r="Z8" s="39" t="str">
        <f>IF(Rækker!N8=2,2,"")</f>
        <v/>
      </c>
      <c r="AA8" s="37" t="str">
        <f>IF(Rækker!P8=1,1,"")</f>
        <v/>
      </c>
      <c r="AB8" s="38" t="str">
        <f>IF(Rækker!P8="X","X","")</f>
        <v/>
      </c>
      <c r="AC8" s="39" t="str">
        <f>IF(Rækker!P8=2,2,"")</f>
        <v/>
      </c>
      <c r="AD8" s="99"/>
      <c r="AE8" s="94"/>
      <c r="AF8" s="94"/>
      <c r="AG8" s="94"/>
      <c r="AH8" s="94"/>
      <c r="AI8" s="94"/>
      <c r="AJ8" s="94"/>
      <c r="AK8" s="94"/>
      <c r="AL8" s="94"/>
      <c r="AM8" s="94"/>
      <c r="AN8" s="94"/>
      <c r="AO8" s="94"/>
      <c r="AP8" s="94"/>
      <c r="AQ8" s="94"/>
      <c r="AR8" s="94"/>
      <c r="AS8" s="94"/>
      <c r="AT8" s="94"/>
      <c r="AU8" s="94"/>
      <c r="AV8" s="94"/>
      <c r="AW8" s="94"/>
      <c r="AX8" s="94"/>
      <c r="AY8" s="94"/>
      <c r="AZ8" s="94"/>
      <c r="BA8" s="94"/>
    </row>
    <row r="9" spans="1:55" ht="16.350000000000001" customHeight="1" thickBot="1" x14ac:dyDescent="0.2">
      <c r="A9" s="32"/>
      <c r="B9" s="40" t="str">
        <f>IF(F4&lt;&gt;"","3.","")</f>
        <v>3.</v>
      </c>
      <c r="C9" s="41" t="str">
        <f>IF(F4&lt;&gt;"",CONCATENATE(Kampe!B7," - ",Kampe!D7,"........................................................................................................."),"")</f>
        <v>Fulham - Hull.........................................................................................................</v>
      </c>
      <c r="D9" s="35" t="s">
        <v>26</v>
      </c>
      <c r="E9" s="24"/>
      <c r="F9" s="42">
        <f>IF(Rækker!B9=1,1,"")</f>
        <v>1</v>
      </c>
      <c r="G9" s="43" t="str">
        <f>IF(Rækker!B9="X","X","")</f>
        <v/>
      </c>
      <c r="H9" s="44" t="str">
        <f>IF(Rækker!B9=2,2,"")</f>
        <v/>
      </c>
      <c r="I9" s="42">
        <f>IF(Rækker!D9=1,1,"")</f>
        <v>1</v>
      </c>
      <c r="J9" s="43" t="str">
        <f>IF(Rækker!D9="X","X","")</f>
        <v/>
      </c>
      <c r="K9" s="44" t="str">
        <f>IF(Rækker!D9=2,2,"")</f>
        <v/>
      </c>
      <c r="L9" s="42">
        <f>IF(Rækker!F9=1,1,"")</f>
        <v>1</v>
      </c>
      <c r="M9" s="43" t="str">
        <f>IF(Rækker!F9="X","X","")</f>
        <v/>
      </c>
      <c r="N9" s="44" t="str">
        <f>IF(Rækker!F9=2,2,"")</f>
        <v/>
      </c>
      <c r="O9" s="42">
        <f>IF(Rækker!H9=1,1,"")</f>
        <v>1</v>
      </c>
      <c r="P9" s="43" t="str">
        <f>IF(Rækker!H9="X","X","")</f>
        <v/>
      </c>
      <c r="Q9" s="44" t="str">
        <f>IF(Rækker!H9=2,2,"")</f>
        <v/>
      </c>
      <c r="R9" s="42">
        <f>IF(Rækker!J9=1,1,"")</f>
        <v>1</v>
      </c>
      <c r="S9" s="43" t="str">
        <f>IF(Rækker!J9="X","X","")</f>
        <v/>
      </c>
      <c r="T9" s="44" t="str">
        <f>IF(Rækker!J9=2,2,"")</f>
        <v/>
      </c>
      <c r="U9" s="42" t="str">
        <f>IF(Rækker!L9=1,1,"")</f>
        <v/>
      </c>
      <c r="V9" s="43" t="str">
        <f>IF(Rækker!L9="X","X","")</f>
        <v/>
      </c>
      <c r="W9" s="44" t="str">
        <f>IF(Rækker!L9=2,2,"")</f>
        <v/>
      </c>
      <c r="X9" s="42" t="str">
        <f>IF(Rækker!N9=1,1,"")</f>
        <v/>
      </c>
      <c r="Y9" s="43" t="str">
        <f>IF(Rækker!N9="X","X","")</f>
        <v/>
      </c>
      <c r="Z9" s="44" t="str">
        <f>IF(Rækker!N9=2,2,"")</f>
        <v/>
      </c>
      <c r="AA9" s="42" t="str">
        <f>IF(Rækker!P9=1,1,"")</f>
        <v/>
      </c>
      <c r="AB9" s="43" t="str">
        <f>IF(Rækker!P9="X","X","")</f>
        <v/>
      </c>
      <c r="AC9" s="44" t="str">
        <f>IF(Rækker!P9=2,2,"")</f>
        <v/>
      </c>
      <c r="AD9" s="99"/>
      <c r="AE9" s="94"/>
      <c r="AF9" s="94"/>
      <c r="AG9" s="94"/>
      <c r="AH9" s="94"/>
      <c r="AI9" s="94"/>
      <c r="AJ9" s="94"/>
      <c r="AK9" s="94"/>
      <c r="AL9" s="94"/>
      <c r="AM9" s="94"/>
      <c r="AN9" s="94"/>
      <c r="AO9" s="94"/>
      <c r="AP9" s="94"/>
      <c r="AQ9" s="94"/>
      <c r="AR9" s="94"/>
      <c r="AS9" s="94"/>
      <c r="AT9" s="94"/>
      <c r="AU9" s="94"/>
      <c r="AV9" s="94"/>
      <c r="AW9" s="94"/>
      <c r="AX9" s="94"/>
      <c r="AY9" s="94"/>
      <c r="AZ9" s="94"/>
      <c r="BA9" s="94"/>
    </row>
    <row r="10" spans="1:55" ht="16.350000000000001" customHeight="1" x14ac:dyDescent="0.15">
      <c r="A10" s="32"/>
      <c r="B10" s="33" t="str">
        <f>IF(F4&lt;&gt;"","4.","")</f>
        <v>4.</v>
      </c>
      <c r="C10" s="34" t="str">
        <f>IF(F4&lt;&gt;"",CONCATENATE(Kampe!B8," - ",Kampe!D8,"........................................................................................................."),"")</f>
        <v>Birmingham - Queens Park R.........................................................................................................</v>
      </c>
      <c r="D10" s="35" t="s">
        <v>26</v>
      </c>
      <c r="E10" s="25"/>
      <c r="F10" s="45">
        <f>IF(Rækker!B10=1,1,"")</f>
        <v>1</v>
      </c>
      <c r="G10" s="36" t="str">
        <f>IF(Rækker!B10="X","X","")</f>
        <v/>
      </c>
      <c r="H10" s="28" t="str">
        <f>IF(Rækker!B10=2,2,"")</f>
        <v/>
      </c>
      <c r="I10" s="27">
        <f>IF(Rækker!D10=1,1,"")</f>
        <v>1</v>
      </c>
      <c r="J10" s="36" t="str">
        <f>IF(Rækker!D10="X","X","")</f>
        <v/>
      </c>
      <c r="K10" s="28" t="str">
        <f>IF(Rækker!D10=2,2,"")</f>
        <v/>
      </c>
      <c r="L10" s="27">
        <f>IF(Rækker!F10=1,1,"")</f>
        <v>1</v>
      </c>
      <c r="M10" s="36" t="str">
        <f>IF(Rækker!F10="X","X","")</f>
        <v/>
      </c>
      <c r="N10" s="28" t="str">
        <f>IF(Rækker!F10=2,2,"")</f>
        <v/>
      </c>
      <c r="O10" s="27">
        <f>IF(Rækker!H10=1,1,"")</f>
        <v>1</v>
      </c>
      <c r="P10" s="36" t="str">
        <f>IF(Rækker!H10="X","X","")</f>
        <v/>
      </c>
      <c r="Q10" s="28" t="str">
        <f>IF(Rækker!H10=2,2,"")</f>
        <v/>
      </c>
      <c r="R10" s="27">
        <f>IF(Rækker!J10=1,1,"")</f>
        <v>1</v>
      </c>
      <c r="S10" s="36" t="str">
        <f>IF(Rækker!J10="X","X","")</f>
        <v/>
      </c>
      <c r="T10" s="28" t="str">
        <f>IF(Rækker!J10=2,2,"")</f>
        <v/>
      </c>
      <c r="U10" s="27" t="str">
        <f>IF(Rækker!L10=1,1,"")</f>
        <v/>
      </c>
      <c r="V10" s="36" t="str">
        <f>IF(Rækker!L10="X","X","")</f>
        <v/>
      </c>
      <c r="W10" s="28" t="str">
        <f>IF(Rækker!L10=2,2,"")</f>
        <v/>
      </c>
      <c r="X10" s="27" t="str">
        <f>IF(Rækker!N10=1,1,"")</f>
        <v/>
      </c>
      <c r="Y10" s="36" t="str">
        <f>IF(Rækker!N10="X","X","")</f>
        <v/>
      </c>
      <c r="Z10" s="28" t="str">
        <f>IF(Rækker!N10=2,2,"")</f>
        <v/>
      </c>
      <c r="AA10" s="27" t="str">
        <f>IF(Rækker!P10=1,1,"")</f>
        <v/>
      </c>
      <c r="AB10" s="36" t="str">
        <f>IF(Rækker!P10="X","X","")</f>
        <v/>
      </c>
      <c r="AC10" s="28" t="str">
        <f>IF(Rækker!P10=2,2,"")</f>
        <v/>
      </c>
      <c r="AD10" s="99" t="s">
        <v>6</v>
      </c>
      <c r="AE10" s="94"/>
      <c r="AF10" s="94"/>
      <c r="AG10" s="94"/>
      <c r="AH10" s="94"/>
      <c r="AI10" s="94"/>
      <c r="AJ10" s="94"/>
      <c r="AK10" s="94"/>
      <c r="AL10" s="94"/>
      <c r="AM10" s="94"/>
      <c r="AN10" s="94"/>
      <c r="AO10" s="94"/>
      <c r="AP10" s="94"/>
      <c r="AQ10" s="94"/>
      <c r="AR10" s="94"/>
      <c r="AS10" s="94"/>
      <c r="AT10" s="94"/>
      <c r="AU10" s="94"/>
      <c r="AV10" s="94"/>
      <c r="AW10" s="94"/>
      <c r="AX10" s="94"/>
      <c r="AY10" s="94"/>
      <c r="AZ10" s="94"/>
      <c r="BA10" s="94"/>
    </row>
    <row r="11" spans="1:55" ht="16.350000000000001" customHeight="1" x14ac:dyDescent="0.15">
      <c r="A11" s="32"/>
      <c r="B11" s="33" t="str">
        <f>IF(F4&lt;&gt;"","5.","")</f>
        <v>5.</v>
      </c>
      <c r="C11" s="34" t="str">
        <f>IF(F4&lt;&gt;"",CONCATENATE(Kampe!B9," - ",Kampe!D9,"........................................................................................................."),"")</f>
        <v>Bristol C - Sheffield U.........................................................................................................</v>
      </c>
      <c r="D11" s="35" t="s">
        <v>26</v>
      </c>
      <c r="E11" s="23"/>
      <c r="F11" s="37">
        <f>IF(Rækker!B11=1,1,"")</f>
        <v>1</v>
      </c>
      <c r="G11" s="38" t="str">
        <f>IF(Rækker!B11="X","X","")</f>
        <v/>
      </c>
      <c r="H11" s="39" t="str">
        <f>IF(Rækker!B11=2,2,"")</f>
        <v/>
      </c>
      <c r="I11" s="37">
        <f>IF(Rækker!D11=1,1,"")</f>
        <v>1</v>
      </c>
      <c r="J11" s="38" t="str">
        <f>IF(Rækker!D11="X","X","")</f>
        <v/>
      </c>
      <c r="K11" s="39" t="str">
        <f>IF(Rækker!D11=2,2,"")</f>
        <v/>
      </c>
      <c r="L11" s="37">
        <f>IF(Rækker!F11=1,1,"")</f>
        <v>1</v>
      </c>
      <c r="M11" s="38" t="str">
        <f>IF(Rækker!F11="X","X","")</f>
        <v/>
      </c>
      <c r="N11" s="39" t="str">
        <f>IF(Rækker!F11=2,2,"")</f>
        <v/>
      </c>
      <c r="O11" s="37">
        <f>IF(Rækker!H11=1,1,"")</f>
        <v>1</v>
      </c>
      <c r="P11" s="38" t="str">
        <f>IF(Rækker!H11="X","X","")</f>
        <v/>
      </c>
      <c r="Q11" s="39" t="str">
        <f>IF(Rækker!H11=2,2,"")</f>
        <v/>
      </c>
      <c r="R11" s="37">
        <f>IF(Rækker!J11=1,1,"")</f>
        <v>1</v>
      </c>
      <c r="S11" s="38" t="str">
        <f>IF(Rækker!J11="X","X","")</f>
        <v/>
      </c>
      <c r="T11" s="39" t="str">
        <f>IF(Rækker!J11=2,2,"")</f>
        <v/>
      </c>
      <c r="U11" s="37" t="str">
        <f>IF(Rækker!L11=1,1,"")</f>
        <v/>
      </c>
      <c r="V11" s="38" t="str">
        <f>IF(Rækker!L11="X","X","")</f>
        <v/>
      </c>
      <c r="W11" s="39" t="str">
        <f>IF(Rækker!L11=2,2,"")</f>
        <v/>
      </c>
      <c r="X11" s="37" t="str">
        <f>IF(Rækker!N11=1,1,"")</f>
        <v/>
      </c>
      <c r="Y11" s="38" t="str">
        <f>IF(Rækker!N11="X","X","")</f>
        <v/>
      </c>
      <c r="Z11" s="39" t="str">
        <f>IF(Rækker!N11=2,2,"")</f>
        <v/>
      </c>
      <c r="AA11" s="37" t="str">
        <f>IF(Rækker!P11=1,1,"")</f>
        <v/>
      </c>
      <c r="AB11" s="38" t="str">
        <f>IF(Rækker!P11="X","X","")</f>
        <v/>
      </c>
      <c r="AC11" s="39" t="str">
        <f>IF(Rækker!P11=2,2,"")</f>
        <v/>
      </c>
      <c r="AD11" s="99" t="s">
        <v>28</v>
      </c>
      <c r="AE11" s="94"/>
      <c r="AF11" s="94"/>
      <c r="AG11" s="94"/>
      <c r="AH11" s="94"/>
      <c r="AI11" s="94"/>
      <c r="AJ11" s="94"/>
      <c r="AK11" s="94"/>
      <c r="AL11" s="94"/>
      <c r="AM11" s="94"/>
      <c r="AN11" s="94"/>
      <c r="AO11" s="94"/>
      <c r="AP11" s="94"/>
      <c r="AQ11" s="94"/>
      <c r="AR11" s="94"/>
      <c r="AS11" s="94"/>
      <c r="AT11" s="94"/>
      <c r="AU11" s="94"/>
      <c r="AV11" s="94"/>
      <c r="AW11" s="94"/>
      <c r="AX11" s="94"/>
      <c r="AY11" s="94"/>
      <c r="AZ11" s="94"/>
      <c r="BA11" s="94"/>
    </row>
    <row r="12" spans="1:55" ht="16.350000000000001" customHeight="1" thickBot="1" x14ac:dyDescent="0.2">
      <c r="A12" s="32"/>
      <c r="B12" s="40" t="str">
        <f>IF(F4&lt;&gt;"","6.","")</f>
        <v>6.</v>
      </c>
      <c r="C12" s="41" t="str">
        <f>IF(F4&lt;&gt;"",CONCATENATE(Kampe!B10," - ",Kampe!D10,"........................................................................................................."),"")</f>
        <v>Derby - Stoke.........................................................................................................</v>
      </c>
      <c r="D12" s="35" t="s">
        <v>26</v>
      </c>
      <c r="E12" s="24"/>
      <c r="F12" s="42" t="str">
        <f>IF(Rækker!B12=1,1,"")</f>
        <v/>
      </c>
      <c r="G12" s="43" t="str">
        <f>IF(Rækker!B12="X","X","")</f>
        <v/>
      </c>
      <c r="H12" s="44">
        <f>IF(Rækker!B12=2,2,"")</f>
        <v>2</v>
      </c>
      <c r="I12" s="42" t="str">
        <f>IF(Rækker!D12=1,1,"")</f>
        <v/>
      </c>
      <c r="J12" s="43" t="str">
        <f>IF(Rækker!D12="X","X","")</f>
        <v/>
      </c>
      <c r="K12" s="44">
        <f>IF(Rækker!D12=2,2,"")</f>
        <v>2</v>
      </c>
      <c r="L12" s="42">
        <f>IF(Rækker!F12=1,1,"")</f>
        <v>1</v>
      </c>
      <c r="M12" s="43" t="str">
        <f>IF(Rækker!F12="X","X","")</f>
        <v/>
      </c>
      <c r="N12" s="44" t="str">
        <f>IF(Rækker!F12=2,2,"")</f>
        <v/>
      </c>
      <c r="O12" s="42" t="str">
        <f>IF(Rækker!H12=1,1,"")</f>
        <v/>
      </c>
      <c r="P12" s="43" t="str">
        <f>IF(Rækker!H12="X","X","")</f>
        <v/>
      </c>
      <c r="Q12" s="44">
        <f>IF(Rækker!H12=2,2,"")</f>
        <v>2</v>
      </c>
      <c r="R12" s="42" t="str">
        <f>IF(Rækker!J12=1,1,"")</f>
        <v/>
      </c>
      <c r="S12" s="43" t="str">
        <f>IF(Rækker!J12="X","X","")</f>
        <v/>
      </c>
      <c r="T12" s="44">
        <f>IF(Rækker!J12=2,2,"")</f>
        <v>2</v>
      </c>
      <c r="U12" s="42" t="str">
        <f>IF(Rækker!L12=1,1,"")</f>
        <v/>
      </c>
      <c r="V12" s="43" t="str">
        <f>IF(Rækker!L12="X","X","")</f>
        <v/>
      </c>
      <c r="W12" s="44" t="str">
        <f>IF(Rækker!L12=2,2,"")</f>
        <v/>
      </c>
      <c r="X12" s="42" t="str">
        <f>IF(Rækker!N12=1,1,"")</f>
        <v/>
      </c>
      <c r="Y12" s="43" t="str">
        <f>IF(Rækker!N12="X","X","")</f>
        <v/>
      </c>
      <c r="Z12" s="44" t="str">
        <f>IF(Rækker!N12=2,2,"")</f>
        <v/>
      </c>
      <c r="AA12" s="42" t="str">
        <f>IF(Rækker!P12=1,1,"")</f>
        <v/>
      </c>
      <c r="AB12" s="43" t="str">
        <f>IF(Rækker!P12="X","X","")</f>
        <v/>
      </c>
      <c r="AC12" s="44" t="str">
        <f>IF(Rækker!P12=2,2,"")</f>
        <v/>
      </c>
      <c r="AD12" s="99" t="s">
        <v>5</v>
      </c>
      <c r="AE12" s="94"/>
      <c r="AF12" s="94"/>
      <c r="AG12" s="94"/>
      <c r="AH12" s="94"/>
      <c r="AI12" s="94"/>
      <c r="AJ12" s="94"/>
      <c r="AK12" s="94"/>
      <c r="AL12" s="94"/>
      <c r="AM12" s="94"/>
      <c r="AN12" s="94"/>
      <c r="AO12" s="94"/>
      <c r="AP12" s="94"/>
      <c r="AQ12" s="94"/>
      <c r="AR12" s="94"/>
      <c r="AS12" s="94"/>
      <c r="AT12" s="94"/>
      <c r="AU12" s="94"/>
      <c r="AV12" s="94"/>
      <c r="AW12" s="94"/>
      <c r="AX12" s="94"/>
      <c r="AY12" s="94"/>
      <c r="AZ12" s="94"/>
      <c r="BA12" s="94"/>
    </row>
    <row r="13" spans="1:55" ht="16.350000000000001" customHeight="1" x14ac:dyDescent="0.15">
      <c r="A13" s="32"/>
      <c r="B13" s="33" t="str">
        <f>IF(F4&lt;&gt;"","7.","")</f>
        <v>7.</v>
      </c>
      <c r="C13" s="34" t="str">
        <f>IF(F4&lt;&gt;"",CONCATENATE(Kampe!B11," - ",Kampe!D11,"........................................................................................................."),"")</f>
        <v>Norwich - Portsmouth.........................................................................................................</v>
      </c>
      <c r="D13" s="35" t="s">
        <v>26</v>
      </c>
      <c r="E13" s="25"/>
      <c r="F13" s="45">
        <f>IF(Rækker!B13=1,1,"")</f>
        <v>1</v>
      </c>
      <c r="G13" s="36" t="str">
        <f>IF(Rækker!B13="X","X","")</f>
        <v/>
      </c>
      <c r="H13" s="28" t="str">
        <f>IF(Rækker!B13=2,2,"")</f>
        <v/>
      </c>
      <c r="I13" s="27">
        <f>IF(Rækker!D13=1,1,"")</f>
        <v>1</v>
      </c>
      <c r="J13" s="36" t="str">
        <f>IF(Rækker!D13="X","X","")</f>
        <v/>
      </c>
      <c r="K13" s="28" t="str">
        <f>IF(Rækker!D13=2,2,"")</f>
        <v/>
      </c>
      <c r="L13" s="27">
        <f>IF(Rækker!F13=1,1,"")</f>
        <v>1</v>
      </c>
      <c r="M13" s="36" t="str">
        <f>IF(Rækker!F13="X","X","")</f>
        <v/>
      </c>
      <c r="N13" s="28" t="str">
        <f>IF(Rækker!F13=2,2,"")</f>
        <v/>
      </c>
      <c r="O13" s="27">
        <f>IF(Rækker!H13=1,1,"")</f>
        <v>1</v>
      </c>
      <c r="P13" s="36" t="str">
        <f>IF(Rækker!H13="X","X","")</f>
        <v/>
      </c>
      <c r="Q13" s="28" t="str">
        <f>IF(Rækker!H13=2,2,"")</f>
        <v/>
      </c>
      <c r="R13" s="27">
        <f>IF(Rækker!J13=1,1,"")</f>
        <v>1</v>
      </c>
      <c r="S13" s="36" t="str">
        <f>IF(Rækker!J13="X","X","")</f>
        <v/>
      </c>
      <c r="T13" s="28" t="str">
        <f>IF(Rækker!J13=2,2,"")</f>
        <v/>
      </c>
      <c r="U13" s="27" t="str">
        <f>IF(Rækker!L13=1,1,"")</f>
        <v/>
      </c>
      <c r="V13" s="36" t="str">
        <f>IF(Rækker!L13="X","X","")</f>
        <v/>
      </c>
      <c r="W13" s="28" t="str">
        <f>IF(Rækker!L13=2,2,"")</f>
        <v/>
      </c>
      <c r="X13" s="27" t="str">
        <f>IF(Rækker!N13=1,1,"")</f>
        <v/>
      </c>
      <c r="Y13" s="36" t="str">
        <f>IF(Rækker!N13="X","X","")</f>
        <v/>
      </c>
      <c r="Z13" s="28" t="str">
        <f>IF(Rækker!N13=2,2,"")</f>
        <v/>
      </c>
      <c r="AA13" s="27" t="str">
        <f>IF(Rækker!P13=1,1,"")</f>
        <v/>
      </c>
      <c r="AB13" s="36" t="str">
        <f>IF(Rækker!P13="X","X","")</f>
        <v/>
      </c>
      <c r="AC13" s="28" t="str">
        <f>IF(Rækker!P13=2,2,"")</f>
        <v/>
      </c>
      <c r="AD13" s="99"/>
      <c r="AE13" s="94"/>
      <c r="AF13" s="94"/>
      <c r="AG13" s="94"/>
      <c r="AH13" s="94"/>
      <c r="AI13" s="94"/>
      <c r="AJ13" s="94"/>
      <c r="AK13" s="94"/>
      <c r="AL13" s="94"/>
      <c r="AM13" s="94"/>
      <c r="AN13" s="94"/>
      <c r="AO13" s="94"/>
      <c r="AP13" s="94"/>
      <c r="AQ13" s="94"/>
      <c r="AR13" s="94"/>
      <c r="AS13" s="94"/>
      <c r="AT13" s="94"/>
      <c r="AU13" s="94"/>
      <c r="AV13" s="94"/>
      <c r="AW13" s="94"/>
      <c r="AX13" s="94"/>
      <c r="AY13" s="94"/>
      <c r="AZ13" s="94"/>
      <c r="BA13" s="94"/>
    </row>
    <row r="14" spans="1:55" ht="16.350000000000001" customHeight="1" x14ac:dyDescent="0.15">
      <c r="A14" s="32"/>
      <c r="B14" s="33" t="str">
        <f>IF(F4&lt;&gt;"","8.","")</f>
        <v>8.</v>
      </c>
      <c r="C14" s="34" t="str">
        <f>IF(F4&lt;&gt;"",CONCATENATE(Kampe!B12," - ",Kampe!D12,"........................................................................................................."),"")</f>
        <v>Southampton - Bolton.........................................................................................................</v>
      </c>
      <c r="D14" s="35" t="s">
        <v>26</v>
      </c>
      <c r="E14" s="23"/>
      <c r="F14" s="37">
        <f>IF(Rækker!B14=1,1,"")</f>
        <v>1</v>
      </c>
      <c r="G14" s="38" t="str">
        <f>IF(Rækker!B14="X","X","")</f>
        <v/>
      </c>
      <c r="H14" s="39" t="str">
        <f>IF(Rækker!B14=2,2,"")</f>
        <v/>
      </c>
      <c r="I14" s="37">
        <f>IF(Rækker!D14=1,1,"")</f>
        <v>1</v>
      </c>
      <c r="J14" s="38" t="str">
        <f>IF(Rækker!D14="X","X","")</f>
        <v/>
      </c>
      <c r="K14" s="39" t="str">
        <f>IF(Rækker!D14=2,2,"")</f>
        <v/>
      </c>
      <c r="L14" s="37">
        <f>IF(Rækker!F14=1,1,"")</f>
        <v>1</v>
      </c>
      <c r="M14" s="38" t="str">
        <f>IF(Rækker!F14="X","X","")</f>
        <v/>
      </c>
      <c r="N14" s="39" t="str">
        <f>IF(Rækker!F14=2,2,"")</f>
        <v/>
      </c>
      <c r="O14" s="37">
        <f>IF(Rækker!H14=1,1,"")</f>
        <v>1</v>
      </c>
      <c r="P14" s="38" t="str">
        <f>IF(Rækker!H14="X","X","")</f>
        <v/>
      </c>
      <c r="Q14" s="39" t="str">
        <f>IF(Rækker!H14=2,2,"")</f>
        <v/>
      </c>
      <c r="R14" s="37">
        <f>IF(Rækker!J14=1,1,"")</f>
        <v>1</v>
      </c>
      <c r="S14" s="38" t="str">
        <f>IF(Rækker!J14="X","X","")</f>
        <v/>
      </c>
      <c r="T14" s="39" t="str">
        <f>IF(Rækker!J14=2,2,"")</f>
        <v/>
      </c>
      <c r="U14" s="37" t="str">
        <f>IF(Rækker!L14=1,1,"")</f>
        <v/>
      </c>
      <c r="V14" s="38" t="str">
        <f>IF(Rækker!L14="X","X","")</f>
        <v/>
      </c>
      <c r="W14" s="39" t="str">
        <f>IF(Rækker!L14=2,2,"")</f>
        <v/>
      </c>
      <c r="X14" s="37" t="str">
        <f>IF(Rækker!N14=1,1,"")</f>
        <v/>
      </c>
      <c r="Y14" s="38" t="str">
        <f>IF(Rækker!N14="X","X","")</f>
        <v/>
      </c>
      <c r="Z14" s="39" t="str">
        <f>IF(Rækker!N14=2,2,"")</f>
        <v/>
      </c>
      <c r="AA14" s="37" t="str">
        <f>IF(Rækker!P14=1,1,"")</f>
        <v/>
      </c>
      <c r="AB14" s="38" t="str">
        <f>IF(Rækker!P14="X","X","")</f>
        <v/>
      </c>
      <c r="AC14" s="39" t="str">
        <f>IF(Rækker!P14=2,2,"")</f>
        <v/>
      </c>
      <c r="AD14" s="99" t="str">
        <f>DB!H1</f>
        <v>Grand Prix-række afgives til Bjarne Villadsen</v>
      </c>
      <c r="AE14" s="94"/>
      <c r="AF14" s="94"/>
      <c r="AG14" s="94"/>
      <c r="AH14" s="94"/>
      <c r="AI14" s="94"/>
      <c r="AJ14" s="94"/>
      <c r="AK14" s="94"/>
      <c r="AL14" s="94"/>
      <c r="AM14" s="94"/>
      <c r="AN14" s="94"/>
      <c r="AO14" s="94"/>
      <c r="AP14" s="94"/>
      <c r="AQ14" s="94"/>
      <c r="AR14" s="94"/>
      <c r="AS14" s="94"/>
      <c r="AT14" s="94"/>
      <c r="AU14" s="94"/>
      <c r="AV14" s="94"/>
      <c r="AW14" s="94"/>
      <c r="AX14" s="94"/>
      <c r="AY14" s="94"/>
      <c r="AZ14" s="94"/>
      <c r="BA14" s="94"/>
    </row>
    <row r="15" spans="1:55" ht="16.350000000000001" customHeight="1" thickBot="1" x14ac:dyDescent="0.2">
      <c r="A15" s="32"/>
      <c r="B15" s="40" t="str">
        <f>IF(F4&lt;&gt;"","9.","")</f>
        <v>9.</v>
      </c>
      <c r="C15" s="41" t="str">
        <f>IF(F4&lt;&gt;"",CONCATENATE(Kampe!B13," - ",Kampe!D13,"........................................................................................................."),"")</f>
        <v>Swansea - West Ham.........................................................................................................</v>
      </c>
      <c r="D15" s="35" t="s">
        <v>26</v>
      </c>
      <c r="E15" s="24"/>
      <c r="F15" s="42" t="str">
        <f>IF(Rækker!B15=1,1,"")</f>
        <v/>
      </c>
      <c r="G15" s="43" t="str">
        <f>IF(Rækker!B15="X","X","")</f>
        <v/>
      </c>
      <c r="H15" s="44">
        <f>IF(Rækker!B15=2,2,"")</f>
        <v>2</v>
      </c>
      <c r="I15" s="42" t="str">
        <f>IF(Rækker!D15=1,1,"")</f>
        <v/>
      </c>
      <c r="J15" s="43" t="str">
        <f>IF(Rækker!D15="X","X","")</f>
        <v/>
      </c>
      <c r="K15" s="44">
        <f>IF(Rækker!D15=2,2,"")</f>
        <v>2</v>
      </c>
      <c r="L15" s="42" t="str">
        <f>IF(Rækker!F15=1,1,"")</f>
        <v/>
      </c>
      <c r="M15" s="43" t="str">
        <f>IF(Rækker!F15="X","X","")</f>
        <v/>
      </c>
      <c r="N15" s="44">
        <f>IF(Rækker!F15=2,2,"")</f>
        <v>2</v>
      </c>
      <c r="O15" s="42" t="str">
        <f>IF(Rækker!H15=1,1,"")</f>
        <v/>
      </c>
      <c r="P15" s="43" t="str">
        <f>IF(Rækker!H15="X","X","")</f>
        <v/>
      </c>
      <c r="Q15" s="44">
        <f>IF(Rækker!H15=2,2,"")</f>
        <v>2</v>
      </c>
      <c r="R15" s="42" t="str">
        <f>IF(Rækker!J15=1,1,"")</f>
        <v/>
      </c>
      <c r="S15" s="43" t="str">
        <f>IF(Rækker!J15="X","X","")</f>
        <v/>
      </c>
      <c r="T15" s="44">
        <f>IF(Rækker!J15=2,2,"")</f>
        <v>2</v>
      </c>
      <c r="U15" s="42" t="str">
        <f>IF(Rækker!L15=1,1,"")</f>
        <v/>
      </c>
      <c r="V15" s="43" t="str">
        <f>IF(Rækker!L15="X","X","")</f>
        <v/>
      </c>
      <c r="W15" s="44" t="str">
        <f>IF(Rækker!L15=2,2,"")</f>
        <v/>
      </c>
      <c r="X15" s="42" t="str">
        <f>IF(Rækker!N15=1,1,"")</f>
        <v/>
      </c>
      <c r="Y15" s="43" t="str">
        <f>IF(Rækker!N15="X","X","")</f>
        <v/>
      </c>
      <c r="Z15" s="44" t="str">
        <f>IF(Rækker!N15=2,2,"")</f>
        <v/>
      </c>
      <c r="AA15" s="42" t="str">
        <f>IF(Rækker!P15=1,1,"")</f>
        <v/>
      </c>
      <c r="AB15" s="43" t="str">
        <f>IF(Rækker!P15="X","X","")</f>
        <v/>
      </c>
      <c r="AC15" s="44" t="str">
        <f>IF(Rækker!P15=2,2,"")</f>
        <v/>
      </c>
      <c r="AD15" s="99" t="str">
        <f>DB!H2</f>
        <v>Senest Onsdag kl. 23.00 i næste kampuge</v>
      </c>
      <c r="AE15" s="94"/>
      <c r="AF15" s="94"/>
      <c r="AG15" s="94"/>
      <c r="AH15" s="94"/>
      <c r="AI15" s="94"/>
      <c r="AJ15" s="94"/>
      <c r="AK15" s="94"/>
      <c r="AL15" s="94"/>
      <c r="AM15" s="94"/>
      <c r="AN15" s="94"/>
      <c r="AO15" s="94"/>
      <c r="AP15" s="94"/>
      <c r="AQ15" s="94"/>
      <c r="AR15" s="94"/>
      <c r="AS15" s="94"/>
      <c r="AT15" s="94"/>
      <c r="AU15" s="94"/>
      <c r="AV15" s="94"/>
      <c r="AW15" s="94"/>
      <c r="AX15" s="94"/>
      <c r="AY15" s="94"/>
      <c r="AZ15" s="94"/>
      <c r="BA15" s="94"/>
    </row>
    <row r="16" spans="1:55" ht="16.350000000000001" customHeight="1" x14ac:dyDescent="0.15">
      <c r="A16" s="32"/>
      <c r="B16" s="33" t="str">
        <f>IF(F4&lt;&gt;"","10.","")</f>
        <v>10.</v>
      </c>
      <c r="C16" s="34" t="str">
        <f>IF(F4&lt;&gt;"",CONCATENATE(Kampe!B14," - ",Kampe!D14,"........................................................................................................."),"")</f>
        <v>West Bromwich - Blackburn.........................................................................................................</v>
      </c>
      <c r="D16" s="35" t="s">
        <v>26</v>
      </c>
      <c r="E16" s="25"/>
      <c r="F16" s="45">
        <f>IF(Rækker!B16=1,1,"")</f>
        <v>1</v>
      </c>
      <c r="G16" s="36" t="str">
        <f>IF(Rækker!B16="X","X","")</f>
        <v/>
      </c>
      <c r="H16" s="28" t="str">
        <f>IF(Rækker!B16=2,2,"")</f>
        <v/>
      </c>
      <c r="I16" s="27">
        <f>IF(Rækker!D16=1,1,"")</f>
        <v>1</v>
      </c>
      <c r="J16" s="36" t="str">
        <f>IF(Rækker!D16="X","X","")</f>
        <v/>
      </c>
      <c r="K16" s="28" t="str">
        <f>IF(Rækker!D16=2,2,"")</f>
        <v/>
      </c>
      <c r="L16" s="27">
        <f>IF(Rækker!F16=1,1,"")</f>
        <v>1</v>
      </c>
      <c r="M16" s="36" t="str">
        <f>IF(Rækker!F16="X","X","")</f>
        <v/>
      </c>
      <c r="N16" s="28" t="str">
        <f>IF(Rækker!F16=2,2,"")</f>
        <v/>
      </c>
      <c r="O16" s="27">
        <f>IF(Rækker!H16=1,1,"")</f>
        <v>1</v>
      </c>
      <c r="P16" s="36" t="str">
        <f>IF(Rækker!H16="X","X","")</f>
        <v/>
      </c>
      <c r="Q16" s="28" t="str">
        <f>IF(Rækker!H16=2,2,"")</f>
        <v/>
      </c>
      <c r="R16" s="27">
        <f>IF(Rækker!J16=1,1,"")</f>
        <v>1</v>
      </c>
      <c r="S16" s="36" t="str">
        <f>IF(Rækker!J16="X","X","")</f>
        <v/>
      </c>
      <c r="T16" s="28" t="str">
        <f>IF(Rækker!J16=2,2,"")</f>
        <v/>
      </c>
      <c r="U16" s="27" t="str">
        <f>IF(Rækker!L16=1,1,"")</f>
        <v/>
      </c>
      <c r="V16" s="36" t="str">
        <f>IF(Rækker!L16="X","X","")</f>
        <v/>
      </c>
      <c r="W16" s="28" t="str">
        <f>IF(Rækker!L16=2,2,"")</f>
        <v/>
      </c>
      <c r="X16" s="27" t="str">
        <f>IF(Rækker!N16=1,1,"")</f>
        <v/>
      </c>
      <c r="Y16" s="36" t="str">
        <f>IF(Rækker!N16="X","X","")</f>
        <v/>
      </c>
      <c r="Z16" s="28" t="str">
        <f>IF(Rækker!N16=2,2,"")</f>
        <v/>
      </c>
      <c r="AA16" s="27" t="str">
        <f>IF(Rækker!P16=1,1,"")</f>
        <v/>
      </c>
      <c r="AB16" s="36" t="str">
        <f>IF(Rækker!P16="X","X","")</f>
        <v/>
      </c>
      <c r="AC16" s="28" t="str">
        <f>IF(Rækker!P16=2,2,"")</f>
        <v/>
      </c>
      <c r="AD16" s="99" t="str">
        <f>DB!H3</f>
        <v>på tlf.: 20 46 98 75 eller på email: lundstipsforening@gmail</v>
      </c>
      <c r="AE16" s="94"/>
      <c r="AF16" s="94"/>
      <c r="AG16" s="94"/>
      <c r="AH16" s="94"/>
      <c r="AI16" s="94"/>
      <c r="AJ16" s="94"/>
      <c r="AK16" s="94"/>
      <c r="AL16" s="94"/>
      <c r="AM16" s="94"/>
      <c r="AN16" s="94"/>
      <c r="AO16" s="94"/>
      <c r="AP16" s="94"/>
      <c r="AQ16" s="94"/>
      <c r="AR16" s="94"/>
      <c r="AS16" s="94"/>
      <c r="AT16" s="94"/>
      <c r="AU16" s="94"/>
      <c r="AV16" s="94"/>
      <c r="AW16" s="94"/>
      <c r="AX16" s="94"/>
      <c r="AY16" s="94"/>
      <c r="AZ16" s="94"/>
      <c r="BA16" s="94"/>
    </row>
    <row r="17" spans="1:53" ht="16.350000000000001" customHeight="1" x14ac:dyDescent="0.15">
      <c r="A17" s="32"/>
      <c r="B17" s="33" t="str">
        <f>IF(F4&lt;&gt;"","11.","")</f>
        <v>11.</v>
      </c>
      <c r="C17" s="34" t="str">
        <f>IF(F4&lt;&gt;"",CONCATENATE(Kampe!B15," - ",Kampe!D15,"........................................................................................................."),"")</f>
        <v>Wrexham - Preston.........................................................................................................</v>
      </c>
      <c r="D17" s="35" t="s">
        <v>26</v>
      </c>
      <c r="E17" s="23"/>
      <c r="F17" s="37">
        <f>IF(Rækker!B17=1,1,"")</f>
        <v>1</v>
      </c>
      <c r="G17" s="38" t="str">
        <f>IF(Rækker!B17="X","X","")</f>
        <v/>
      </c>
      <c r="H17" s="39" t="str">
        <f>IF(Rækker!B17=2,2,"")</f>
        <v/>
      </c>
      <c r="I17" s="37">
        <f>IF(Rækker!D17=1,1,"")</f>
        <v>1</v>
      </c>
      <c r="J17" s="38" t="str">
        <f>IF(Rækker!D17="X","X","")</f>
        <v/>
      </c>
      <c r="K17" s="39" t="str">
        <f>IF(Rækker!D17=2,2,"")</f>
        <v/>
      </c>
      <c r="L17" s="37">
        <f>IF(Rækker!F17=1,1,"")</f>
        <v>1</v>
      </c>
      <c r="M17" s="38" t="str">
        <f>IF(Rækker!F17="X","X","")</f>
        <v/>
      </c>
      <c r="N17" s="39" t="str">
        <f>IF(Rækker!F17=2,2,"")</f>
        <v/>
      </c>
      <c r="O17" s="37">
        <f>IF(Rækker!H17=1,1,"")</f>
        <v>1</v>
      </c>
      <c r="P17" s="38" t="str">
        <f>IF(Rækker!H17="X","X","")</f>
        <v/>
      </c>
      <c r="Q17" s="39" t="str">
        <f>IF(Rækker!H17=2,2,"")</f>
        <v/>
      </c>
      <c r="R17" s="37">
        <f>IF(Rækker!J17=1,1,"")</f>
        <v>1</v>
      </c>
      <c r="S17" s="38" t="str">
        <f>IF(Rækker!J17="X","X","")</f>
        <v/>
      </c>
      <c r="T17" s="39" t="str">
        <f>IF(Rækker!J17=2,2,"")</f>
        <v/>
      </c>
      <c r="U17" s="37" t="str">
        <f>IF(Rækker!L17=1,1,"")</f>
        <v/>
      </c>
      <c r="V17" s="38" t="str">
        <f>IF(Rækker!L17="X","X","")</f>
        <v/>
      </c>
      <c r="W17" s="39" t="str">
        <f>IF(Rækker!L17=2,2,"")</f>
        <v/>
      </c>
      <c r="X17" s="37" t="str">
        <f>IF(Rækker!N17=1,1,"")</f>
        <v/>
      </c>
      <c r="Y17" s="38" t="str">
        <f>IF(Rækker!N17="X","X","")</f>
        <v/>
      </c>
      <c r="Z17" s="39" t="str">
        <f>IF(Rækker!N17=2,2,"")</f>
        <v/>
      </c>
      <c r="AA17" s="37" t="str">
        <f>IF(Rækker!P17=1,1,"")</f>
        <v/>
      </c>
      <c r="AB17" s="38" t="str">
        <f>IF(Rækker!P17="X","X","")</f>
        <v/>
      </c>
      <c r="AC17" s="39" t="str">
        <f>IF(Rækker!P17=2,2,"")</f>
        <v/>
      </c>
      <c r="AD17" s="99"/>
      <c r="AE17" s="94"/>
      <c r="AF17" s="94"/>
      <c r="AG17" s="94"/>
      <c r="AH17" s="94"/>
      <c r="AI17" s="94"/>
      <c r="AJ17" s="94"/>
      <c r="AK17" s="94"/>
      <c r="AL17" s="94"/>
      <c r="AM17" s="94"/>
      <c r="AN17" s="94"/>
      <c r="AO17" s="94"/>
      <c r="AP17" s="94"/>
      <c r="AQ17" s="94"/>
      <c r="AR17" s="94"/>
      <c r="AS17" s="94"/>
      <c r="AT17" s="94"/>
      <c r="AU17" s="94"/>
      <c r="AV17" s="94"/>
      <c r="AW17" s="94"/>
      <c r="AX17" s="94"/>
      <c r="AY17" s="94"/>
      <c r="AZ17" s="94"/>
      <c r="BA17" s="94"/>
    </row>
    <row r="18" spans="1:53" ht="16.350000000000001" customHeight="1" x14ac:dyDescent="0.15">
      <c r="A18" s="32"/>
      <c r="B18" s="33" t="str">
        <f>IF(F4&lt;&gt;"","12.","")</f>
        <v>12.</v>
      </c>
      <c r="C18" s="34" t="str">
        <f>IF(F4&lt;&gt;"",CONCATENATE(Kampe!B16," - ",Kampe!D16,"........................................................................................................."),"")</f>
        <v>Plymouth - Huddersfield.........................................................................................................</v>
      </c>
      <c r="D18" s="35" t="s">
        <v>26</v>
      </c>
      <c r="E18" s="23"/>
      <c r="F18" s="37" t="str">
        <f>IF(Rækker!B18=1,1,"")</f>
        <v/>
      </c>
      <c r="G18" s="38" t="str">
        <f>IF(Rækker!B18="X","X","")</f>
        <v>X</v>
      </c>
      <c r="H18" s="39" t="str">
        <f>IF(Rækker!B18=2,2,"")</f>
        <v/>
      </c>
      <c r="I18" s="37" t="str">
        <f>IF(Rækker!D18=1,1,"")</f>
        <v/>
      </c>
      <c r="J18" s="38" t="str">
        <f>IF(Rækker!D18="X","X","")</f>
        <v>X</v>
      </c>
      <c r="K18" s="39" t="str">
        <f>IF(Rækker!D18=2,2,"")</f>
        <v/>
      </c>
      <c r="L18" s="37" t="str">
        <f>IF(Rækker!F18=1,1,"")</f>
        <v/>
      </c>
      <c r="M18" s="38" t="str">
        <f>IF(Rækker!F18="X","X","")</f>
        <v>X</v>
      </c>
      <c r="N18" s="39" t="str">
        <f>IF(Rækker!F18=2,2,"")</f>
        <v/>
      </c>
      <c r="O18" s="37">
        <f>IF(Rækker!H18=1,1,"")</f>
        <v>1</v>
      </c>
      <c r="P18" s="38" t="str">
        <f>IF(Rækker!H18="X","X","")</f>
        <v/>
      </c>
      <c r="Q18" s="39" t="str">
        <f>IF(Rækker!H18=2,2,"")</f>
        <v/>
      </c>
      <c r="R18" s="37">
        <f>IF(Rækker!J18=1,1,"")</f>
        <v>1</v>
      </c>
      <c r="S18" s="38" t="str">
        <f>IF(Rækker!J18="X","X","")</f>
        <v/>
      </c>
      <c r="T18" s="39" t="str">
        <f>IF(Rækker!J18=2,2,"")</f>
        <v/>
      </c>
      <c r="U18" s="37" t="str">
        <f>IF(Rækker!L18=1,1,"")</f>
        <v/>
      </c>
      <c r="V18" s="38" t="str">
        <f>IF(Rækker!L18="X","X","")</f>
        <v/>
      </c>
      <c r="W18" s="39" t="str">
        <f>IF(Rækker!L18=2,2,"")</f>
        <v/>
      </c>
      <c r="X18" s="37" t="str">
        <f>IF(Rækker!N18=1,1,"")</f>
        <v/>
      </c>
      <c r="Y18" s="38" t="str">
        <f>IF(Rækker!N18="X","X","")</f>
        <v/>
      </c>
      <c r="Z18" s="39" t="str">
        <f>IF(Rækker!N18=2,2,"")</f>
        <v/>
      </c>
      <c r="AA18" s="37" t="str">
        <f>IF(Rækker!P18=1,1,"")</f>
        <v/>
      </c>
      <c r="AB18" s="38" t="str">
        <f>IF(Rækker!P18="X","X","")</f>
        <v/>
      </c>
      <c r="AC18" s="39" t="str">
        <f>IF(Rækker!P18=2,2,"")</f>
        <v/>
      </c>
      <c r="AD18" s="99"/>
      <c r="AE18" s="94"/>
      <c r="AF18" s="94"/>
      <c r="AG18" s="94"/>
      <c r="AH18" s="94"/>
      <c r="AI18" s="94"/>
      <c r="AJ18" s="94"/>
      <c r="AK18" s="94"/>
      <c r="AL18" s="94"/>
      <c r="AM18" s="94"/>
      <c r="AN18" s="94"/>
      <c r="AO18" s="94"/>
      <c r="AP18" s="94"/>
      <c r="AQ18" s="94"/>
      <c r="AR18" s="94"/>
      <c r="AS18" s="94"/>
      <c r="AT18" s="94"/>
      <c r="AU18" s="94"/>
      <c r="AV18" s="94"/>
      <c r="AW18" s="94"/>
      <c r="AX18" s="94"/>
      <c r="AY18" s="94"/>
      <c r="AZ18" s="94"/>
      <c r="BA18" s="94"/>
    </row>
    <row r="19" spans="1:53" ht="16.350000000000001" customHeight="1" thickBot="1" x14ac:dyDescent="0.2">
      <c r="A19" s="32"/>
      <c r="B19" s="33" t="str">
        <f>IF(F4&lt;&gt;"","13.","")</f>
        <v>13.</v>
      </c>
      <c r="C19" s="34" t="str">
        <f>IF(F4&lt;&gt;"",CONCATENATE(Kampe!B17," - ",Kampe!D17,"........................................................................................................."),"")</f>
        <v>Sheffield W - AFC Wimbledon.........................................................................................................</v>
      </c>
      <c r="D19" s="35" t="s">
        <v>26</v>
      </c>
      <c r="E19" s="26"/>
      <c r="F19" s="45">
        <f>IF(Rækker!B19=1,1,"")</f>
        <v>1</v>
      </c>
      <c r="G19" s="36" t="str">
        <f>IF(Rækker!B19="X","X","")</f>
        <v/>
      </c>
      <c r="H19" s="28" t="str">
        <f>IF(Rækker!B19=2,2,"")</f>
        <v/>
      </c>
      <c r="I19" s="27">
        <f>IF(Rækker!D19=1,1,"")</f>
        <v>1</v>
      </c>
      <c r="J19" s="36" t="str">
        <f>IF(Rækker!D19="X","X","")</f>
        <v/>
      </c>
      <c r="K19" s="28" t="str">
        <f>IF(Rækker!D19=2,2,"")</f>
        <v/>
      </c>
      <c r="L19" s="27">
        <f>IF(Rækker!F19=1,1,"")</f>
        <v>1</v>
      </c>
      <c r="M19" s="36" t="str">
        <f>IF(Rækker!F19="X","X","")</f>
        <v/>
      </c>
      <c r="N19" s="28" t="str">
        <f>IF(Rækker!F19=2,2,"")</f>
        <v/>
      </c>
      <c r="O19" s="27">
        <f>IF(Rækker!H19=1,1,"")</f>
        <v>1</v>
      </c>
      <c r="P19" s="36" t="str">
        <f>IF(Rækker!H19="X","X","")</f>
        <v/>
      </c>
      <c r="Q19" s="28" t="str">
        <f>IF(Rækker!H19=2,2,"")</f>
        <v/>
      </c>
      <c r="R19" s="27">
        <f>IF(Rækker!J19=1,1,"")</f>
        <v>1</v>
      </c>
      <c r="S19" s="36" t="str">
        <f>IF(Rækker!J19="X","X","")</f>
        <v/>
      </c>
      <c r="T19" s="28" t="str">
        <f>IF(Rækker!J19=2,2,"")</f>
        <v/>
      </c>
      <c r="U19" s="27" t="str">
        <f>IF(Rækker!L19=1,1,"")</f>
        <v/>
      </c>
      <c r="V19" s="36" t="str">
        <f>IF(Rækker!L19="X","X","")</f>
        <v/>
      </c>
      <c r="W19" s="28" t="str">
        <f>IF(Rækker!L19=2,2,"")</f>
        <v/>
      </c>
      <c r="X19" s="27" t="str">
        <f>IF(Rækker!N19=1,1,"")</f>
        <v/>
      </c>
      <c r="Y19" s="36" t="str">
        <f>IF(Rækker!N19="X","X","")</f>
        <v/>
      </c>
      <c r="Z19" s="28" t="str">
        <f>IF(Rækker!N19=2,2,"")</f>
        <v/>
      </c>
      <c r="AA19" s="27" t="str">
        <f>IF(Rækker!P19=1,1,"")</f>
        <v/>
      </c>
      <c r="AB19" s="36" t="str">
        <f>IF(Rækker!P19="X","X","")</f>
        <v/>
      </c>
      <c r="AC19" s="28" t="str">
        <f>IF(Rækker!P19=2,2,"")</f>
        <v/>
      </c>
      <c r="AD19" s="99"/>
      <c r="AE19" s="94"/>
      <c r="AF19" s="94"/>
      <c r="AG19" s="94"/>
      <c r="AH19" s="94"/>
      <c r="AI19" s="94"/>
      <c r="AJ19" s="94"/>
      <c r="AK19" s="94"/>
      <c r="AL19" s="94"/>
      <c r="AM19" s="94"/>
      <c r="AN19" s="94"/>
      <c r="AO19" s="94"/>
      <c r="AP19" s="94"/>
      <c r="AQ19" s="94"/>
      <c r="AR19" s="94"/>
      <c r="AS19" s="94"/>
      <c r="AT19" s="94"/>
      <c r="AU19" s="94"/>
      <c r="AV19" s="94"/>
      <c r="AW19" s="94"/>
      <c r="AX19" s="94"/>
      <c r="AY19" s="94"/>
      <c r="AZ19" s="94"/>
      <c r="BA19" s="94"/>
    </row>
    <row r="20" spans="1:53" ht="16.350000000000001" customHeight="1" thickTop="1" thickBot="1" x14ac:dyDescent="0.2">
      <c r="A20" s="107" t="str">
        <f>IF(F4&lt;&gt;"","Resultat: ","")</f>
        <v xml:space="preserve">Resultat: </v>
      </c>
      <c r="B20" s="108"/>
      <c r="C20" s="108"/>
      <c r="D20" s="108"/>
      <c r="E20" s="46"/>
      <c r="F20" s="103" t="str">
        <f>IF(DB!B6=13,IF(F4&lt;&gt;"",IF(F5&lt;&gt;"",IF(OR(LEFT(F5,3)="Res",LEFT(F5,2)="MR"),DB!AE12,""),DB!AE12),""),"")</f>
        <v/>
      </c>
      <c r="G20" s="104"/>
      <c r="H20" s="105"/>
      <c r="I20" s="103" t="str">
        <f>IF(DB!B6=13,IF(I4&lt;&gt;"",IF(I5&lt;&gt;"",IF(OR(LEFT(I5,3)="Res",LEFT(I5,2)="MR"),DB!AE13,""),DB!AE13),""),"")</f>
        <v/>
      </c>
      <c r="J20" s="104"/>
      <c r="K20" s="105"/>
      <c r="L20" s="103" t="str">
        <f>IF(DB!B6=13,IF(L4&lt;&gt;"",IF(L5&lt;&gt;"",IF(OR(LEFT(L5,3)="Res",LEFT(L5,2)="MR"),DB!AE14,""),DB!AE14),""),"")</f>
        <v/>
      </c>
      <c r="M20" s="104"/>
      <c r="N20" s="105"/>
      <c r="O20" s="103" t="str">
        <f>IF(DB!B6=13,IF(O4&lt;&gt;"",IF(O5&lt;&gt;"",IF(OR(LEFT(O5,3)="Res",LEFT(O5,2)="MR"),DB!AE15,""),DB!AE15),""),"")</f>
        <v/>
      </c>
      <c r="P20" s="104"/>
      <c r="Q20" s="105"/>
      <c r="R20" s="103" t="str">
        <f>IF(DB!B6=13,IF(R4&lt;&gt;"",IF(R5&lt;&gt;"",IF(OR(LEFT(R5,3)="Res",LEFT(R5,2)="MR"),DB!AE16,""),DB!AE16),""),"")</f>
        <v/>
      </c>
      <c r="S20" s="104"/>
      <c r="T20" s="105"/>
      <c r="U20" s="103" t="str">
        <f>IF(DB!B6=13,IF(U4&lt;&gt;"",IF(U5&lt;&gt;"",IF(OR(LEFT(U5,3)="Res",LEFT(U5,2)="MR"),DB!AE17,""),DB!AE17),""),"")</f>
        <v/>
      </c>
      <c r="V20" s="104"/>
      <c r="W20" s="105"/>
      <c r="X20" s="103" t="str">
        <f>IF(DB!B6=13,IF(X4&lt;&gt;"",IF(X5&lt;&gt;"",IF(OR(LEFT(X5,3)="Res",LEFT(X5,2)="MR"),DB!AE18,""),DB!AE18),""),"")</f>
        <v/>
      </c>
      <c r="Y20" s="104"/>
      <c r="Z20" s="105"/>
      <c r="AA20" s="103" t="str">
        <f>IF(DB!B6=13,IF(AA4&lt;&gt;"",IF(AA5&lt;&gt;"",IF(OR(LEFT(AA5,3)="Res",LEFT(AA5,2)="MR"),DB!AE19,""),DB!AE19),""),"")</f>
        <v/>
      </c>
      <c r="AB20" s="104"/>
      <c r="AC20" s="105"/>
      <c r="AD20" s="99"/>
      <c r="AE20" s="94"/>
      <c r="AF20" s="94"/>
      <c r="AG20" s="94"/>
      <c r="AH20" s="94"/>
      <c r="AI20" s="94"/>
      <c r="AJ20" s="94"/>
      <c r="AK20" s="94"/>
      <c r="AL20" s="94"/>
      <c r="AM20" s="94"/>
      <c r="AN20" s="94"/>
      <c r="AO20" s="94"/>
      <c r="AP20" s="94"/>
      <c r="AQ20" s="94"/>
      <c r="AR20" s="94"/>
      <c r="AS20" s="94"/>
      <c r="AT20" s="94"/>
      <c r="AU20" s="94"/>
      <c r="AV20" s="94"/>
      <c r="AW20" s="94"/>
      <c r="AX20" s="94"/>
      <c r="AY20" s="94"/>
      <c r="AZ20" s="94"/>
      <c r="BA20" s="94"/>
    </row>
    <row r="21" spans="1:53" ht="16.350000000000001" customHeight="1" thickTop="1" x14ac:dyDescent="0.15">
      <c r="A21" s="73"/>
      <c r="B21" s="73"/>
      <c r="C21" s="73"/>
      <c r="D21" s="73"/>
      <c r="E21" s="73"/>
      <c r="F21" s="73"/>
      <c r="G21" s="73"/>
      <c r="H21" s="73"/>
      <c r="I21" s="73"/>
      <c r="J21" s="73"/>
      <c r="K21" s="73"/>
      <c r="L21" s="73"/>
      <c r="M21" s="73"/>
      <c r="N21" s="73"/>
      <c r="O21" s="73"/>
      <c r="P21" s="73"/>
      <c r="Q21" s="73"/>
      <c r="R21" s="73"/>
      <c r="S21" s="73"/>
      <c r="T21" s="73"/>
      <c r="U21" s="73"/>
      <c r="V21" s="73"/>
      <c r="W21" s="73"/>
      <c r="X21" s="73"/>
      <c r="Y21" s="73"/>
      <c r="Z21" s="73"/>
      <c r="AA21" s="73"/>
      <c r="AB21" s="73"/>
      <c r="AC21" s="73"/>
      <c r="AD21" s="73"/>
      <c r="AE21" s="73"/>
      <c r="AF21" s="73"/>
      <c r="AG21" s="73"/>
      <c r="AH21" s="73"/>
      <c r="AI21" s="73"/>
      <c r="AJ21" s="73"/>
      <c r="AK21" s="73"/>
      <c r="AL21" s="73"/>
      <c r="AM21" s="73"/>
      <c r="AN21" s="73"/>
      <c r="AO21" s="73"/>
      <c r="AP21" s="73"/>
      <c r="AQ21" s="73"/>
      <c r="AR21" s="73"/>
      <c r="AS21" s="73"/>
      <c r="AT21" s="73"/>
      <c r="AU21" s="73"/>
      <c r="AV21" s="73"/>
      <c r="AW21" s="73"/>
      <c r="AX21" s="73"/>
      <c r="AY21" s="73"/>
      <c r="AZ21" s="73"/>
      <c r="BA21" s="73"/>
    </row>
    <row r="22" spans="1:53" ht="16.350000000000001" customHeight="1" x14ac:dyDescent="0.15">
      <c r="A22" s="70"/>
      <c r="B22" s="70"/>
      <c r="C22" s="70"/>
      <c r="D22" s="70"/>
      <c r="E22" s="71"/>
      <c r="F22" s="71"/>
      <c r="G22" s="71"/>
      <c r="H22" s="71"/>
      <c r="I22" s="71"/>
      <c r="J22" s="71"/>
      <c r="K22" s="71"/>
      <c r="L22" s="71"/>
      <c r="M22" s="71"/>
      <c r="N22" s="71"/>
      <c r="O22" s="71"/>
      <c r="P22" s="71"/>
      <c r="Q22" s="71"/>
      <c r="R22" s="71"/>
      <c r="S22" s="71"/>
      <c r="T22" s="71"/>
      <c r="U22" s="71"/>
      <c r="V22" s="71"/>
      <c r="W22" s="71"/>
      <c r="X22" s="71"/>
      <c r="Y22" s="71"/>
      <c r="Z22" s="71"/>
      <c r="AA22" s="71"/>
      <c r="AB22" s="71"/>
      <c r="AC22" s="71"/>
      <c r="AD22" s="71"/>
      <c r="AE22" s="71"/>
      <c r="AF22" s="71"/>
      <c r="AG22" s="71"/>
      <c r="AH22" s="71"/>
      <c r="AI22" s="71"/>
      <c r="AJ22" s="71"/>
      <c r="AK22" s="71"/>
      <c r="AL22" s="71"/>
      <c r="AM22" s="71"/>
      <c r="AN22" s="71"/>
      <c r="AO22" s="71"/>
      <c r="AP22" s="71"/>
      <c r="AQ22" s="71"/>
      <c r="AR22" s="71"/>
      <c r="AS22" s="71"/>
      <c r="AT22" s="71"/>
      <c r="AU22" s="71"/>
      <c r="AV22" s="71"/>
      <c r="AW22" s="71"/>
      <c r="AX22" s="71"/>
      <c r="AY22" s="71"/>
      <c r="AZ22" s="71"/>
      <c r="BA22" s="71"/>
    </row>
    <row r="23" spans="1:53" ht="16.350000000000001" customHeight="1" x14ac:dyDescent="0.15">
      <c r="A23" s="70"/>
      <c r="B23" s="70"/>
      <c r="C23" s="70"/>
      <c r="D23" s="70"/>
      <c r="E23" s="71"/>
      <c r="F23" s="70"/>
      <c r="G23" s="70"/>
      <c r="H23" s="70"/>
      <c r="I23" s="70"/>
      <c r="J23" s="70"/>
      <c r="K23" s="70"/>
      <c r="L23" s="70"/>
      <c r="M23" s="70"/>
      <c r="N23" s="70"/>
      <c r="O23" s="70"/>
      <c r="P23" s="70"/>
      <c r="Q23" s="70"/>
      <c r="R23" s="70"/>
      <c r="S23" s="70"/>
      <c r="T23" s="70"/>
      <c r="U23" s="70"/>
      <c r="V23" s="70"/>
      <c r="W23" s="70"/>
      <c r="X23" s="70"/>
      <c r="Y23" s="70"/>
      <c r="Z23" s="70"/>
      <c r="AA23" s="70"/>
      <c r="AB23" s="70"/>
      <c r="AC23" s="70"/>
      <c r="AD23" s="70"/>
      <c r="AE23" s="70"/>
      <c r="AF23" s="70"/>
      <c r="AG23" s="70"/>
      <c r="AH23" s="70"/>
      <c r="AI23" s="70"/>
      <c r="AJ23" s="70"/>
      <c r="AK23" s="70"/>
      <c r="AL23" s="70"/>
      <c r="AM23" s="70"/>
      <c r="AN23" s="70"/>
      <c r="AO23" s="70"/>
      <c r="AP23" s="70"/>
      <c r="AQ23" s="70"/>
      <c r="AR23" s="70"/>
      <c r="AS23" s="70"/>
      <c r="AT23" s="70"/>
      <c r="AU23" s="70"/>
      <c r="AV23" s="70"/>
      <c r="AW23" s="70"/>
      <c r="AX23" s="70"/>
      <c r="AY23" s="70"/>
      <c r="AZ23" s="70"/>
      <c r="BA23" s="70"/>
    </row>
    <row r="24" spans="1:53" ht="16.350000000000001" customHeight="1" x14ac:dyDescent="0.15">
      <c r="A24" s="70"/>
      <c r="B24" s="70"/>
      <c r="C24" s="70"/>
      <c r="D24" s="70"/>
      <c r="E24" s="70"/>
      <c r="F24" s="70"/>
      <c r="G24" s="70"/>
      <c r="H24" s="70"/>
      <c r="I24" s="70"/>
      <c r="J24" s="70"/>
      <c r="K24" s="70"/>
      <c r="L24" s="70"/>
      <c r="M24" s="70"/>
      <c r="N24" s="70"/>
      <c r="O24" s="70"/>
      <c r="P24" s="70"/>
      <c r="Q24" s="70"/>
      <c r="R24" s="70"/>
      <c r="S24" s="70"/>
      <c r="T24" s="70"/>
      <c r="U24" s="70"/>
      <c r="V24" s="70"/>
      <c r="W24" s="70"/>
      <c r="X24" s="70"/>
      <c r="Y24" s="70"/>
      <c r="Z24" s="70"/>
      <c r="AA24" s="70"/>
      <c r="AB24" s="70"/>
      <c r="AC24" s="70"/>
      <c r="AD24" s="70"/>
      <c r="AE24" s="70"/>
      <c r="AF24" s="70"/>
      <c r="AG24" s="70"/>
      <c r="AH24" s="70"/>
      <c r="AI24" s="70"/>
      <c r="AJ24" s="70"/>
      <c r="AK24" s="70"/>
      <c r="AL24" s="70"/>
      <c r="AM24" s="70"/>
      <c r="AN24" s="70"/>
      <c r="AO24" s="70"/>
      <c r="AP24" s="70"/>
      <c r="AQ24" s="70"/>
      <c r="AR24" s="70"/>
      <c r="AS24" s="70"/>
      <c r="AT24" s="70"/>
      <c r="AU24" s="70"/>
      <c r="AV24" s="70"/>
      <c r="AW24" s="70"/>
      <c r="AX24" s="70"/>
      <c r="AY24" s="70"/>
      <c r="AZ24" s="70"/>
      <c r="BA24" s="70"/>
    </row>
    <row r="25" spans="1:53" ht="16.350000000000001" customHeight="1" x14ac:dyDescent="0.15">
      <c r="A25" s="70"/>
      <c r="B25" s="70"/>
      <c r="C25" s="70"/>
      <c r="D25" s="70"/>
      <c r="E25" s="72"/>
      <c r="F25" s="70"/>
      <c r="G25" s="70"/>
      <c r="H25" s="70"/>
      <c r="I25" s="70"/>
      <c r="J25" s="70"/>
      <c r="K25" s="70"/>
      <c r="L25" s="70"/>
      <c r="M25" s="70"/>
      <c r="N25" s="70"/>
      <c r="O25" s="70"/>
      <c r="P25" s="70"/>
      <c r="Q25" s="70"/>
      <c r="R25" s="70"/>
      <c r="S25" s="70"/>
      <c r="T25" s="70"/>
      <c r="U25" s="70"/>
      <c r="V25" s="70"/>
      <c r="W25" s="70"/>
      <c r="X25" s="70"/>
      <c r="Y25" s="70"/>
      <c r="Z25" s="70"/>
      <c r="AA25" s="70"/>
      <c r="AB25" s="70"/>
      <c r="AC25" s="70"/>
      <c r="AD25" s="70"/>
      <c r="AE25" s="70"/>
      <c r="AF25" s="70"/>
      <c r="AG25" s="70"/>
      <c r="AH25" s="70"/>
      <c r="AI25" s="70"/>
      <c r="AJ25" s="70"/>
      <c r="AK25" s="70"/>
      <c r="AL25" s="70"/>
      <c r="AM25" s="70"/>
      <c r="AN25" s="70"/>
      <c r="AO25" s="70"/>
      <c r="AP25" s="70"/>
      <c r="AQ25" s="70"/>
      <c r="AR25" s="70"/>
      <c r="AS25" s="70"/>
      <c r="AT25" s="70"/>
      <c r="AU25" s="70"/>
      <c r="AV25" s="70"/>
      <c r="AW25" s="70"/>
      <c r="AX25" s="70"/>
      <c r="AY25" s="70"/>
      <c r="AZ25" s="70"/>
      <c r="BA25" s="70"/>
    </row>
    <row r="26" spans="1:53" ht="16.350000000000001" customHeight="1" x14ac:dyDescent="0.15">
      <c r="A26" s="70"/>
      <c r="B26" s="70"/>
      <c r="C26" s="70"/>
      <c r="D26" s="70"/>
      <c r="E26" s="72"/>
      <c r="F26" s="70"/>
      <c r="G26" s="70"/>
      <c r="H26" s="70"/>
      <c r="I26" s="70"/>
      <c r="J26" s="70"/>
      <c r="K26" s="70"/>
      <c r="L26" s="70"/>
      <c r="M26" s="70"/>
      <c r="N26" s="70"/>
      <c r="O26" s="70"/>
      <c r="P26" s="70"/>
      <c r="Q26" s="70"/>
      <c r="R26" s="70"/>
      <c r="S26" s="70"/>
      <c r="T26" s="70"/>
      <c r="U26" s="70"/>
      <c r="V26" s="70"/>
      <c r="W26" s="70"/>
      <c r="X26" s="70"/>
      <c r="Y26" s="70"/>
      <c r="Z26" s="70"/>
      <c r="AA26" s="70"/>
      <c r="AB26" s="70"/>
      <c r="AC26" s="70"/>
      <c r="AD26" s="70"/>
      <c r="AE26" s="70"/>
      <c r="AF26" s="70"/>
      <c r="AG26" s="70"/>
      <c r="AH26" s="70"/>
      <c r="AI26" s="70"/>
      <c r="AJ26" s="70"/>
      <c r="AK26" s="70"/>
      <c r="AL26" s="70"/>
      <c r="AM26" s="70"/>
      <c r="AN26" s="70"/>
      <c r="AO26" s="70"/>
      <c r="AP26" s="70"/>
      <c r="AQ26" s="70"/>
      <c r="AR26" s="70"/>
      <c r="AS26" s="70"/>
      <c r="AT26" s="70"/>
      <c r="AU26" s="70"/>
      <c r="AV26" s="70"/>
      <c r="AW26" s="70"/>
      <c r="AX26" s="70"/>
      <c r="AY26" s="70"/>
      <c r="AZ26" s="70"/>
      <c r="BA26" s="70"/>
    </row>
    <row r="27" spans="1:53" ht="16.350000000000001" customHeight="1" x14ac:dyDescent="0.15">
      <c r="A27" s="70"/>
      <c r="B27" s="70"/>
      <c r="C27" s="70"/>
      <c r="D27" s="70"/>
      <c r="E27" s="72"/>
      <c r="F27" s="70"/>
      <c r="G27" s="70"/>
      <c r="H27" s="70"/>
      <c r="I27" s="70"/>
      <c r="J27" s="70"/>
      <c r="K27" s="70"/>
      <c r="L27" s="70"/>
      <c r="M27" s="70"/>
      <c r="N27" s="70"/>
      <c r="O27" s="70"/>
      <c r="P27" s="70"/>
      <c r="Q27" s="70"/>
      <c r="R27" s="70"/>
      <c r="S27" s="70"/>
      <c r="T27" s="70"/>
      <c r="U27" s="70"/>
      <c r="V27" s="70"/>
      <c r="W27" s="70"/>
      <c r="X27" s="70"/>
      <c r="Y27" s="70"/>
      <c r="Z27" s="70"/>
      <c r="AA27" s="70"/>
      <c r="AB27" s="70"/>
      <c r="AC27" s="70"/>
      <c r="AD27" s="70"/>
      <c r="AE27" s="70"/>
      <c r="AF27" s="70"/>
      <c r="AG27" s="70"/>
      <c r="AH27" s="70"/>
      <c r="AI27" s="70"/>
      <c r="AJ27" s="70"/>
      <c r="AK27" s="70"/>
      <c r="AL27" s="70"/>
      <c r="AM27" s="70"/>
      <c r="AN27" s="70"/>
      <c r="AO27" s="70"/>
      <c r="AP27" s="70"/>
      <c r="AQ27" s="70"/>
      <c r="AR27" s="70"/>
      <c r="AS27" s="70"/>
      <c r="AT27" s="70"/>
      <c r="AU27" s="70"/>
      <c r="AV27" s="70"/>
      <c r="AW27" s="70"/>
      <c r="AX27" s="70"/>
      <c r="AY27" s="70"/>
      <c r="AZ27" s="70"/>
      <c r="BA27" s="70"/>
    </row>
    <row r="28" spans="1:53" ht="16.350000000000001" customHeight="1" x14ac:dyDescent="0.15">
      <c r="A28" s="70"/>
      <c r="B28" s="70"/>
      <c r="C28" s="70"/>
      <c r="D28" s="70"/>
      <c r="E28" s="72"/>
      <c r="F28" s="70"/>
      <c r="G28" s="70"/>
      <c r="H28" s="70"/>
      <c r="I28" s="70"/>
      <c r="J28" s="70"/>
      <c r="K28" s="70"/>
      <c r="L28" s="70"/>
      <c r="M28" s="70"/>
      <c r="N28" s="70"/>
      <c r="O28" s="70"/>
      <c r="P28" s="70"/>
      <c r="Q28" s="70"/>
      <c r="R28" s="70"/>
      <c r="S28" s="70"/>
      <c r="T28" s="70"/>
      <c r="U28" s="70"/>
      <c r="V28" s="70"/>
      <c r="W28" s="70"/>
      <c r="X28" s="70"/>
      <c r="Y28" s="70"/>
      <c r="Z28" s="70"/>
      <c r="AA28" s="70"/>
      <c r="AB28" s="70"/>
      <c r="AC28" s="70"/>
      <c r="AD28" s="70"/>
      <c r="AE28" s="70"/>
      <c r="AF28" s="70"/>
      <c r="AG28" s="70"/>
      <c r="AH28" s="70"/>
      <c r="AI28" s="70"/>
      <c r="AJ28" s="70"/>
      <c r="AK28" s="70"/>
      <c r="AL28" s="70"/>
      <c r="AM28" s="70"/>
      <c r="AN28" s="70"/>
      <c r="AO28" s="70"/>
      <c r="AP28" s="70"/>
      <c r="AQ28" s="70"/>
      <c r="AR28" s="70"/>
      <c r="AS28" s="70"/>
      <c r="AT28" s="70"/>
      <c r="AU28" s="70"/>
      <c r="AV28" s="70"/>
      <c r="AW28" s="70"/>
      <c r="AX28" s="70"/>
      <c r="AY28" s="70"/>
      <c r="AZ28" s="70"/>
      <c r="BA28" s="70"/>
    </row>
    <row r="29" spans="1:53" ht="16.350000000000001" customHeight="1" x14ac:dyDescent="0.15">
      <c r="A29" s="70"/>
      <c r="B29" s="70"/>
      <c r="C29" s="70"/>
      <c r="D29" s="70"/>
      <c r="E29" s="72"/>
      <c r="F29" s="70"/>
      <c r="G29" s="70"/>
      <c r="H29" s="70"/>
      <c r="I29" s="70"/>
      <c r="J29" s="70"/>
      <c r="K29" s="70"/>
      <c r="L29" s="70"/>
      <c r="M29" s="70"/>
      <c r="N29" s="70"/>
      <c r="O29" s="70"/>
      <c r="P29" s="70"/>
      <c r="Q29" s="70"/>
      <c r="R29" s="70"/>
      <c r="S29" s="70"/>
      <c r="T29" s="70"/>
      <c r="U29" s="70"/>
      <c r="V29" s="70"/>
      <c r="W29" s="70"/>
      <c r="X29" s="70"/>
      <c r="Y29" s="70"/>
      <c r="Z29" s="70"/>
      <c r="AA29" s="70"/>
      <c r="AB29" s="70"/>
      <c r="AC29" s="70"/>
      <c r="AD29" s="70"/>
      <c r="AE29" s="70"/>
      <c r="AF29" s="70"/>
      <c r="AG29" s="70"/>
      <c r="AH29" s="70"/>
      <c r="AI29" s="70"/>
      <c r="AJ29" s="70"/>
      <c r="AK29" s="70"/>
      <c r="AL29" s="70"/>
      <c r="AM29" s="70"/>
      <c r="AN29" s="70"/>
      <c r="AO29" s="70"/>
      <c r="AP29" s="70"/>
      <c r="AQ29" s="70"/>
      <c r="AR29" s="70"/>
      <c r="AS29" s="70"/>
      <c r="AT29" s="70"/>
      <c r="AU29" s="70"/>
      <c r="AV29" s="70"/>
      <c r="AW29" s="70"/>
      <c r="AX29" s="70"/>
      <c r="AY29" s="70"/>
      <c r="AZ29" s="70"/>
      <c r="BA29" s="70"/>
    </row>
    <row r="30" spans="1:53" ht="16.350000000000001" customHeight="1" x14ac:dyDescent="0.15">
      <c r="A30" s="70"/>
      <c r="B30" s="70"/>
      <c r="C30" s="70"/>
      <c r="D30" s="70"/>
      <c r="E30" s="72"/>
      <c r="F30" s="70"/>
      <c r="G30" s="70"/>
      <c r="H30" s="70"/>
      <c r="I30" s="70"/>
      <c r="J30" s="70"/>
      <c r="K30" s="70"/>
      <c r="L30" s="70"/>
      <c r="M30" s="70"/>
      <c r="N30" s="70"/>
      <c r="O30" s="70"/>
      <c r="P30" s="70"/>
      <c r="Q30" s="70"/>
      <c r="R30" s="70"/>
      <c r="S30" s="70"/>
      <c r="T30" s="70"/>
      <c r="U30" s="70"/>
      <c r="V30" s="70"/>
      <c r="W30" s="70"/>
      <c r="X30" s="70"/>
      <c r="Y30" s="70"/>
      <c r="Z30" s="70"/>
      <c r="AA30" s="70"/>
      <c r="AB30" s="70"/>
      <c r="AC30" s="70"/>
      <c r="AD30" s="70"/>
      <c r="AE30" s="70"/>
      <c r="AF30" s="70"/>
      <c r="AG30" s="70"/>
      <c r="AH30" s="70"/>
      <c r="AI30" s="70"/>
      <c r="AJ30" s="70"/>
      <c r="AK30" s="70"/>
      <c r="AL30" s="70"/>
      <c r="AM30" s="70"/>
      <c r="AN30" s="70"/>
      <c r="AO30" s="70"/>
      <c r="AP30" s="70"/>
      <c r="AQ30" s="70"/>
      <c r="AR30" s="70"/>
      <c r="AS30" s="70"/>
      <c r="AT30" s="70"/>
      <c r="AU30" s="70"/>
      <c r="AV30" s="70"/>
      <c r="AW30" s="70"/>
      <c r="AX30" s="70"/>
      <c r="AY30" s="70"/>
      <c r="AZ30" s="70"/>
      <c r="BA30" s="70"/>
    </row>
    <row r="31" spans="1:53" ht="16.350000000000001" customHeight="1" x14ac:dyDescent="0.15">
      <c r="A31" s="70"/>
      <c r="B31" s="70"/>
      <c r="C31" s="70"/>
      <c r="D31" s="70"/>
      <c r="E31" s="72"/>
      <c r="F31" s="70"/>
      <c r="G31" s="70"/>
      <c r="H31" s="70"/>
      <c r="I31" s="70"/>
      <c r="J31" s="70"/>
      <c r="K31" s="70"/>
      <c r="L31" s="70"/>
      <c r="M31" s="70"/>
      <c r="N31" s="70"/>
      <c r="O31" s="70"/>
      <c r="P31" s="70"/>
      <c r="Q31" s="70"/>
      <c r="R31" s="70"/>
      <c r="S31" s="70"/>
      <c r="T31" s="70"/>
      <c r="U31" s="70"/>
      <c r="V31" s="70"/>
      <c r="W31" s="70"/>
      <c r="X31" s="70"/>
      <c r="Y31" s="70"/>
      <c r="Z31" s="70"/>
      <c r="AA31" s="70"/>
      <c r="AB31" s="70"/>
      <c r="AC31" s="70"/>
      <c r="AD31" s="70"/>
      <c r="AE31" s="70"/>
      <c r="AF31" s="70"/>
      <c r="AG31" s="70"/>
      <c r="AH31" s="70"/>
      <c r="AI31" s="70"/>
      <c r="AJ31" s="70"/>
      <c r="AK31" s="70"/>
      <c r="AL31" s="70"/>
      <c r="AM31" s="70"/>
      <c r="AN31" s="70"/>
      <c r="AO31" s="70"/>
      <c r="AP31" s="70"/>
      <c r="AQ31" s="70"/>
      <c r="AR31" s="70"/>
      <c r="AS31" s="70"/>
      <c r="AT31" s="70"/>
      <c r="AU31" s="70"/>
      <c r="AV31" s="70"/>
      <c r="AW31" s="70"/>
      <c r="AX31" s="70"/>
      <c r="AY31" s="70"/>
      <c r="AZ31" s="70"/>
      <c r="BA31" s="70"/>
    </row>
    <row r="32" spans="1:53" ht="16.350000000000001" customHeight="1" x14ac:dyDescent="0.15">
      <c r="A32" s="70"/>
      <c r="B32" s="70"/>
      <c r="C32" s="70"/>
      <c r="D32" s="70"/>
      <c r="E32" s="72"/>
      <c r="F32" s="70"/>
      <c r="G32" s="70"/>
      <c r="H32" s="70"/>
      <c r="I32" s="70"/>
      <c r="J32" s="70"/>
      <c r="K32" s="70"/>
      <c r="L32" s="70"/>
      <c r="M32" s="70"/>
      <c r="N32" s="70"/>
      <c r="O32" s="70"/>
      <c r="P32" s="70"/>
      <c r="Q32" s="70"/>
      <c r="R32" s="70"/>
      <c r="S32" s="70"/>
      <c r="T32" s="70"/>
      <c r="U32" s="70"/>
      <c r="V32" s="70"/>
      <c r="W32" s="70"/>
      <c r="X32" s="70"/>
      <c r="Y32" s="70"/>
      <c r="Z32" s="70"/>
      <c r="AA32" s="70"/>
      <c r="AB32" s="70"/>
      <c r="AC32" s="70"/>
      <c r="AD32" s="70"/>
      <c r="AE32" s="70"/>
      <c r="AF32" s="70"/>
      <c r="AG32" s="70"/>
      <c r="AH32" s="70"/>
      <c r="AI32" s="70"/>
      <c r="AJ32" s="70"/>
      <c r="AK32" s="70"/>
      <c r="AL32" s="70"/>
      <c r="AM32" s="70"/>
      <c r="AN32" s="70"/>
      <c r="AO32" s="70"/>
      <c r="AP32" s="70"/>
      <c r="AQ32" s="70"/>
      <c r="AR32" s="70"/>
      <c r="AS32" s="70"/>
      <c r="AT32" s="70"/>
      <c r="AU32" s="70"/>
      <c r="AV32" s="70"/>
      <c r="AW32" s="70"/>
      <c r="AX32" s="70"/>
      <c r="AY32" s="70"/>
      <c r="AZ32" s="70"/>
      <c r="BA32" s="70"/>
    </row>
    <row r="33" spans="1:53" ht="16.350000000000001" customHeight="1" x14ac:dyDescent="0.15">
      <c r="A33" s="70"/>
      <c r="B33" s="70"/>
      <c r="C33" s="70"/>
      <c r="D33" s="70"/>
      <c r="E33" s="72"/>
      <c r="F33" s="70"/>
      <c r="G33" s="70"/>
      <c r="H33" s="70"/>
      <c r="I33" s="70"/>
      <c r="J33" s="70"/>
      <c r="K33" s="70"/>
      <c r="L33" s="70"/>
      <c r="M33" s="70"/>
      <c r="N33" s="70"/>
      <c r="O33" s="70"/>
      <c r="P33" s="70"/>
      <c r="Q33" s="70"/>
      <c r="R33" s="70"/>
      <c r="S33" s="70"/>
      <c r="T33" s="70"/>
      <c r="U33" s="70"/>
      <c r="V33" s="70"/>
      <c r="W33" s="70"/>
      <c r="X33" s="70"/>
      <c r="Y33" s="70"/>
      <c r="Z33" s="70"/>
      <c r="AA33" s="70"/>
      <c r="AB33" s="70"/>
      <c r="AC33" s="70"/>
      <c r="AD33" s="70"/>
      <c r="AE33" s="70"/>
      <c r="AF33" s="70"/>
      <c r="AG33" s="70"/>
      <c r="AH33" s="70"/>
      <c r="AI33" s="70"/>
      <c r="AJ33" s="70"/>
      <c r="AK33" s="70"/>
      <c r="AL33" s="70"/>
      <c r="AM33" s="70"/>
      <c r="AN33" s="70"/>
      <c r="AO33" s="70"/>
      <c r="AP33" s="70"/>
      <c r="AQ33" s="70"/>
      <c r="AR33" s="70"/>
      <c r="AS33" s="70"/>
      <c r="AT33" s="70"/>
      <c r="AU33" s="70"/>
      <c r="AV33" s="70"/>
      <c r="AW33" s="70"/>
      <c r="AX33" s="70"/>
      <c r="AY33" s="70"/>
      <c r="AZ33" s="70"/>
      <c r="BA33" s="70"/>
    </row>
    <row r="34" spans="1:53" ht="16.350000000000001" customHeight="1" x14ac:dyDescent="0.15">
      <c r="A34" s="70"/>
      <c r="B34" s="70"/>
      <c r="C34" s="70"/>
      <c r="D34" s="70"/>
      <c r="E34" s="72"/>
      <c r="F34" s="70"/>
      <c r="G34" s="70"/>
      <c r="H34" s="70"/>
      <c r="I34" s="70"/>
      <c r="J34" s="70"/>
      <c r="K34" s="70"/>
      <c r="L34" s="70"/>
      <c r="M34" s="70"/>
      <c r="N34" s="70"/>
      <c r="O34" s="70"/>
      <c r="P34" s="70"/>
      <c r="Q34" s="70"/>
      <c r="R34" s="70"/>
      <c r="S34" s="70"/>
      <c r="T34" s="70"/>
      <c r="U34" s="70"/>
      <c r="V34" s="70"/>
      <c r="W34" s="70"/>
      <c r="X34" s="70"/>
      <c r="Y34" s="70"/>
      <c r="Z34" s="70"/>
      <c r="AA34" s="70"/>
      <c r="AB34" s="70"/>
      <c r="AC34" s="70"/>
      <c r="AD34" s="70"/>
      <c r="AE34" s="70"/>
      <c r="AF34" s="70"/>
      <c r="AG34" s="70"/>
      <c r="AH34" s="70"/>
      <c r="AI34" s="70"/>
      <c r="AJ34" s="70"/>
      <c r="AK34" s="70"/>
      <c r="AL34" s="70"/>
      <c r="AM34" s="70"/>
      <c r="AN34" s="70"/>
      <c r="AO34" s="70"/>
      <c r="AP34" s="70"/>
      <c r="AQ34" s="70"/>
      <c r="AR34" s="70"/>
      <c r="AS34" s="70"/>
      <c r="AT34" s="70"/>
      <c r="AU34" s="70"/>
      <c r="AV34" s="70"/>
      <c r="AW34" s="70"/>
      <c r="AX34" s="70"/>
      <c r="AY34" s="70"/>
      <c r="AZ34" s="70"/>
      <c r="BA34" s="70"/>
    </row>
    <row r="35" spans="1:53" ht="16.350000000000001" customHeight="1" x14ac:dyDescent="0.15">
      <c r="A35" s="70"/>
      <c r="B35" s="70"/>
      <c r="C35" s="70"/>
      <c r="D35" s="70"/>
      <c r="E35" s="72"/>
      <c r="F35" s="70"/>
      <c r="G35" s="70"/>
      <c r="H35" s="70"/>
      <c r="I35" s="70"/>
      <c r="J35" s="70"/>
      <c r="K35" s="70"/>
      <c r="L35" s="70"/>
      <c r="M35" s="70"/>
      <c r="N35" s="70"/>
      <c r="O35" s="70"/>
      <c r="P35" s="70"/>
      <c r="Q35" s="70"/>
      <c r="R35" s="70"/>
      <c r="S35" s="70"/>
      <c r="T35" s="70"/>
      <c r="U35" s="70"/>
      <c r="V35" s="70"/>
      <c r="W35" s="70"/>
      <c r="X35" s="70"/>
      <c r="Y35" s="70"/>
      <c r="Z35" s="70"/>
      <c r="AA35" s="70"/>
      <c r="AB35" s="70"/>
      <c r="AC35" s="70"/>
      <c r="AD35" s="70"/>
      <c r="AE35" s="70"/>
      <c r="AF35" s="70"/>
      <c r="AG35" s="70"/>
      <c r="AH35" s="70"/>
      <c r="AI35" s="70"/>
      <c r="AJ35" s="70"/>
      <c r="AK35" s="70"/>
      <c r="AL35" s="70"/>
      <c r="AM35" s="70"/>
      <c r="AN35" s="70"/>
      <c r="AO35" s="70"/>
      <c r="AP35" s="70"/>
      <c r="AQ35" s="70"/>
      <c r="AR35" s="70"/>
      <c r="AS35" s="70"/>
      <c r="AT35" s="70"/>
      <c r="AU35" s="70"/>
      <c r="AV35" s="70"/>
      <c r="AW35" s="70"/>
      <c r="AX35" s="70"/>
      <c r="AY35" s="70"/>
      <c r="AZ35" s="70"/>
      <c r="BA35" s="70"/>
    </row>
    <row r="36" spans="1:53" ht="16.350000000000001" customHeight="1" x14ac:dyDescent="0.15">
      <c r="A36" s="70"/>
      <c r="B36" s="70"/>
      <c r="C36" s="70"/>
      <c r="D36" s="70"/>
      <c r="E36" s="72"/>
      <c r="F36" s="70"/>
      <c r="G36" s="70"/>
      <c r="H36" s="70"/>
      <c r="I36" s="70"/>
      <c r="J36" s="70"/>
      <c r="K36" s="70"/>
      <c r="L36" s="70"/>
      <c r="M36" s="70"/>
      <c r="N36" s="70"/>
      <c r="O36" s="70"/>
      <c r="P36" s="70"/>
      <c r="Q36" s="70"/>
      <c r="R36" s="70"/>
      <c r="S36" s="70"/>
      <c r="T36" s="70"/>
      <c r="U36" s="70"/>
      <c r="V36" s="70"/>
      <c r="W36" s="70"/>
      <c r="X36" s="70"/>
      <c r="Y36" s="70"/>
      <c r="Z36" s="70"/>
      <c r="AA36" s="70"/>
      <c r="AB36" s="70"/>
      <c r="AC36" s="70"/>
      <c r="AD36" s="70"/>
      <c r="AE36" s="70"/>
      <c r="AF36" s="70"/>
      <c r="AG36" s="70"/>
      <c r="AH36" s="70"/>
      <c r="AI36" s="70"/>
      <c r="AJ36" s="70"/>
      <c r="AK36" s="70"/>
      <c r="AL36" s="70"/>
      <c r="AM36" s="70"/>
      <c r="AN36" s="70"/>
      <c r="AO36" s="70"/>
      <c r="AP36" s="70"/>
      <c r="AQ36" s="70"/>
      <c r="AR36" s="70"/>
      <c r="AS36" s="70"/>
      <c r="AT36" s="70"/>
      <c r="AU36" s="70"/>
      <c r="AV36" s="70"/>
      <c r="AW36" s="70"/>
      <c r="AX36" s="70"/>
      <c r="AY36" s="70"/>
      <c r="AZ36" s="70"/>
      <c r="BA36" s="70"/>
    </row>
    <row r="37" spans="1:53" ht="16.350000000000001" customHeight="1" x14ac:dyDescent="0.15">
      <c r="A37" s="70"/>
      <c r="B37" s="70"/>
      <c r="C37" s="70"/>
      <c r="D37" s="70"/>
      <c r="E37" s="72"/>
      <c r="F37" s="70"/>
      <c r="G37" s="70"/>
      <c r="H37" s="70"/>
      <c r="I37" s="70"/>
      <c r="J37" s="70"/>
      <c r="K37" s="70"/>
      <c r="L37" s="70"/>
      <c r="M37" s="70"/>
      <c r="N37" s="70"/>
      <c r="O37" s="70"/>
      <c r="P37" s="70"/>
      <c r="Q37" s="70"/>
      <c r="R37" s="70"/>
      <c r="S37" s="70"/>
      <c r="T37" s="70"/>
      <c r="U37" s="70"/>
      <c r="V37" s="70"/>
      <c r="W37" s="70"/>
      <c r="X37" s="70"/>
      <c r="Y37" s="70"/>
      <c r="Z37" s="70"/>
      <c r="AA37" s="70"/>
      <c r="AB37" s="70"/>
      <c r="AC37" s="70"/>
      <c r="AD37" s="70"/>
      <c r="AE37" s="70"/>
      <c r="AF37" s="70"/>
      <c r="AG37" s="70"/>
      <c r="AH37" s="70"/>
      <c r="AI37" s="70"/>
      <c r="AJ37" s="70"/>
      <c r="AK37" s="70"/>
      <c r="AL37" s="70"/>
      <c r="AM37" s="70"/>
      <c r="AN37" s="70"/>
      <c r="AO37" s="70"/>
      <c r="AP37" s="70"/>
      <c r="AQ37" s="70"/>
      <c r="AR37" s="70"/>
      <c r="AS37" s="70"/>
      <c r="AT37" s="70"/>
      <c r="AU37" s="70"/>
      <c r="AV37" s="70"/>
      <c r="AW37" s="70"/>
      <c r="AX37" s="70"/>
      <c r="AY37" s="70"/>
      <c r="AZ37" s="70"/>
      <c r="BA37" s="70"/>
    </row>
    <row r="38" spans="1:53" ht="16.350000000000001" customHeight="1" x14ac:dyDescent="0.15">
      <c r="A38" s="70"/>
      <c r="B38" s="70"/>
      <c r="C38" s="70"/>
      <c r="D38" s="70"/>
      <c r="E38" s="70"/>
      <c r="F38" s="70"/>
      <c r="G38" s="70"/>
      <c r="H38" s="70"/>
      <c r="I38" s="70"/>
      <c r="J38" s="70"/>
      <c r="K38" s="70"/>
      <c r="L38" s="70"/>
      <c r="M38" s="70"/>
      <c r="N38" s="70"/>
      <c r="O38" s="70"/>
      <c r="P38" s="70"/>
      <c r="Q38" s="70"/>
      <c r="R38" s="70"/>
      <c r="S38" s="70"/>
      <c r="T38" s="70"/>
      <c r="U38" s="70"/>
      <c r="V38" s="70"/>
      <c r="W38" s="70"/>
      <c r="X38" s="70"/>
      <c r="Y38" s="70"/>
      <c r="Z38" s="70"/>
      <c r="AA38" s="70"/>
      <c r="AB38" s="70"/>
      <c r="AC38" s="70"/>
      <c r="AD38" s="70"/>
      <c r="AE38" s="70"/>
      <c r="AF38" s="70"/>
      <c r="AG38" s="70"/>
      <c r="AH38" s="70"/>
      <c r="AI38" s="70"/>
      <c r="AJ38" s="70"/>
      <c r="AK38" s="70"/>
      <c r="AL38" s="70"/>
      <c r="AM38" s="70"/>
      <c r="AN38" s="70"/>
      <c r="AO38" s="70"/>
      <c r="AP38" s="70"/>
      <c r="AQ38" s="70"/>
      <c r="AR38" s="70"/>
      <c r="AS38" s="70"/>
      <c r="AT38" s="70"/>
      <c r="AU38" s="70"/>
      <c r="AV38" s="70"/>
      <c r="AW38" s="70"/>
      <c r="AX38" s="70"/>
      <c r="AY38" s="70"/>
      <c r="AZ38" s="70"/>
      <c r="BA38" s="70"/>
    </row>
    <row r="39" spans="1:53" ht="16.350000000000001" customHeight="1" x14ac:dyDescent="0.15">
      <c r="A39" s="70"/>
      <c r="B39" s="70"/>
      <c r="C39" s="70"/>
      <c r="D39" s="70"/>
      <c r="E39" s="70"/>
      <c r="F39" s="71"/>
      <c r="G39" s="70"/>
      <c r="H39" s="70"/>
      <c r="I39" s="70"/>
      <c r="J39" s="70"/>
      <c r="K39" s="70"/>
      <c r="L39" s="70"/>
      <c r="M39" s="70"/>
      <c r="N39" s="70"/>
      <c r="O39" s="70"/>
      <c r="P39" s="70"/>
      <c r="Q39" s="70"/>
      <c r="R39" s="70"/>
      <c r="S39" s="70"/>
      <c r="T39" s="70"/>
      <c r="U39" s="70"/>
      <c r="V39" s="70"/>
      <c r="W39" s="70"/>
      <c r="X39" s="70"/>
      <c r="Y39" s="70"/>
      <c r="Z39" s="70"/>
      <c r="AA39" s="70"/>
      <c r="AB39" s="70"/>
      <c r="AC39" s="70"/>
      <c r="AD39" s="70"/>
      <c r="AE39" s="70"/>
      <c r="AF39" s="70"/>
      <c r="AG39" s="70"/>
      <c r="AH39" s="70"/>
      <c r="AI39" s="70"/>
      <c r="AJ39" s="70"/>
      <c r="AK39" s="70"/>
      <c r="AL39" s="70"/>
      <c r="AM39" s="70"/>
      <c r="AN39" s="70"/>
      <c r="AO39" s="70"/>
      <c r="AP39" s="70"/>
      <c r="AQ39" s="70"/>
      <c r="AR39" s="70"/>
      <c r="AS39" s="70"/>
      <c r="AT39" s="70"/>
      <c r="AU39" s="70"/>
      <c r="AV39" s="70"/>
      <c r="AW39" s="70"/>
      <c r="AX39" s="70"/>
      <c r="AY39" s="70"/>
      <c r="AZ39" s="70"/>
      <c r="BA39" s="70"/>
    </row>
    <row r="40" spans="1:53" ht="75.75" customHeight="1" x14ac:dyDescent="0.15">
      <c r="A40" s="70"/>
      <c r="B40" s="70"/>
      <c r="C40" s="70"/>
      <c r="D40" s="70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  <c r="AF40" s="71"/>
      <c r="AG40" s="71"/>
      <c r="AH40" s="71"/>
      <c r="AI40" s="71"/>
      <c r="AJ40" s="71"/>
      <c r="AK40" s="71"/>
      <c r="AL40" s="71"/>
      <c r="AM40" s="71"/>
      <c r="AN40" s="71"/>
      <c r="AO40" s="71"/>
      <c r="AP40" s="71"/>
      <c r="AQ40" s="71"/>
      <c r="AR40" s="71"/>
      <c r="AS40" s="71"/>
      <c r="AT40" s="71"/>
      <c r="AU40" s="71"/>
      <c r="AV40" s="71"/>
      <c r="AW40" s="71"/>
      <c r="AX40" s="71"/>
      <c r="AY40" s="71"/>
      <c r="AZ40" s="71"/>
      <c r="BA40" s="71"/>
    </row>
    <row r="41" spans="1:53" ht="16.350000000000001" customHeight="1" x14ac:dyDescent="0.15">
      <c r="A41" s="70"/>
      <c r="B41" s="70"/>
      <c r="C41" s="70"/>
      <c r="D41" s="70"/>
      <c r="E41" s="71"/>
      <c r="F41" s="70"/>
      <c r="G41" s="70"/>
      <c r="H41" s="70"/>
      <c r="I41" s="70"/>
      <c r="J41" s="70"/>
      <c r="K41" s="70"/>
      <c r="L41" s="70"/>
      <c r="M41" s="70"/>
      <c r="N41" s="70"/>
      <c r="O41" s="70"/>
      <c r="P41" s="70"/>
      <c r="Q41" s="70"/>
      <c r="R41" s="70"/>
      <c r="S41" s="70"/>
      <c r="T41" s="70"/>
      <c r="U41" s="70"/>
      <c r="V41" s="70"/>
      <c r="W41" s="70"/>
      <c r="X41" s="70"/>
      <c r="Y41" s="70"/>
      <c r="Z41" s="70"/>
      <c r="AA41" s="70"/>
      <c r="AB41" s="70"/>
      <c r="AC41" s="70"/>
      <c r="AD41" s="70"/>
      <c r="AE41" s="70"/>
      <c r="AF41" s="70"/>
      <c r="AG41" s="70"/>
      <c r="AH41" s="70"/>
      <c r="AI41" s="70"/>
      <c r="AJ41" s="70"/>
      <c r="AK41" s="70"/>
      <c r="AL41" s="70"/>
      <c r="AM41" s="70"/>
      <c r="AN41" s="70"/>
      <c r="AO41" s="70"/>
      <c r="AP41" s="70"/>
      <c r="AQ41" s="70"/>
      <c r="AR41" s="70"/>
      <c r="AS41" s="70"/>
      <c r="AT41" s="70"/>
      <c r="AU41" s="70"/>
      <c r="AV41" s="70"/>
      <c r="AW41" s="70"/>
      <c r="AX41" s="70"/>
      <c r="AY41" s="70"/>
      <c r="AZ41" s="70"/>
      <c r="BA41" s="70"/>
    </row>
    <row r="42" spans="1:53" ht="16.350000000000001" customHeight="1" x14ac:dyDescent="0.15">
      <c r="A42" s="70"/>
      <c r="B42" s="70"/>
      <c r="C42" s="70"/>
      <c r="D42" s="70"/>
      <c r="E42" s="70"/>
      <c r="F42" s="70"/>
      <c r="G42" s="70"/>
      <c r="H42" s="70"/>
      <c r="I42" s="70"/>
      <c r="J42" s="70"/>
      <c r="K42" s="70"/>
      <c r="L42" s="70"/>
      <c r="M42" s="70"/>
      <c r="N42" s="70"/>
      <c r="O42" s="70"/>
      <c r="P42" s="70"/>
      <c r="Q42" s="70"/>
      <c r="R42" s="70"/>
      <c r="S42" s="70"/>
      <c r="T42" s="70"/>
      <c r="U42" s="70"/>
      <c r="V42" s="70"/>
      <c r="W42" s="70"/>
      <c r="X42" s="70"/>
      <c r="Y42" s="70"/>
      <c r="Z42" s="70"/>
      <c r="AA42" s="70"/>
      <c r="AB42" s="70"/>
      <c r="AC42" s="70"/>
      <c r="AD42" s="70"/>
      <c r="AE42" s="70"/>
      <c r="AF42" s="70"/>
      <c r="AG42" s="70"/>
      <c r="AH42" s="70"/>
      <c r="AI42" s="70"/>
      <c r="AJ42" s="70"/>
      <c r="AK42" s="70"/>
      <c r="AL42" s="70"/>
      <c r="AM42" s="70"/>
      <c r="AN42" s="70"/>
      <c r="AO42" s="70"/>
      <c r="AP42" s="70"/>
      <c r="AQ42" s="70"/>
      <c r="AR42" s="70"/>
      <c r="AS42" s="70"/>
      <c r="AT42" s="70"/>
      <c r="AU42" s="70"/>
      <c r="AV42" s="70"/>
      <c r="AW42" s="70"/>
      <c r="AX42" s="70"/>
      <c r="AY42" s="70"/>
      <c r="AZ42" s="70"/>
      <c r="BA42" s="70"/>
    </row>
    <row r="43" spans="1:53" ht="16.350000000000001" customHeight="1" x14ac:dyDescent="0.15">
      <c r="A43" s="70"/>
      <c r="B43" s="70"/>
      <c r="C43" s="70"/>
      <c r="D43" s="70"/>
      <c r="E43" s="72"/>
      <c r="F43" s="70"/>
      <c r="G43" s="70"/>
      <c r="H43" s="70"/>
      <c r="I43" s="70"/>
      <c r="J43" s="70"/>
      <c r="K43" s="70"/>
      <c r="L43" s="70"/>
      <c r="M43" s="70"/>
      <c r="N43" s="70"/>
      <c r="O43" s="70"/>
      <c r="P43" s="70"/>
      <c r="Q43" s="70"/>
      <c r="R43" s="70"/>
      <c r="S43" s="70"/>
      <c r="T43" s="70"/>
      <c r="U43" s="70"/>
      <c r="V43" s="70"/>
      <c r="W43" s="70"/>
      <c r="X43" s="70"/>
      <c r="Y43" s="70"/>
      <c r="Z43" s="70"/>
      <c r="AA43" s="70"/>
      <c r="AB43" s="70"/>
      <c r="AC43" s="70"/>
      <c r="AD43" s="70"/>
      <c r="AE43" s="70"/>
      <c r="AF43" s="70"/>
      <c r="AG43" s="70"/>
      <c r="AH43" s="70"/>
      <c r="AI43" s="70"/>
      <c r="AJ43" s="70"/>
      <c r="AK43" s="70"/>
      <c r="AL43" s="70"/>
      <c r="AM43" s="70"/>
      <c r="AN43" s="70"/>
      <c r="AO43" s="70"/>
      <c r="AP43" s="70"/>
      <c r="AQ43" s="70"/>
      <c r="AR43" s="70"/>
      <c r="AS43" s="70"/>
      <c r="AT43" s="70"/>
      <c r="AU43" s="70"/>
      <c r="AV43" s="70"/>
      <c r="AW43" s="70"/>
      <c r="AX43" s="70"/>
      <c r="AY43" s="70"/>
      <c r="AZ43" s="70"/>
      <c r="BA43" s="70"/>
    </row>
    <row r="44" spans="1:53" ht="16.350000000000001" customHeight="1" x14ac:dyDescent="0.15">
      <c r="A44" s="70"/>
      <c r="B44" s="70"/>
      <c r="C44" s="70"/>
      <c r="D44" s="70"/>
      <c r="E44" s="72"/>
      <c r="F44" s="70"/>
      <c r="G44" s="70"/>
      <c r="H44" s="70"/>
      <c r="I44" s="70"/>
      <c r="J44" s="70"/>
      <c r="K44" s="70"/>
      <c r="L44" s="70"/>
      <c r="M44" s="70"/>
      <c r="N44" s="70"/>
      <c r="O44" s="70"/>
      <c r="P44" s="70"/>
      <c r="Q44" s="70"/>
      <c r="R44" s="70"/>
      <c r="S44" s="70"/>
      <c r="T44" s="70"/>
      <c r="U44" s="70"/>
      <c r="V44" s="70"/>
      <c r="W44" s="70"/>
      <c r="X44" s="70"/>
      <c r="Y44" s="70"/>
      <c r="Z44" s="70"/>
      <c r="AA44" s="70"/>
      <c r="AB44" s="70"/>
      <c r="AC44" s="70"/>
      <c r="AD44" s="70"/>
      <c r="AE44" s="70"/>
      <c r="AF44" s="70"/>
      <c r="AG44" s="70"/>
      <c r="AH44" s="70"/>
      <c r="AI44" s="70"/>
      <c r="AJ44" s="70"/>
      <c r="AK44" s="70"/>
      <c r="AL44" s="70"/>
      <c r="AM44" s="70"/>
      <c r="AN44" s="70"/>
      <c r="AO44" s="70"/>
      <c r="AP44" s="70"/>
      <c r="AQ44" s="70"/>
      <c r="AR44" s="70"/>
      <c r="AS44" s="70"/>
      <c r="AT44" s="70"/>
      <c r="AU44" s="70"/>
      <c r="AV44" s="70"/>
      <c r="AW44" s="70"/>
      <c r="AX44" s="70"/>
      <c r="AY44" s="70"/>
      <c r="AZ44" s="70"/>
      <c r="BA44" s="70"/>
    </row>
    <row r="45" spans="1:53" ht="16.350000000000001" customHeight="1" x14ac:dyDescent="0.15">
      <c r="A45" s="70"/>
      <c r="B45" s="70"/>
      <c r="C45" s="70"/>
      <c r="D45" s="70"/>
      <c r="E45" s="72"/>
      <c r="F45" s="70"/>
      <c r="G45" s="70"/>
      <c r="H45" s="70"/>
      <c r="I45" s="70"/>
      <c r="J45" s="70"/>
      <c r="K45" s="70"/>
      <c r="L45" s="70"/>
      <c r="M45" s="70"/>
      <c r="N45" s="70"/>
      <c r="O45" s="70"/>
      <c r="P45" s="70"/>
      <c r="Q45" s="70"/>
      <c r="R45" s="70"/>
      <c r="S45" s="70"/>
      <c r="T45" s="70"/>
      <c r="U45" s="70"/>
      <c r="V45" s="70"/>
      <c r="W45" s="70"/>
      <c r="X45" s="70"/>
      <c r="Y45" s="70"/>
      <c r="Z45" s="70"/>
      <c r="AA45" s="70"/>
      <c r="AB45" s="70"/>
      <c r="AC45" s="70"/>
      <c r="AD45" s="70"/>
      <c r="AE45" s="70"/>
      <c r="AF45" s="70"/>
      <c r="AG45" s="70"/>
      <c r="AH45" s="70"/>
      <c r="AI45" s="70"/>
      <c r="AJ45" s="70"/>
      <c r="AK45" s="70"/>
      <c r="AL45" s="70"/>
      <c r="AM45" s="70"/>
      <c r="AN45" s="70"/>
      <c r="AO45" s="70"/>
      <c r="AP45" s="70"/>
      <c r="AQ45" s="70"/>
      <c r="AR45" s="70"/>
      <c r="AS45" s="70"/>
      <c r="AT45" s="70"/>
      <c r="AU45" s="70"/>
      <c r="AV45" s="70"/>
      <c r="AW45" s="70"/>
      <c r="AX45" s="70"/>
      <c r="AY45" s="70"/>
      <c r="AZ45" s="70"/>
      <c r="BA45" s="70"/>
    </row>
    <row r="46" spans="1:53" ht="16.350000000000001" customHeight="1" x14ac:dyDescent="0.15">
      <c r="A46" s="70"/>
      <c r="B46" s="70"/>
      <c r="C46" s="70"/>
      <c r="D46" s="70"/>
      <c r="E46" s="72"/>
      <c r="F46" s="70"/>
      <c r="G46" s="70"/>
      <c r="H46" s="70"/>
      <c r="I46" s="70"/>
      <c r="J46" s="70"/>
      <c r="K46" s="70"/>
      <c r="L46" s="70"/>
      <c r="M46" s="70"/>
      <c r="N46" s="70"/>
      <c r="O46" s="70"/>
      <c r="P46" s="70"/>
      <c r="Q46" s="70"/>
      <c r="R46" s="70"/>
      <c r="S46" s="70"/>
      <c r="T46" s="70"/>
      <c r="U46" s="70"/>
      <c r="V46" s="70"/>
      <c r="W46" s="70"/>
      <c r="X46" s="70"/>
      <c r="Y46" s="70"/>
      <c r="Z46" s="70"/>
      <c r="AA46" s="70"/>
      <c r="AB46" s="70"/>
      <c r="AC46" s="70"/>
      <c r="AD46" s="70"/>
      <c r="AE46" s="70"/>
      <c r="AF46" s="70"/>
      <c r="AG46" s="70"/>
      <c r="AH46" s="70"/>
      <c r="AI46" s="70"/>
      <c r="AJ46" s="70"/>
      <c r="AK46" s="70"/>
      <c r="AL46" s="70"/>
      <c r="AM46" s="70"/>
      <c r="AN46" s="70"/>
      <c r="AO46" s="70"/>
      <c r="AP46" s="70"/>
      <c r="AQ46" s="70"/>
      <c r="AR46" s="70"/>
      <c r="AS46" s="70"/>
      <c r="AT46" s="70"/>
      <c r="AU46" s="70"/>
      <c r="AV46" s="70"/>
      <c r="AW46" s="70"/>
      <c r="AX46" s="70"/>
      <c r="AY46" s="70"/>
      <c r="AZ46" s="70"/>
      <c r="BA46" s="70"/>
    </row>
    <row r="47" spans="1:53" ht="16.350000000000001" customHeight="1" x14ac:dyDescent="0.15">
      <c r="A47" s="70"/>
      <c r="B47" s="70"/>
      <c r="C47" s="70"/>
      <c r="D47" s="70"/>
      <c r="E47" s="72"/>
      <c r="F47" s="70"/>
      <c r="G47" s="70"/>
      <c r="H47" s="70"/>
      <c r="I47" s="70"/>
      <c r="J47" s="70"/>
      <c r="K47" s="70"/>
      <c r="L47" s="70"/>
      <c r="M47" s="70"/>
      <c r="N47" s="70"/>
      <c r="O47" s="70"/>
      <c r="P47" s="70"/>
      <c r="Q47" s="70"/>
      <c r="R47" s="70"/>
      <c r="S47" s="70"/>
      <c r="T47" s="70"/>
      <c r="U47" s="70"/>
      <c r="V47" s="70"/>
      <c r="W47" s="70"/>
      <c r="X47" s="70"/>
      <c r="Y47" s="70"/>
      <c r="Z47" s="70"/>
      <c r="AA47" s="70"/>
      <c r="AB47" s="70"/>
      <c r="AC47" s="70"/>
      <c r="AD47" s="70"/>
      <c r="AE47" s="70"/>
      <c r="AF47" s="70"/>
      <c r="AG47" s="70"/>
      <c r="AH47" s="70"/>
      <c r="AI47" s="70"/>
      <c r="AJ47" s="70"/>
      <c r="AK47" s="70"/>
      <c r="AL47" s="70"/>
      <c r="AM47" s="70"/>
      <c r="AN47" s="70"/>
      <c r="AO47" s="70"/>
      <c r="AP47" s="70"/>
      <c r="AQ47" s="70"/>
      <c r="AR47" s="70"/>
      <c r="AS47" s="70"/>
      <c r="AT47" s="70"/>
      <c r="AU47" s="70"/>
      <c r="AV47" s="70"/>
      <c r="AW47" s="70"/>
      <c r="AX47" s="70"/>
      <c r="AY47" s="70"/>
      <c r="AZ47" s="70"/>
      <c r="BA47" s="70"/>
    </row>
    <row r="48" spans="1:53" ht="16.350000000000001" customHeight="1" x14ac:dyDescent="0.15">
      <c r="A48" s="70"/>
      <c r="B48" s="70"/>
      <c r="C48" s="70"/>
      <c r="D48" s="70"/>
      <c r="E48" s="72"/>
      <c r="F48" s="70"/>
      <c r="G48" s="70"/>
      <c r="H48" s="70"/>
      <c r="I48" s="70"/>
      <c r="J48" s="70"/>
      <c r="K48" s="70"/>
      <c r="L48" s="70"/>
      <c r="M48" s="70"/>
      <c r="N48" s="70"/>
      <c r="O48" s="70"/>
      <c r="P48" s="70"/>
      <c r="Q48" s="70"/>
      <c r="R48" s="70"/>
      <c r="S48" s="70"/>
      <c r="T48" s="70"/>
      <c r="U48" s="70"/>
      <c r="V48" s="70"/>
      <c r="W48" s="70"/>
      <c r="X48" s="70"/>
      <c r="Y48" s="70"/>
      <c r="Z48" s="70"/>
      <c r="AA48" s="70"/>
      <c r="AB48" s="70"/>
      <c r="AC48" s="70"/>
      <c r="AD48" s="70"/>
      <c r="AE48" s="70"/>
      <c r="AF48" s="70"/>
      <c r="AG48" s="70"/>
      <c r="AH48" s="70"/>
      <c r="AI48" s="70"/>
      <c r="AJ48" s="70"/>
      <c r="AK48" s="70"/>
      <c r="AL48" s="70"/>
      <c r="AM48" s="70"/>
      <c r="AN48" s="70"/>
      <c r="AO48" s="70"/>
      <c r="AP48" s="70"/>
      <c r="AQ48" s="70"/>
      <c r="AR48" s="70"/>
      <c r="AS48" s="70"/>
      <c r="AT48" s="70"/>
      <c r="AU48" s="70"/>
      <c r="AV48" s="70"/>
      <c r="AW48" s="70"/>
      <c r="AX48" s="70"/>
      <c r="AY48" s="70"/>
      <c r="AZ48" s="70"/>
      <c r="BA48" s="70"/>
    </row>
    <row r="49" spans="1:53" ht="16.350000000000001" customHeight="1" x14ac:dyDescent="0.15">
      <c r="A49" s="70"/>
      <c r="B49" s="70"/>
      <c r="C49" s="70"/>
      <c r="D49" s="70"/>
      <c r="E49" s="72"/>
      <c r="F49" s="70"/>
      <c r="G49" s="70"/>
      <c r="H49" s="70"/>
      <c r="I49" s="70"/>
      <c r="J49" s="70"/>
      <c r="K49" s="70"/>
      <c r="L49" s="70"/>
      <c r="M49" s="70"/>
      <c r="N49" s="70"/>
      <c r="O49" s="70"/>
      <c r="P49" s="70"/>
      <c r="Q49" s="70"/>
      <c r="R49" s="70"/>
      <c r="S49" s="70"/>
      <c r="T49" s="70"/>
      <c r="U49" s="70"/>
      <c r="V49" s="70"/>
      <c r="W49" s="70"/>
      <c r="X49" s="70"/>
      <c r="Y49" s="70"/>
      <c r="Z49" s="70"/>
      <c r="AA49" s="70"/>
      <c r="AB49" s="70"/>
      <c r="AC49" s="70"/>
      <c r="AD49" s="70"/>
      <c r="AE49" s="70"/>
      <c r="AF49" s="70"/>
      <c r="AG49" s="70"/>
      <c r="AH49" s="70"/>
      <c r="AI49" s="70"/>
      <c r="AJ49" s="70"/>
      <c r="AK49" s="70"/>
      <c r="AL49" s="70"/>
      <c r="AM49" s="70"/>
      <c r="AN49" s="70"/>
      <c r="AO49" s="70"/>
      <c r="AP49" s="70"/>
      <c r="AQ49" s="70"/>
      <c r="AR49" s="70"/>
      <c r="AS49" s="70"/>
      <c r="AT49" s="70"/>
      <c r="AU49" s="70"/>
      <c r="AV49" s="70"/>
      <c r="AW49" s="70"/>
      <c r="AX49" s="70"/>
      <c r="AY49" s="70"/>
      <c r="AZ49" s="70"/>
      <c r="BA49" s="70"/>
    </row>
    <row r="50" spans="1:53" ht="16.350000000000001" customHeight="1" x14ac:dyDescent="0.15">
      <c r="A50" s="70"/>
      <c r="B50" s="70"/>
      <c r="C50" s="70"/>
      <c r="D50" s="70"/>
      <c r="E50" s="72"/>
      <c r="F50" s="70"/>
      <c r="G50" s="70"/>
      <c r="H50" s="70"/>
      <c r="I50" s="70"/>
      <c r="J50" s="70"/>
      <c r="K50" s="70"/>
      <c r="L50" s="70"/>
      <c r="M50" s="70"/>
      <c r="N50" s="70"/>
      <c r="O50" s="70"/>
      <c r="P50" s="70"/>
      <c r="Q50" s="70"/>
      <c r="R50" s="70"/>
      <c r="S50" s="70"/>
      <c r="T50" s="70"/>
      <c r="U50" s="70"/>
      <c r="V50" s="70"/>
      <c r="W50" s="70"/>
      <c r="X50" s="70"/>
      <c r="Y50" s="70"/>
      <c r="Z50" s="70"/>
      <c r="AA50" s="70"/>
      <c r="AB50" s="70"/>
      <c r="AC50" s="70"/>
      <c r="AD50" s="70"/>
      <c r="AE50" s="70"/>
      <c r="AF50" s="70"/>
      <c r="AG50" s="70"/>
      <c r="AH50" s="70"/>
      <c r="AI50" s="70"/>
      <c r="AJ50" s="70"/>
      <c r="AK50" s="70"/>
      <c r="AL50" s="70"/>
      <c r="AM50" s="70"/>
      <c r="AN50" s="70"/>
      <c r="AO50" s="70"/>
      <c r="AP50" s="70"/>
      <c r="AQ50" s="70"/>
      <c r="AR50" s="70"/>
      <c r="AS50" s="70"/>
      <c r="AT50" s="70"/>
      <c r="AU50" s="70"/>
      <c r="AV50" s="70"/>
      <c r="AW50" s="70"/>
      <c r="AX50" s="70"/>
      <c r="AY50" s="70"/>
      <c r="AZ50" s="70"/>
      <c r="BA50" s="70"/>
    </row>
    <row r="51" spans="1:53" ht="16.350000000000001" customHeight="1" x14ac:dyDescent="0.15">
      <c r="A51" s="70"/>
      <c r="B51" s="70"/>
      <c r="C51" s="70"/>
      <c r="D51" s="70"/>
      <c r="E51" s="72"/>
      <c r="F51" s="70"/>
      <c r="G51" s="70"/>
      <c r="H51" s="70"/>
      <c r="I51" s="70"/>
      <c r="J51" s="70"/>
      <c r="K51" s="70"/>
      <c r="L51" s="70"/>
      <c r="M51" s="70"/>
      <c r="N51" s="70"/>
      <c r="O51" s="70"/>
      <c r="P51" s="70"/>
      <c r="Q51" s="70"/>
      <c r="R51" s="70"/>
      <c r="S51" s="70"/>
      <c r="T51" s="70"/>
      <c r="U51" s="70"/>
      <c r="V51" s="70"/>
      <c r="W51" s="70"/>
      <c r="X51" s="70"/>
      <c r="Y51" s="70"/>
      <c r="Z51" s="70"/>
      <c r="AA51" s="70"/>
      <c r="AB51" s="70"/>
      <c r="AC51" s="70"/>
      <c r="AD51" s="70"/>
      <c r="AE51" s="70"/>
      <c r="AF51" s="70"/>
      <c r="AG51" s="70"/>
      <c r="AH51" s="70"/>
      <c r="AI51" s="70"/>
      <c r="AJ51" s="70"/>
      <c r="AK51" s="70"/>
      <c r="AL51" s="70"/>
      <c r="AM51" s="70"/>
      <c r="AN51" s="70"/>
      <c r="AO51" s="70"/>
      <c r="AP51" s="70"/>
      <c r="AQ51" s="70"/>
      <c r="AR51" s="70"/>
      <c r="AS51" s="70"/>
      <c r="AT51" s="70"/>
      <c r="AU51" s="70"/>
      <c r="AV51" s="70"/>
      <c r="AW51" s="70"/>
      <c r="AX51" s="70"/>
      <c r="AY51" s="70"/>
      <c r="AZ51" s="70"/>
      <c r="BA51" s="70"/>
    </row>
    <row r="52" spans="1:53" ht="16.350000000000001" customHeight="1" x14ac:dyDescent="0.15">
      <c r="A52" s="70"/>
      <c r="B52" s="70"/>
      <c r="C52" s="70"/>
      <c r="D52" s="70"/>
      <c r="E52" s="72"/>
      <c r="F52" s="70"/>
      <c r="G52" s="70"/>
      <c r="H52" s="70"/>
      <c r="I52" s="70"/>
      <c r="J52" s="70"/>
      <c r="K52" s="70"/>
      <c r="L52" s="70"/>
      <c r="M52" s="70"/>
      <c r="N52" s="70"/>
      <c r="O52" s="70"/>
      <c r="P52" s="70"/>
      <c r="Q52" s="70"/>
      <c r="R52" s="70"/>
      <c r="S52" s="70"/>
      <c r="T52" s="70"/>
      <c r="U52" s="70"/>
      <c r="V52" s="70"/>
      <c r="W52" s="70"/>
      <c r="X52" s="70"/>
      <c r="Y52" s="70"/>
      <c r="Z52" s="70"/>
      <c r="AA52" s="70"/>
      <c r="AB52" s="70"/>
      <c r="AC52" s="70"/>
      <c r="AD52" s="70"/>
      <c r="AE52" s="70"/>
      <c r="AF52" s="70"/>
      <c r="AG52" s="70"/>
      <c r="AH52" s="70"/>
      <c r="AI52" s="70"/>
      <c r="AJ52" s="70"/>
      <c r="AK52" s="70"/>
      <c r="AL52" s="70"/>
      <c r="AM52" s="70"/>
      <c r="AN52" s="70"/>
      <c r="AO52" s="70"/>
      <c r="AP52" s="70"/>
      <c r="AQ52" s="70"/>
      <c r="AR52" s="70"/>
      <c r="AS52" s="70"/>
      <c r="AT52" s="70"/>
      <c r="AU52" s="70"/>
      <c r="AV52" s="70"/>
      <c r="AW52" s="70"/>
      <c r="AX52" s="70"/>
      <c r="AY52" s="70"/>
      <c r="AZ52" s="70"/>
      <c r="BA52" s="70"/>
    </row>
    <row r="53" spans="1:53" ht="16.350000000000001" customHeight="1" x14ac:dyDescent="0.15">
      <c r="A53" s="70"/>
      <c r="B53" s="70"/>
      <c r="C53" s="70"/>
      <c r="D53" s="70"/>
      <c r="E53" s="72"/>
      <c r="F53" s="70"/>
      <c r="G53" s="70"/>
      <c r="H53" s="70"/>
      <c r="I53" s="70"/>
      <c r="J53" s="70"/>
      <c r="K53" s="70"/>
      <c r="L53" s="70"/>
      <c r="M53" s="70"/>
      <c r="N53" s="70"/>
      <c r="O53" s="70"/>
      <c r="P53" s="70"/>
      <c r="Q53" s="70"/>
      <c r="R53" s="70"/>
      <c r="S53" s="70"/>
      <c r="T53" s="70"/>
      <c r="U53" s="70"/>
      <c r="V53" s="70"/>
      <c r="W53" s="70"/>
      <c r="X53" s="70"/>
      <c r="Y53" s="70"/>
      <c r="Z53" s="70"/>
      <c r="AA53" s="70"/>
      <c r="AB53" s="70"/>
      <c r="AC53" s="70"/>
      <c r="AD53" s="70"/>
      <c r="AE53" s="70"/>
      <c r="AF53" s="70"/>
      <c r="AG53" s="70"/>
      <c r="AH53" s="70"/>
      <c r="AI53" s="70"/>
      <c r="AJ53" s="70"/>
      <c r="AK53" s="70"/>
      <c r="AL53" s="70"/>
      <c r="AM53" s="70"/>
      <c r="AN53" s="70"/>
      <c r="AO53" s="70"/>
      <c r="AP53" s="70"/>
      <c r="AQ53" s="70"/>
      <c r="AR53" s="70"/>
      <c r="AS53" s="70"/>
      <c r="AT53" s="70"/>
      <c r="AU53" s="70"/>
      <c r="AV53" s="70"/>
      <c r="AW53" s="70"/>
      <c r="AX53" s="70"/>
      <c r="AY53" s="70"/>
      <c r="AZ53" s="70"/>
      <c r="BA53" s="70"/>
    </row>
    <row r="54" spans="1:53" ht="16.350000000000001" customHeight="1" x14ac:dyDescent="0.15">
      <c r="A54" s="70"/>
      <c r="B54" s="70"/>
      <c r="C54" s="70"/>
      <c r="D54" s="70"/>
      <c r="E54" s="72"/>
      <c r="F54" s="70"/>
      <c r="G54" s="70"/>
      <c r="H54" s="70"/>
      <c r="I54" s="70"/>
      <c r="J54" s="70"/>
      <c r="K54" s="70"/>
      <c r="L54" s="70"/>
      <c r="M54" s="70"/>
      <c r="N54" s="70"/>
      <c r="O54" s="70"/>
      <c r="P54" s="70"/>
      <c r="Q54" s="70"/>
      <c r="R54" s="70"/>
      <c r="S54" s="70"/>
      <c r="T54" s="70"/>
      <c r="U54" s="70"/>
      <c r="V54" s="70"/>
      <c r="W54" s="70"/>
      <c r="X54" s="70"/>
      <c r="Y54" s="70"/>
      <c r="Z54" s="70"/>
      <c r="AA54" s="70"/>
      <c r="AB54" s="70"/>
      <c r="AC54" s="70"/>
      <c r="AD54" s="70"/>
      <c r="AE54" s="70"/>
      <c r="AF54" s="70"/>
      <c r="AG54" s="70"/>
      <c r="AH54" s="70"/>
      <c r="AI54" s="70"/>
      <c r="AJ54" s="70"/>
      <c r="AK54" s="70"/>
      <c r="AL54" s="70"/>
      <c r="AM54" s="70"/>
      <c r="AN54" s="70"/>
      <c r="AO54" s="70"/>
      <c r="AP54" s="70"/>
      <c r="AQ54" s="70"/>
      <c r="AR54" s="70"/>
      <c r="AS54" s="70"/>
      <c r="AT54" s="70"/>
      <c r="AU54" s="70"/>
      <c r="AV54" s="70"/>
      <c r="AW54" s="70"/>
      <c r="AX54" s="70"/>
      <c r="AY54" s="70"/>
      <c r="AZ54" s="70"/>
      <c r="BA54" s="70"/>
    </row>
    <row r="55" spans="1:53" ht="16.350000000000001" customHeight="1" x14ac:dyDescent="0.15">
      <c r="A55" s="70"/>
      <c r="B55" s="70"/>
      <c r="C55" s="70"/>
      <c r="D55" s="70"/>
      <c r="E55" s="72"/>
      <c r="F55" s="70"/>
      <c r="G55" s="70"/>
      <c r="H55" s="70"/>
      <c r="I55" s="70"/>
      <c r="J55" s="70"/>
      <c r="K55" s="70"/>
      <c r="L55" s="70"/>
      <c r="M55" s="70"/>
      <c r="N55" s="70"/>
      <c r="O55" s="70"/>
      <c r="P55" s="70"/>
      <c r="Q55" s="70"/>
      <c r="R55" s="70"/>
      <c r="S55" s="70"/>
      <c r="T55" s="70"/>
      <c r="U55" s="70"/>
      <c r="V55" s="70"/>
      <c r="W55" s="70"/>
      <c r="X55" s="70"/>
      <c r="Y55" s="70"/>
      <c r="Z55" s="70"/>
      <c r="AA55" s="70"/>
      <c r="AB55" s="70"/>
      <c r="AC55" s="70"/>
      <c r="AD55" s="70"/>
      <c r="AE55" s="70"/>
      <c r="AF55" s="70"/>
      <c r="AG55" s="70"/>
      <c r="AH55" s="70"/>
      <c r="AI55" s="70"/>
      <c r="AJ55" s="70"/>
      <c r="AK55" s="70"/>
      <c r="AL55" s="70"/>
      <c r="AM55" s="70"/>
      <c r="AN55" s="70"/>
      <c r="AO55" s="70"/>
      <c r="AP55" s="70"/>
      <c r="AQ55" s="70"/>
      <c r="AR55" s="70"/>
      <c r="AS55" s="70"/>
      <c r="AT55" s="70"/>
      <c r="AU55" s="70"/>
      <c r="AV55" s="70"/>
      <c r="AW55" s="70"/>
      <c r="AX55" s="70"/>
      <c r="AY55" s="70"/>
      <c r="AZ55" s="70"/>
      <c r="BA55" s="70"/>
    </row>
    <row r="56" spans="1:53" ht="16.350000000000001" customHeight="1" x14ac:dyDescent="0.15">
      <c r="A56" s="70"/>
      <c r="B56" s="70"/>
      <c r="C56" s="70"/>
      <c r="D56" s="70"/>
      <c r="E56" s="70"/>
      <c r="F56" s="70"/>
      <c r="G56" s="70"/>
      <c r="H56" s="70"/>
      <c r="I56" s="70"/>
      <c r="J56" s="70"/>
      <c r="K56" s="70"/>
      <c r="L56" s="70"/>
      <c r="M56" s="70"/>
      <c r="N56" s="70"/>
      <c r="O56" s="70"/>
      <c r="P56" s="70"/>
      <c r="Q56" s="70"/>
      <c r="R56" s="70"/>
      <c r="S56" s="70"/>
      <c r="T56" s="70"/>
      <c r="U56" s="70"/>
      <c r="V56" s="70"/>
      <c r="W56" s="70"/>
      <c r="X56" s="70"/>
      <c r="Y56" s="70"/>
      <c r="Z56" s="70"/>
      <c r="AA56" s="70"/>
      <c r="AB56" s="70"/>
      <c r="AC56" s="70"/>
      <c r="AD56" s="70"/>
      <c r="AE56" s="70"/>
      <c r="AF56" s="70"/>
      <c r="AG56" s="70"/>
      <c r="AH56" s="70"/>
      <c r="AI56" s="70"/>
      <c r="AJ56" s="70"/>
      <c r="AK56" s="70"/>
      <c r="AL56" s="70"/>
      <c r="AM56" s="70"/>
      <c r="AN56" s="70"/>
      <c r="AO56" s="70"/>
      <c r="AP56" s="70"/>
      <c r="AQ56" s="70"/>
      <c r="AR56" s="70"/>
      <c r="AS56" s="70"/>
      <c r="AT56" s="70"/>
      <c r="AU56" s="70"/>
      <c r="AV56" s="70"/>
      <c r="AW56" s="70"/>
      <c r="AX56" s="70"/>
      <c r="AY56" s="70"/>
      <c r="AZ56" s="70"/>
      <c r="BA56" s="70"/>
    </row>
    <row r="57" spans="1:53" ht="16.350000000000001" customHeight="1" x14ac:dyDescent="0.15">
      <c r="A57" s="70"/>
      <c r="B57" s="70"/>
      <c r="C57" s="70"/>
      <c r="D57" s="70"/>
      <c r="E57" s="70"/>
      <c r="F57" s="72"/>
      <c r="G57" s="72"/>
      <c r="H57" s="72"/>
      <c r="I57" s="72"/>
      <c r="J57" s="72"/>
      <c r="K57" s="72"/>
      <c r="L57" s="72"/>
      <c r="M57" s="72"/>
      <c r="N57" s="72"/>
      <c r="O57" s="72"/>
      <c r="P57" s="72"/>
      <c r="Q57" s="72"/>
      <c r="R57" s="72"/>
      <c r="S57" s="72"/>
      <c r="T57" s="72"/>
      <c r="U57" s="72"/>
      <c r="V57" s="72"/>
      <c r="W57" s="72"/>
      <c r="X57" s="72"/>
      <c r="Y57" s="72"/>
      <c r="Z57" s="72"/>
      <c r="AA57" s="72"/>
      <c r="AB57" s="72"/>
      <c r="AC57" s="72"/>
      <c r="AD57" s="72"/>
      <c r="AE57" s="72"/>
      <c r="AF57" s="72"/>
      <c r="AG57" s="72"/>
      <c r="AH57" s="72"/>
      <c r="AI57" s="72"/>
      <c r="AJ57" s="72"/>
      <c r="AK57" s="72"/>
      <c r="AL57" s="70"/>
      <c r="AM57" s="70"/>
      <c r="AN57" s="70"/>
      <c r="AO57" s="70"/>
      <c r="AP57" s="70"/>
      <c r="AQ57" s="70"/>
      <c r="AR57" s="70"/>
      <c r="AS57" s="70"/>
      <c r="AT57" s="70"/>
      <c r="AU57" s="70"/>
      <c r="AV57" s="70"/>
      <c r="AW57" s="70"/>
      <c r="AX57" s="70"/>
      <c r="AY57" s="70"/>
      <c r="AZ57" s="70"/>
      <c r="BA57" s="70"/>
    </row>
    <row r="58" spans="1:53" ht="75.75" customHeight="1" x14ac:dyDescent="0.15">
      <c r="A58" s="70"/>
      <c r="B58" s="70"/>
      <c r="C58" s="70"/>
      <c r="D58" s="70"/>
      <c r="E58" s="71"/>
      <c r="F58" s="71"/>
      <c r="G58" s="71"/>
      <c r="H58" s="71"/>
      <c r="I58" s="71"/>
      <c r="J58" s="71"/>
      <c r="K58" s="71"/>
      <c r="L58" s="71"/>
      <c r="M58" s="71"/>
      <c r="N58" s="71"/>
      <c r="O58" s="71"/>
      <c r="P58" s="71"/>
      <c r="Q58" s="71"/>
      <c r="R58" s="71"/>
      <c r="S58" s="71"/>
      <c r="T58" s="71"/>
      <c r="U58" s="71"/>
      <c r="V58" s="71"/>
      <c r="W58" s="71"/>
      <c r="X58" s="71"/>
      <c r="Y58" s="71"/>
      <c r="Z58" s="71"/>
      <c r="AA58" s="71"/>
      <c r="AB58" s="71"/>
      <c r="AC58" s="71"/>
      <c r="AD58" s="71"/>
      <c r="AE58" s="71"/>
      <c r="AF58" s="71"/>
      <c r="AG58" s="71"/>
      <c r="AH58" s="71"/>
      <c r="AI58" s="71"/>
      <c r="AJ58" s="71"/>
      <c r="AK58" s="71"/>
      <c r="AL58" s="71"/>
      <c r="AM58" s="71"/>
      <c r="AN58" s="71"/>
      <c r="AO58" s="71"/>
      <c r="AP58" s="71"/>
      <c r="AQ58" s="71"/>
      <c r="AR58" s="71"/>
      <c r="AS58" s="71"/>
      <c r="AT58" s="71"/>
      <c r="AU58" s="71"/>
      <c r="AV58" s="71"/>
      <c r="AW58" s="71"/>
      <c r="AX58" s="71"/>
      <c r="AY58" s="71"/>
      <c r="AZ58" s="71"/>
      <c r="BA58" s="71"/>
    </row>
    <row r="59" spans="1:53" ht="16.350000000000001" customHeight="1" x14ac:dyDescent="0.15">
      <c r="A59" s="70"/>
      <c r="B59" s="70"/>
      <c r="C59" s="70"/>
      <c r="D59" s="70"/>
      <c r="E59" s="71"/>
      <c r="F59" s="70"/>
      <c r="G59" s="70"/>
      <c r="H59" s="70"/>
      <c r="I59" s="70"/>
      <c r="J59" s="70"/>
      <c r="K59" s="70"/>
      <c r="L59" s="70"/>
      <c r="M59" s="70"/>
      <c r="N59" s="70"/>
      <c r="O59" s="70"/>
      <c r="P59" s="70"/>
      <c r="Q59" s="70"/>
      <c r="R59" s="70"/>
      <c r="S59" s="70"/>
      <c r="T59" s="70"/>
      <c r="U59" s="70"/>
      <c r="V59" s="70"/>
      <c r="W59" s="70"/>
      <c r="X59" s="70"/>
      <c r="Y59" s="70"/>
      <c r="Z59" s="70"/>
      <c r="AA59" s="70"/>
      <c r="AB59" s="70"/>
      <c r="AC59" s="70"/>
      <c r="AD59" s="70"/>
      <c r="AE59" s="70"/>
      <c r="AF59" s="70"/>
      <c r="AG59" s="70"/>
      <c r="AH59" s="70"/>
      <c r="AI59" s="70"/>
      <c r="AJ59" s="70"/>
      <c r="AK59" s="70"/>
      <c r="AL59" s="70"/>
      <c r="AM59" s="70"/>
      <c r="AN59" s="70"/>
      <c r="AO59" s="70"/>
      <c r="AP59" s="70"/>
      <c r="AQ59" s="70"/>
      <c r="AR59" s="70"/>
      <c r="AS59" s="70"/>
      <c r="AT59" s="70"/>
      <c r="AU59" s="70"/>
      <c r="AV59" s="70"/>
      <c r="AW59" s="70"/>
      <c r="AX59" s="70"/>
      <c r="AY59" s="70"/>
      <c r="AZ59" s="70"/>
      <c r="BA59" s="70"/>
    </row>
    <row r="60" spans="1:53" ht="16.350000000000001" customHeight="1" x14ac:dyDescent="0.15">
      <c r="A60" s="70"/>
      <c r="B60" s="70"/>
      <c r="C60" s="70"/>
      <c r="D60" s="70"/>
      <c r="E60" s="70"/>
      <c r="F60" s="70"/>
      <c r="G60" s="70"/>
      <c r="H60" s="70"/>
      <c r="I60" s="70"/>
      <c r="J60" s="70"/>
      <c r="K60" s="70"/>
      <c r="L60" s="70"/>
      <c r="M60" s="70"/>
      <c r="N60" s="70"/>
      <c r="O60" s="70"/>
      <c r="P60" s="70"/>
      <c r="Q60" s="70"/>
      <c r="R60" s="70"/>
      <c r="S60" s="70"/>
      <c r="T60" s="70"/>
      <c r="U60" s="70"/>
      <c r="V60" s="70"/>
      <c r="W60" s="70"/>
      <c r="X60" s="70"/>
      <c r="Y60" s="70"/>
      <c r="Z60" s="70"/>
      <c r="AA60" s="70"/>
      <c r="AB60" s="70"/>
      <c r="AC60" s="70"/>
      <c r="AD60" s="70"/>
      <c r="AE60" s="70"/>
      <c r="AF60" s="70"/>
      <c r="AG60" s="70"/>
      <c r="AH60" s="70"/>
      <c r="AI60" s="70"/>
      <c r="AJ60" s="70"/>
      <c r="AK60" s="70"/>
      <c r="AL60" s="70"/>
      <c r="AM60" s="70"/>
      <c r="AN60" s="70"/>
      <c r="AO60" s="70"/>
      <c r="AP60" s="70"/>
      <c r="AQ60" s="70"/>
      <c r="AR60" s="70"/>
      <c r="AS60" s="70"/>
      <c r="AT60" s="70"/>
      <c r="AU60" s="70"/>
      <c r="AV60" s="70"/>
      <c r="AW60" s="70"/>
      <c r="AX60" s="70"/>
      <c r="AY60" s="70"/>
      <c r="AZ60" s="70"/>
      <c r="BA60" s="70"/>
    </row>
    <row r="61" spans="1:53" ht="16.350000000000001" customHeight="1" x14ac:dyDescent="0.15">
      <c r="A61" s="70"/>
      <c r="B61" s="70"/>
      <c r="C61" s="70"/>
      <c r="D61" s="70"/>
      <c r="E61" s="72"/>
      <c r="F61" s="70"/>
      <c r="G61" s="70"/>
      <c r="H61" s="70"/>
      <c r="I61" s="70"/>
      <c r="J61" s="70"/>
      <c r="K61" s="70"/>
      <c r="L61" s="70"/>
      <c r="M61" s="70"/>
      <c r="N61" s="70"/>
      <c r="O61" s="70"/>
      <c r="P61" s="70"/>
      <c r="Q61" s="70"/>
      <c r="R61" s="70"/>
      <c r="S61" s="70"/>
      <c r="T61" s="70"/>
      <c r="U61" s="70"/>
      <c r="V61" s="70"/>
      <c r="W61" s="70"/>
      <c r="X61" s="70"/>
      <c r="Y61" s="70"/>
      <c r="Z61" s="70"/>
      <c r="AA61" s="70"/>
      <c r="AB61" s="70"/>
      <c r="AC61" s="70"/>
      <c r="AD61" s="70"/>
      <c r="AE61" s="70"/>
      <c r="AF61" s="70"/>
      <c r="AG61" s="70"/>
      <c r="AH61" s="70"/>
      <c r="AI61" s="70"/>
      <c r="AJ61" s="70"/>
      <c r="AK61" s="70"/>
      <c r="AL61" s="70"/>
      <c r="AM61" s="70"/>
      <c r="AN61" s="70"/>
      <c r="AO61" s="70"/>
      <c r="AP61" s="70"/>
      <c r="AQ61" s="70"/>
      <c r="AR61" s="70"/>
      <c r="AS61" s="70"/>
      <c r="AT61" s="70"/>
      <c r="AU61" s="70"/>
      <c r="AV61" s="70"/>
      <c r="AW61" s="70"/>
      <c r="AX61" s="70"/>
      <c r="AY61" s="70"/>
      <c r="AZ61" s="70"/>
      <c r="BA61" s="70"/>
    </row>
    <row r="62" spans="1:53" ht="16.350000000000001" customHeight="1" x14ac:dyDescent="0.15">
      <c r="A62" s="70"/>
      <c r="B62" s="70"/>
      <c r="C62" s="70"/>
      <c r="D62" s="70"/>
      <c r="E62" s="72"/>
      <c r="F62" s="70"/>
      <c r="G62" s="70"/>
      <c r="H62" s="70"/>
      <c r="I62" s="70"/>
      <c r="J62" s="70"/>
      <c r="K62" s="70"/>
      <c r="L62" s="70"/>
      <c r="M62" s="70"/>
      <c r="N62" s="70"/>
      <c r="O62" s="70"/>
      <c r="P62" s="70"/>
      <c r="Q62" s="70"/>
      <c r="R62" s="70"/>
      <c r="S62" s="70"/>
      <c r="T62" s="70"/>
      <c r="U62" s="70"/>
      <c r="V62" s="70"/>
      <c r="W62" s="70"/>
      <c r="X62" s="70"/>
      <c r="Y62" s="70"/>
      <c r="Z62" s="70"/>
      <c r="AA62" s="70"/>
      <c r="AB62" s="70"/>
      <c r="AC62" s="70"/>
      <c r="AD62" s="70"/>
      <c r="AE62" s="70"/>
      <c r="AF62" s="70"/>
      <c r="AG62" s="70"/>
      <c r="AH62" s="70"/>
      <c r="AI62" s="70"/>
      <c r="AJ62" s="70"/>
      <c r="AK62" s="70"/>
      <c r="AL62" s="70"/>
      <c r="AM62" s="70"/>
      <c r="AN62" s="70"/>
      <c r="AO62" s="70"/>
      <c r="AP62" s="70"/>
      <c r="AQ62" s="70"/>
      <c r="AR62" s="70"/>
      <c r="AS62" s="70"/>
      <c r="AT62" s="70"/>
      <c r="AU62" s="70"/>
      <c r="AV62" s="70"/>
      <c r="AW62" s="70"/>
      <c r="AX62" s="70"/>
      <c r="AY62" s="70"/>
      <c r="AZ62" s="70"/>
      <c r="BA62" s="70"/>
    </row>
    <row r="63" spans="1:53" ht="16.350000000000001" customHeight="1" x14ac:dyDescent="0.15">
      <c r="A63" s="70"/>
      <c r="B63" s="70"/>
      <c r="C63" s="70"/>
      <c r="D63" s="70"/>
      <c r="E63" s="72"/>
      <c r="F63" s="70"/>
      <c r="G63" s="70"/>
      <c r="H63" s="70"/>
      <c r="I63" s="70"/>
      <c r="J63" s="70"/>
      <c r="K63" s="70"/>
      <c r="L63" s="70"/>
      <c r="M63" s="70"/>
      <c r="N63" s="70"/>
      <c r="O63" s="70"/>
      <c r="P63" s="70"/>
      <c r="Q63" s="70"/>
      <c r="R63" s="70"/>
      <c r="S63" s="70"/>
      <c r="T63" s="70"/>
      <c r="U63" s="70"/>
      <c r="V63" s="70"/>
      <c r="W63" s="70"/>
      <c r="X63" s="70"/>
      <c r="Y63" s="70"/>
      <c r="Z63" s="70"/>
      <c r="AA63" s="70"/>
      <c r="AB63" s="70"/>
      <c r="AC63" s="70"/>
      <c r="AD63" s="70"/>
      <c r="AE63" s="70"/>
      <c r="AF63" s="70"/>
      <c r="AG63" s="70"/>
      <c r="AH63" s="70"/>
      <c r="AI63" s="70"/>
      <c r="AJ63" s="70"/>
      <c r="AK63" s="70"/>
      <c r="AL63" s="70"/>
      <c r="AM63" s="70"/>
      <c r="AN63" s="70"/>
      <c r="AO63" s="70"/>
      <c r="AP63" s="70"/>
      <c r="AQ63" s="70"/>
      <c r="AR63" s="70"/>
      <c r="AS63" s="70"/>
      <c r="AT63" s="70"/>
      <c r="AU63" s="70"/>
      <c r="AV63" s="70"/>
      <c r="AW63" s="70"/>
      <c r="AX63" s="70"/>
      <c r="AY63" s="70"/>
      <c r="AZ63" s="70"/>
      <c r="BA63" s="70"/>
    </row>
    <row r="64" spans="1:53" ht="16.350000000000001" customHeight="1" x14ac:dyDescent="0.15">
      <c r="A64" s="70"/>
      <c r="B64" s="70"/>
      <c r="C64" s="70"/>
      <c r="D64" s="70"/>
      <c r="E64" s="72"/>
      <c r="F64" s="70"/>
      <c r="G64" s="70"/>
      <c r="H64" s="70"/>
      <c r="I64" s="70"/>
      <c r="J64" s="70"/>
      <c r="K64" s="70"/>
      <c r="L64" s="70"/>
      <c r="M64" s="70"/>
      <c r="N64" s="70"/>
      <c r="O64" s="70"/>
      <c r="P64" s="70"/>
      <c r="Q64" s="70"/>
      <c r="R64" s="70"/>
      <c r="S64" s="70"/>
      <c r="T64" s="70"/>
      <c r="U64" s="70"/>
      <c r="V64" s="70"/>
      <c r="W64" s="70"/>
      <c r="X64" s="70"/>
      <c r="Y64" s="70"/>
      <c r="Z64" s="70"/>
      <c r="AA64" s="70"/>
      <c r="AB64" s="70"/>
      <c r="AC64" s="70"/>
      <c r="AD64" s="70"/>
      <c r="AE64" s="70"/>
      <c r="AF64" s="70"/>
      <c r="AG64" s="70"/>
      <c r="AH64" s="70"/>
      <c r="AI64" s="70"/>
      <c r="AJ64" s="70"/>
      <c r="AK64" s="70"/>
      <c r="AL64" s="70"/>
      <c r="AM64" s="70"/>
      <c r="AN64" s="70"/>
      <c r="AO64" s="70"/>
      <c r="AP64" s="70"/>
      <c r="AQ64" s="70"/>
      <c r="AR64" s="70"/>
      <c r="AS64" s="70"/>
      <c r="AT64" s="70"/>
      <c r="AU64" s="70"/>
      <c r="AV64" s="70"/>
      <c r="AW64" s="70"/>
      <c r="AX64" s="70"/>
      <c r="AY64" s="70"/>
      <c r="AZ64" s="70"/>
      <c r="BA64" s="70"/>
    </row>
    <row r="65" spans="1:53" ht="16.350000000000001" customHeight="1" x14ac:dyDescent="0.15">
      <c r="A65" s="70"/>
      <c r="B65" s="70"/>
      <c r="C65" s="70"/>
      <c r="D65" s="70"/>
      <c r="E65" s="72"/>
      <c r="F65" s="70"/>
      <c r="G65" s="70"/>
      <c r="H65" s="70"/>
      <c r="I65" s="70"/>
      <c r="J65" s="70"/>
      <c r="K65" s="70"/>
      <c r="L65" s="70"/>
      <c r="M65" s="70"/>
      <c r="N65" s="70"/>
      <c r="O65" s="70"/>
      <c r="P65" s="70"/>
      <c r="Q65" s="70"/>
      <c r="R65" s="70"/>
      <c r="S65" s="70"/>
      <c r="T65" s="70"/>
      <c r="U65" s="70"/>
      <c r="V65" s="70"/>
      <c r="W65" s="70"/>
      <c r="X65" s="70"/>
      <c r="Y65" s="70"/>
      <c r="Z65" s="70"/>
      <c r="AA65" s="70"/>
      <c r="AB65" s="70"/>
      <c r="AC65" s="70"/>
      <c r="AD65" s="70"/>
      <c r="AE65" s="70"/>
      <c r="AF65" s="70"/>
      <c r="AG65" s="70"/>
      <c r="AH65" s="70"/>
      <c r="AI65" s="70"/>
      <c r="AJ65" s="70"/>
      <c r="AK65" s="70"/>
      <c r="AL65" s="70"/>
      <c r="AM65" s="70"/>
      <c r="AN65" s="70"/>
      <c r="AO65" s="70"/>
      <c r="AP65" s="70"/>
      <c r="AQ65" s="70"/>
      <c r="AR65" s="70"/>
      <c r="AS65" s="70"/>
      <c r="AT65" s="70"/>
      <c r="AU65" s="70"/>
      <c r="AV65" s="70"/>
      <c r="AW65" s="70"/>
      <c r="AX65" s="70"/>
      <c r="AY65" s="70"/>
      <c r="AZ65" s="70"/>
      <c r="BA65" s="70"/>
    </row>
    <row r="66" spans="1:53" ht="16.350000000000001" customHeight="1" x14ac:dyDescent="0.15">
      <c r="A66" s="70"/>
      <c r="B66" s="70"/>
      <c r="C66" s="70"/>
      <c r="D66" s="70"/>
      <c r="E66" s="72"/>
      <c r="F66" s="70"/>
      <c r="G66" s="70"/>
      <c r="H66" s="70"/>
      <c r="I66" s="70"/>
      <c r="J66" s="70"/>
      <c r="K66" s="70"/>
      <c r="L66" s="70"/>
      <c r="M66" s="70"/>
      <c r="N66" s="70"/>
      <c r="O66" s="70"/>
      <c r="P66" s="70"/>
      <c r="Q66" s="70"/>
      <c r="R66" s="70"/>
      <c r="S66" s="70"/>
      <c r="T66" s="70"/>
      <c r="U66" s="70"/>
      <c r="V66" s="70"/>
      <c r="W66" s="70"/>
      <c r="X66" s="70"/>
      <c r="Y66" s="70"/>
      <c r="Z66" s="70"/>
      <c r="AA66" s="70"/>
      <c r="AB66" s="70"/>
      <c r="AC66" s="70"/>
      <c r="AD66" s="70"/>
      <c r="AE66" s="70"/>
      <c r="AF66" s="70"/>
      <c r="AG66" s="70"/>
      <c r="AH66" s="70"/>
      <c r="AI66" s="70"/>
      <c r="AJ66" s="70"/>
      <c r="AK66" s="70"/>
      <c r="AL66" s="70"/>
      <c r="AM66" s="70"/>
      <c r="AN66" s="70"/>
      <c r="AO66" s="70"/>
      <c r="AP66" s="70"/>
      <c r="AQ66" s="70"/>
      <c r="AR66" s="70"/>
      <c r="AS66" s="70"/>
      <c r="AT66" s="70"/>
      <c r="AU66" s="70"/>
      <c r="AV66" s="70"/>
      <c r="AW66" s="70"/>
      <c r="AX66" s="70"/>
      <c r="AY66" s="70"/>
      <c r="AZ66" s="70"/>
      <c r="BA66" s="70"/>
    </row>
    <row r="67" spans="1:53" ht="16.350000000000001" customHeight="1" x14ac:dyDescent="0.15">
      <c r="A67" s="70"/>
      <c r="B67" s="70"/>
      <c r="C67" s="70"/>
      <c r="D67" s="70"/>
      <c r="E67" s="72"/>
      <c r="F67" s="70"/>
      <c r="G67" s="70"/>
      <c r="H67" s="70"/>
      <c r="I67" s="70"/>
      <c r="J67" s="70"/>
      <c r="K67" s="70"/>
      <c r="L67" s="70"/>
      <c r="M67" s="70"/>
      <c r="N67" s="70"/>
      <c r="O67" s="70"/>
      <c r="P67" s="70"/>
      <c r="Q67" s="70"/>
      <c r="R67" s="70"/>
      <c r="S67" s="70"/>
      <c r="T67" s="70"/>
      <c r="U67" s="70"/>
      <c r="V67" s="70"/>
      <c r="W67" s="70"/>
      <c r="X67" s="70"/>
      <c r="Y67" s="70"/>
      <c r="Z67" s="70"/>
      <c r="AA67" s="70"/>
      <c r="AB67" s="70"/>
      <c r="AC67" s="70"/>
      <c r="AD67" s="70"/>
      <c r="AE67" s="70"/>
      <c r="AF67" s="70"/>
      <c r="AG67" s="70"/>
      <c r="AH67" s="70"/>
      <c r="AI67" s="70"/>
      <c r="AJ67" s="70"/>
      <c r="AK67" s="70"/>
      <c r="AL67" s="70"/>
      <c r="AM67" s="70"/>
      <c r="AN67" s="70"/>
      <c r="AO67" s="70"/>
      <c r="AP67" s="70"/>
      <c r="AQ67" s="70"/>
      <c r="AR67" s="70"/>
      <c r="AS67" s="70"/>
      <c r="AT67" s="70"/>
      <c r="AU67" s="70"/>
      <c r="AV67" s="70"/>
      <c r="AW67" s="70"/>
      <c r="AX67" s="70"/>
      <c r="AY67" s="70"/>
      <c r="AZ67" s="70"/>
      <c r="BA67" s="70"/>
    </row>
    <row r="68" spans="1:53" ht="16.350000000000001" customHeight="1" x14ac:dyDescent="0.15">
      <c r="A68" s="70"/>
      <c r="B68" s="70"/>
      <c r="C68" s="70"/>
      <c r="D68" s="70"/>
      <c r="E68" s="72"/>
      <c r="F68" s="70"/>
      <c r="G68" s="70"/>
      <c r="H68" s="70"/>
      <c r="I68" s="70"/>
      <c r="J68" s="70"/>
      <c r="K68" s="70"/>
      <c r="L68" s="70"/>
      <c r="M68" s="70"/>
      <c r="N68" s="70"/>
      <c r="O68" s="70"/>
      <c r="P68" s="70"/>
      <c r="Q68" s="70"/>
      <c r="R68" s="70"/>
      <c r="S68" s="70"/>
      <c r="T68" s="70"/>
      <c r="U68" s="70"/>
      <c r="V68" s="70"/>
      <c r="W68" s="70"/>
      <c r="X68" s="70"/>
      <c r="Y68" s="70"/>
      <c r="Z68" s="70"/>
      <c r="AA68" s="70"/>
      <c r="AB68" s="70"/>
      <c r="AC68" s="70"/>
      <c r="AD68" s="70"/>
      <c r="AE68" s="70"/>
      <c r="AF68" s="70"/>
      <c r="AG68" s="70"/>
      <c r="AH68" s="70"/>
      <c r="AI68" s="70"/>
      <c r="AJ68" s="70"/>
      <c r="AK68" s="70"/>
      <c r="AL68" s="70"/>
      <c r="AM68" s="70"/>
      <c r="AN68" s="70"/>
      <c r="AO68" s="70"/>
      <c r="AP68" s="70"/>
      <c r="AQ68" s="70"/>
      <c r="AR68" s="70"/>
      <c r="AS68" s="70"/>
      <c r="AT68" s="70"/>
      <c r="AU68" s="70"/>
      <c r="AV68" s="70"/>
      <c r="AW68" s="70"/>
      <c r="AX68" s="70"/>
      <c r="AY68" s="70"/>
      <c r="AZ68" s="70"/>
      <c r="BA68" s="70"/>
    </row>
    <row r="69" spans="1:53" ht="16.350000000000001" customHeight="1" x14ac:dyDescent="0.15">
      <c r="A69" s="70"/>
      <c r="B69" s="70"/>
      <c r="C69" s="70"/>
      <c r="D69" s="70"/>
      <c r="E69" s="72"/>
      <c r="F69" s="70"/>
      <c r="G69" s="70"/>
      <c r="H69" s="70"/>
      <c r="I69" s="70"/>
      <c r="J69" s="70"/>
      <c r="K69" s="70"/>
      <c r="L69" s="70"/>
      <c r="M69" s="70"/>
      <c r="N69" s="70"/>
      <c r="O69" s="70"/>
      <c r="P69" s="70"/>
      <c r="Q69" s="70"/>
      <c r="R69" s="70"/>
      <c r="S69" s="70"/>
      <c r="T69" s="70"/>
      <c r="U69" s="70"/>
      <c r="V69" s="70"/>
      <c r="W69" s="70"/>
      <c r="X69" s="70"/>
      <c r="Y69" s="70"/>
      <c r="Z69" s="70"/>
      <c r="AA69" s="70"/>
      <c r="AB69" s="70"/>
      <c r="AC69" s="70"/>
      <c r="AD69" s="70"/>
      <c r="AE69" s="70"/>
      <c r="AF69" s="70"/>
      <c r="AG69" s="70"/>
      <c r="AH69" s="70"/>
      <c r="AI69" s="70"/>
      <c r="AJ69" s="70"/>
      <c r="AK69" s="70"/>
      <c r="AL69" s="70"/>
      <c r="AM69" s="70"/>
      <c r="AN69" s="70"/>
      <c r="AO69" s="70"/>
      <c r="AP69" s="70"/>
      <c r="AQ69" s="70"/>
      <c r="AR69" s="70"/>
      <c r="AS69" s="70"/>
      <c r="AT69" s="70"/>
      <c r="AU69" s="70"/>
      <c r="AV69" s="70"/>
      <c r="AW69" s="70"/>
      <c r="AX69" s="70"/>
      <c r="AY69" s="70"/>
      <c r="AZ69" s="70"/>
      <c r="BA69" s="70"/>
    </row>
    <row r="70" spans="1:53" ht="16.350000000000001" customHeight="1" x14ac:dyDescent="0.15">
      <c r="A70" s="70"/>
      <c r="B70" s="70"/>
      <c r="C70" s="70"/>
      <c r="D70" s="70"/>
      <c r="E70" s="72"/>
      <c r="F70" s="70"/>
      <c r="G70" s="70"/>
      <c r="H70" s="70"/>
      <c r="I70" s="70"/>
      <c r="J70" s="70"/>
      <c r="K70" s="70"/>
      <c r="L70" s="70"/>
      <c r="M70" s="70"/>
      <c r="N70" s="70"/>
      <c r="O70" s="70"/>
      <c r="P70" s="70"/>
      <c r="Q70" s="70"/>
      <c r="R70" s="70"/>
      <c r="S70" s="70"/>
      <c r="T70" s="70"/>
      <c r="U70" s="70"/>
      <c r="V70" s="70"/>
      <c r="W70" s="70"/>
      <c r="X70" s="70"/>
      <c r="Y70" s="70"/>
      <c r="Z70" s="70"/>
      <c r="AA70" s="70"/>
      <c r="AB70" s="70"/>
      <c r="AC70" s="70"/>
      <c r="AD70" s="70"/>
      <c r="AE70" s="70"/>
      <c r="AF70" s="70"/>
      <c r="AG70" s="70"/>
      <c r="AH70" s="70"/>
      <c r="AI70" s="70"/>
      <c r="AJ70" s="70"/>
      <c r="AK70" s="70"/>
      <c r="AL70" s="70"/>
      <c r="AM70" s="70"/>
      <c r="AN70" s="70"/>
      <c r="AO70" s="70"/>
      <c r="AP70" s="70"/>
      <c r="AQ70" s="70"/>
      <c r="AR70" s="70"/>
      <c r="AS70" s="70"/>
      <c r="AT70" s="70"/>
      <c r="AU70" s="70"/>
      <c r="AV70" s="70"/>
      <c r="AW70" s="70"/>
      <c r="AX70" s="70"/>
      <c r="AY70" s="70"/>
      <c r="AZ70" s="70"/>
      <c r="BA70" s="70"/>
    </row>
    <row r="71" spans="1:53" ht="16.350000000000001" customHeight="1" x14ac:dyDescent="0.15">
      <c r="A71" s="70"/>
      <c r="B71" s="70"/>
      <c r="C71" s="70"/>
      <c r="D71" s="70"/>
      <c r="E71" s="72"/>
      <c r="F71" s="70"/>
      <c r="G71" s="70"/>
      <c r="H71" s="70"/>
      <c r="I71" s="70"/>
      <c r="J71" s="70"/>
      <c r="K71" s="70"/>
      <c r="L71" s="70"/>
      <c r="M71" s="70"/>
      <c r="N71" s="70"/>
      <c r="O71" s="70"/>
      <c r="P71" s="70"/>
      <c r="Q71" s="70"/>
      <c r="R71" s="70"/>
      <c r="S71" s="70"/>
      <c r="T71" s="70"/>
      <c r="U71" s="70"/>
      <c r="V71" s="70"/>
      <c r="W71" s="70"/>
      <c r="X71" s="70"/>
      <c r="Y71" s="70"/>
      <c r="Z71" s="70"/>
      <c r="AA71" s="70"/>
      <c r="AB71" s="70"/>
      <c r="AC71" s="70"/>
      <c r="AD71" s="70"/>
      <c r="AE71" s="70"/>
      <c r="AF71" s="70"/>
      <c r="AG71" s="70"/>
      <c r="AH71" s="70"/>
      <c r="AI71" s="70"/>
      <c r="AJ71" s="70"/>
      <c r="AK71" s="70"/>
      <c r="AL71" s="70"/>
      <c r="AM71" s="70"/>
      <c r="AN71" s="70"/>
      <c r="AO71" s="70"/>
      <c r="AP71" s="70"/>
      <c r="AQ71" s="70"/>
      <c r="AR71" s="70"/>
      <c r="AS71" s="70"/>
      <c r="AT71" s="70"/>
      <c r="AU71" s="70"/>
      <c r="AV71" s="70"/>
      <c r="AW71" s="70"/>
      <c r="AX71" s="70"/>
      <c r="AY71" s="70"/>
      <c r="AZ71" s="70"/>
      <c r="BA71" s="70"/>
    </row>
    <row r="72" spans="1:53" ht="16.350000000000001" customHeight="1" x14ac:dyDescent="0.15">
      <c r="A72" s="70"/>
      <c r="B72" s="70"/>
      <c r="C72" s="70"/>
      <c r="D72" s="70"/>
      <c r="E72" s="72"/>
      <c r="F72" s="70"/>
      <c r="G72" s="70"/>
      <c r="H72" s="70"/>
      <c r="I72" s="70"/>
      <c r="J72" s="70"/>
      <c r="K72" s="70"/>
      <c r="L72" s="70"/>
      <c r="M72" s="70"/>
      <c r="N72" s="70"/>
      <c r="O72" s="70"/>
      <c r="P72" s="70"/>
      <c r="Q72" s="70"/>
      <c r="R72" s="70"/>
      <c r="S72" s="70"/>
      <c r="T72" s="70"/>
      <c r="U72" s="70"/>
      <c r="V72" s="70"/>
      <c r="W72" s="70"/>
      <c r="X72" s="70"/>
      <c r="Y72" s="70"/>
      <c r="Z72" s="70"/>
      <c r="AA72" s="70"/>
      <c r="AB72" s="70"/>
      <c r="AC72" s="70"/>
      <c r="AD72" s="70"/>
      <c r="AE72" s="70"/>
      <c r="AF72" s="70"/>
      <c r="AG72" s="70"/>
      <c r="AH72" s="70"/>
      <c r="AI72" s="70"/>
      <c r="AJ72" s="70"/>
      <c r="AK72" s="70"/>
      <c r="AL72" s="70"/>
      <c r="AM72" s="70"/>
      <c r="AN72" s="70"/>
      <c r="AO72" s="70"/>
      <c r="AP72" s="70"/>
      <c r="AQ72" s="70"/>
      <c r="AR72" s="70"/>
      <c r="AS72" s="70"/>
      <c r="AT72" s="70"/>
      <c r="AU72" s="70"/>
      <c r="AV72" s="70"/>
      <c r="AW72" s="70"/>
      <c r="AX72" s="70"/>
      <c r="AY72" s="70"/>
      <c r="AZ72" s="70"/>
      <c r="BA72" s="70"/>
    </row>
    <row r="73" spans="1:53" ht="16.350000000000001" customHeight="1" x14ac:dyDescent="0.15">
      <c r="A73" s="70"/>
      <c r="B73" s="70"/>
      <c r="C73" s="70"/>
      <c r="D73" s="70"/>
      <c r="E73" s="72"/>
      <c r="F73" s="70"/>
      <c r="G73" s="70"/>
      <c r="H73" s="70"/>
      <c r="I73" s="70"/>
      <c r="J73" s="70"/>
      <c r="K73" s="70"/>
      <c r="L73" s="70"/>
      <c r="M73" s="70"/>
      <c r="N73" s="70"/>
      <c r="O73" s="70"/>
      <c r="P73" s="70"/>
      <c r="Q73" s="70"/>
      <c r="R73" s="70"/>
      <c r="S73" s="70"/>
      <c r="T73" s="70"/>
      <c r="U73" s="70"/>
      <c r="V73" s="70"/>
      <c r="W73" s="70"/>
      <c r="X73" s="70"/>
      <c r="Y73" s="70"/>
      <c r="Z73" s="70"/>
      <c r="AA73" s="70"/>
      <c r="AB73" s="70"/>
      <c r="AC73" s="70"/>
      <c r="AD73" s="70"/>
      <c r="AE73" s="70"/>
      <c r="AF73" s="70"/>
      <c r="AG73" s="70"/>
      <c r="AH73" s="70"/>
      <c r="AI73" s="70"/>
      <c r="AJ73" s="70"/>
      <c r="AK73" s="70"/>
      <c r="AL73" s="70"/>
      <c r="AM73" s="70"/>
      <c r="AN73" s="70"/>
      <c r="AO73" s="70"/>
      <c r="AP73" s="70"/>
      <c r="AQ73" s="70"/>
      <c r="AR73" s="70"/>
      <c r="AS73" s="70"/>
      <c r="AT73" s="70"/>
      <c r="AU73" s="70"/>
      <c r="AV73" s="70"/>
      <c r="AW73" s="70"/>
      <c r="AX73" s="70"/>
      <c r="AY73" s="70"/>
      <c r="AZ73" s="70"/>
      <c r="BA73" s="70"/>
    </row>
    <row r="74" spans="1:53" ht="16.350000000000001" customHeight="1" x14ac:dyDescent="0.15">
      <c r="A74" s="70"/>
      <c r="B74" s="70"/>
      <c r="C74" s="70"/>
      <c r="D74" s="70"/>
      <c r="E74" s="70"/>
      <c r="F74" s="70"/>
      <c r="G74" s="70"/>
      <c r="H74" s="70"/>
      <c r="I74" s="70"/>
      <c r="J74" s="70"/>
      <c r="K74" s="70"/>
      <c r="L74" s="70"/>
      <c r="M74" s="70"/>
      <c r="N74" s="70"/>
      <c r="O74" s="70"/>
      <c r="P74" s="70"/>
      <c r="Q74" s="70"/>
      <c r="R74" s="70"/>
      <c r="S74" s="70"/>
      <c r="T74" s="70"/>
      <c r="U74" s="70"/>
      <c r="V74" s="70"/>
      <c r="W74" s="70"/>
      <c r="X74" s="70"/>
      <c r="Y74" s="70"/>
      <c r="Z74" s="70"/>
      <c r="AA74" s="70"/>
      <c r="AB74" s="70"/>
      <c r="AC74" s="70"/>
      <c r="AD74" s="70"/>
      <c r="AE74" s="70"/>
      <c r="AF74" s="70"/>
      <c r="AG74" s="70"/>
      <c r="AH74" s="70"/>
      <c r="AI74" s="70"/>
      <c r="AJ74" s="70"/>
      <c r="AK74" s="70"/>
      <c r="AL74" s="70"/>
      <c r="AM74" s="70"/>
      <c r="AN74" s="70"/>
      <c r="AO74" s="70"/>
      <c r="AP74" s="70"/>
      <c r="AQ74" s="70"/>
      <c r="AR74" s="70"/>
      <c r="AS74" s="70"/>
      <c r="AT74" s="70"/>
      <c r="AU74" s="70"/>
      <c r="AV74" s="70"/>
      <c r="AW74" s="70"/>
      <c r="AX74" s="70"/>
      <c r="AY74" s="70"/>
      <c r="AZ74" s="70"/>
      <c r="BA74" s="70"/>
    </row>
    <row r="75" spans="1:53" ht="16.350000000000001" customHeight="1" x14ac:dyDescent="0.15">
      <c r="A75" s="70"/>
      <c r="B75" s="74"/>
      <c r="C75" s="74"/>
      <c r="D75" s="74"/>
      <c r="E75" s="74"/>
      <c r="F75" s="70"/>
      <c r="G75" s="74"/>
      <c r="H75" s="74"/>
      <c r="I75" s="74"/>
      <c r="J75" s="74"/>
      <c r="K75" s="74"/>
      <c r="L75" s="74"/>
      <c r="M75" s="74"/>
      <c r="N75" s="74"/>
      <c r="O75" s="74"/>
      <c r="P75" s="74"/>
      <c r="Q75" s="74"/>
      <c r="R75" s="74"/>
      <c r="S75" s="74"/>
      <c r="T75" s="74"/>
      <c r="U75" s="74"/>
      <c r="V75" s="74"/>
      <c r="W75" s="74"/>
      <c r="X75" s="74"/>
      <c r="Y75" s="74"/>
      <c r="Z75" s="74"/>
      <c r="AA75" s="74"/>
      <c r="AB75" s="74"/>
      <c r="AC75" s="74"/>
      <c r="AD75" s="74"/>
      <c r="AE75" s="74"/>
      <c r="AF75" s="74"/>
      <c r="AG75" s="74"/>
      <c r="AH75" s="74"/>
      <c r="AI75" s="74"/>
      <c r="AJ75" s="74"/>
      <c r="AK75" s="74"/>
      <c r="AL75" s="74"/>
      <c r="AM75" s="74"/>
      <c r="AN75" s="74"/>
      <c r="AO75" s="74"/>
      <c r="AP75" s="74"/>
      <c r="AQ75" s="74"/>
      <c r="AR75" s="74"/>
      <c r="AS75" s="74"/>
      <c r="AT75" s="74"/>
      <c r="AU75" s="74"/>
      <c r="AV75" s="74"/>
      <c r="AW75" s="74"/>
      <c r="AX75" s="74"/>
      <c r="AY75" s="74"/>
      <c r="AZ75" s="74"/>
      <c r="BA75" s="74"/>
    </row>
    <row r="76" spans="1:53" ht="16.350000000000001" customHeight="1" x14ac:dyDescent="0.15">
      <c r="A76" s="52"/>
      <c r="B76" s="52"/>
      <c r="C76" s="52"/>
      <c r="D76" s="52"/>
      <c r="E76" s="52"/>
      <c r="F76" s="52"/>
      <c r="G76" s="52"/>
      <c r="H76" s="52"/>
      <c r="I76" s="52"/>
      <c r="J76" s="52"/>
      <c r="K76" s="52"/>
      <c r="L76" s="52"/>
      <c r="M76" s="52"/>
      <c r="N76" s="52"/>
      <c r="O76" s="52"/>
      <c r="P76" s="52"/>
      <c r="Q76" s="52"/>
      <c r="R76" s="52"/>
      <c r="S76" s="52"/>
      <c r="T76" s="52"/>
      <c r="U76" s="52"/>
      <c r="V76" s="52"/>
      <c r="W76" s="52"/>
      <c r="X76" s="52"/>
      <c r="Y76" s="52"/>
      <c r="Z76" s="52"/>
      <c r="AA76" s="52"/>
      <c r="AB76" s="52"/>
      <c r="AC76" s="52"/>
      <c r="AD76" s="52"/>
      <c r="AE76" s="52"/>
      <c r="AF76" s="52"/>
      <c r="AG76" s="52"/>
      <c r="AH76" s="52"/>
      <c r="AI76" s="52"/>
      <c r="AJ76" s="52"/>
      <c r="AK76" s="52"/>
      <c r="AL76" s="52"/>
      <c r="AM76" s="52"/>
      <c r="AN76" s="52"/>
      <c r="AO76" s="52"/>
      <c r="AP76" s="52"/>
      <c r="AQ76" s="52"/>
      <c r="AR76" s="52"/>
      <c r="AS76" s="52"/>
      <c r="AT76" s="52"/>
      <c r="AU76" s="52"/>
      <c r="AV76" s="52"/>
      <c r="AW76" s="52"/>
      <c r="AX76" s="52"/>
      <c r="AY76" s="52"/>
      <c r="AZ76" s="52"/>
      <c r="BA76" s="52"/>
    </row>
    <row r="77" spans="1:53" ht="75.75" customHeight="1" x14ac:dyDescent="0.15">
      <c r="A77" s="52"/>
      <c r="B77" s="52"/>
      <c r="C77" s="52"/>
      <c r="D77" s="52"/>
      <c r="E77" s="52"/>
      <c r="F77" s="52"/>
      <c r="G77" s="52"/>
      <c r="H77" s="52"/>
      <c r="I77" s="52"/>
      <c r="J77" s="52"/>
      <c r="K77" s="52"/>
      <c r="L77" s="52"/>
      <c r="M77" s="52"/>
      <c r="N77" s="52"/>
      <c r="O77" s="52"/>
      <c r="P77" s="52"/>
      <c r="Q77" s="52"/>
      <c r="R77" s="52"/>
      <c r="S77" s="52"/>
      <c r="T77" s="52"/>
      <c r="U77" s="52"/>
      <c r="V77" s="52"/>
      <c r="W77" s="52"/>
      <c r="X77" s="52"/>
      <c r="Y77" s="52"/>
      <c r="Z77" s="52"/>
      <c r="AA77" s="52"/>
      <c r="AB77" s="52"/>
      <c r="AC77" s="52"/>
      <c r="AD77" s="52"/>
      <c r="AE77" s="52"/>
      <c r="AF77" s="52"/>
      <c r="AG77" s="52"/>
      <c r="AH77" s="52"/>
      <c r="AI77" s="52"/>
      <c r="AJ77" s="52"/>
      <c r="AK77" s="52"/>
      <c r="AL77" s="52"/>
      <c r="AM77" s="52"/>
      <c r="AN77" s="52"/>
      <c r="AO77" s="52"/>
      <c r="AP77" s="52"/>
      <c r="AQ77" s="52"/>
      <c r="AR77" s="52"/>
      <c r="AS77" s="52"/>
      <c r="AT77" s="52"/>
      <c r="AU77" s="52"/>
      <c r="AV77" s="52"/>
      <c r="AW77" s="52"/>
      <c r="AX77" s="52"/>
      <c r="AY77" s="52"/>
      <c r="AZ77" s="52"/>
      <c r="BA77" s="52"/>
    </row>
  </sheetData>
  <sheetProtection sheet="1" objects="1" scenarios="1"/>
  <mergeCells count="46">
    <mergeCell ref="AD20:BA20"/>
    <mergeCell ref="AD14:BA14"/>
    <mergeCell ref="A20:D20"/>
    <mergeCell ref="F5:H5"/>
    <mergeCell ref="F20:H20"/>
    <mergeCell ref="U20:W20"/>
    <mergeCell ref="X20:Z20"/>
    <mergeCell ref="A4:D5"/>
    <mergeCell ref="X4:Z4"/>
    <mergeCell ref="X5:Z5"/>
    <mergeCell ref="AA20:AC20"/>
    <mergeCell ref="AD15:BA15"/>
    <mergeCell ref="AD16:BA16"/>
    <mergeCell ref="AD17:BA17"/>
    <mergeCell ref="AD18:BA18"/>
    <mergeCell ref="AD19:BA19"/>
    <mergeCell ref="A6:D6"/>
    <mergeCell ref="O5:Q5"/>
    <mergeCell ref="O20:Q20"/>
    <mergeCell ref="R5:T5"/>
    <mergeCell ref="R20:T20"/>
    <mergeCell ref="E4:E5"/>
    <mergeCell ref="F4:H4"/>
    <mergeCell ref="I20:K20"/>
    <mergeCell ref="L20:N20"/>
    <mergeCell ref="I4:K4"/>
    <mergeCell ref="AD13:BA13"/>
    <mergeCell ref="AD6:BA6"/>
    <mergeCell ref="AD7:BA7"/>
    <mergeCell ref="AD8:BA8"/>
    <mergeCell ref="AD9:BA9"/>
    <mergeCell ref="AD10:BA10"/>
    <mergeCell ref="AD11:BA11"/>
    <mergeCell ref="AD12:BA12"/>
    <mergeCell ref="I5:K5"/>
    <mergeCell ref="U5:W5"/>
    <mergeCell ref="A1:AC3"/>
    <mergeCell ref="AD1:BA3"/>
    <mergeCell ref="AD4:BA5"/>
    <mergeCell ref="O4:Q4"/>
    <mergeCell ref="R4:T4"/>
    <mergeCell ref="U4:W4"/>
    <mergeCell ref="AA4:AC4"/>
    <mergeCell ref="L4:N4"/>
    <mergeCell ref="L5:N5"/>
    <mergeCell ref="AA5:AC5"/>
  </mergeCells>
  <phoneticPr fontId="0" type="noConversion"/>
  <printOptions horizontalCentered="1" verticalCentered="1"/>
  <pageMargins left="0" right="0" top="0" bottom="0" header="0" footer="0"/>
  <pageSetup paperSize="9" scale="55" orientation="portrait" horizontalDpi="4294967293" verticalDpi="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EA8E7-5A2A-473F-AB47-3152EAFE754A}">
  <sheetPr>
    <pageSetUpPr fitToPage="1"/>
  </sheetPr>
  <dimension ref="A1:H11"/>
  <sheetViews>
    <sheetView showGridLines="0" zoomScale="91" workbookViewId="0">
      <selection sqref="A1:G2"/>
    </sheetView>
  </sheetViews>
  <sheetFormatPr defaultColWidth="9.16796875" defaultRowHeight="12.75" x14ac:dyDescent="0.15"/>
  <cols>
    <col min="1" max="1" width="3.7734375" style="52" bestFit="1" customWidth="1"/>
    <col min="2" max="2" width="18.33984375" style="52" bestFit="1" customWidth="1"/>
    <col min="3" max="3" width="1.6171875" style="52" customWidth="1"/>
    <col min="4" max="4" width="18.33984375" style="52" customWidth="1"/>
    <col min="5" max="5" width="3.234375" style="52" bestFit="1" customWidth="1"/>
    <col min="6" max="6" width="1.75" style="52" bestFit="1" customWidth="1"/>
    <col min="7" max="7" width="3.234375" style="52" bestFit="1" customWidth="1"/>
    <col min="8" max="8" width="18.33984375" style="52" customWidth="1"/>
    <col min="9" max="16384" width="9.16796875" style="52"/>
  </cols>
  <sheetData>
    <row r="1" spans="1:8" ht="13.5" customHeight="1" x14ac:dyDescent="0.15">
      <c r="A1" s="121" t="str">
        <f>CONCATENATE("Grand Prix ",DB!B1)</f>
        <v>Grand Prix 2026</v>
      </c>
      <c r="B1" s="121"/>
      <c r="C1" s="121"/>
      <c r="D1" s="121"/>
      <c r="E1" s="152"/>
      <c r="F1" s="152"/>
      <c r="G1" s="152"/>
      <c r="H1" s="121"/>
    </row>
    <row r="2" spans="1:8" ht="13.5" customHeight="1" thickBot="1" x14ac:dyDescent="0.2">
      <c r="A2" s="121"/>
      <c r="B2" s="121"/>
      <c r="C2" s="121"/>
      <c r="D2" s="121"/>
      <c r="E2" s="152"/>
      <c r="F2" s="152"/>
      <c r="G2" s="152"/>
      <c r="H2" s="147"/>
    </row>
    <row r="3" spans="1:8" ht="13.5" customHeight="1" thickTop="1" x14ac:dyDescent="0.15">
      <c r="A3" s="115" t="str">
        <f>CONCATENATE(DB!D3," - Resultater, Kamp ",DB!C5)</f>
        <v>Kvartfinaler - Resultater, Kamp 1</v>
      </c>
      <c r="B3" s="116"/>
      <c r="C3" s="116"/>
      <c r="D3" s="116"/>
      <c r="E3" s="148"/>
      <c r="F3" s="148"/>
      <c r="G3" s="149"/>
      <c r="H3" s="145" t="s">
        <v>81</v>
      </c>
    </row>
    <row r="4" spans="1:8" ht="13.5" customHeight="1" thickBot="1" x14ac:dyDescent="0.2">
      <c r="A4" s="118"/>
      <c r="B4" s="119"/>
      <c r="C4" s="119"/>
      <c r="D4" s="119"/>
      <c r="E4" s="150"/>
      <c r="F4" s="150"/>
      <c r="G4" s="151"/>
      <c r="H4" s="146"/>
    </row>
    <row r="5" spans="1:8" ht="13.5" customHeight="1" thickTop="1" x14ac:dyDescent="0.15">
      <c r="A5" s="61" t="s">
        <v>9</v>
      </c>
      <c r="B5" s="62" t="str">
        <f>DB!B22</f>
        <v>Idskov (1)</v>
      </c>
      <c r="C5" s="63" t="str">
        <f>IF(B5&lt;&gt;"","-","")</f>
        <v>-</v>
      </c>
      <c r="D5" s="64" t="str">
        <f>DB!E22</f>
        <v>Benbo (8)</v>
      </c>
      <c r="E5" s="62" t="str">
        <f>DB!L22</f>
        <v/>
      </c>
      <c r="F5" s="63" t="str">
        <f>IF(E5&lt;&gt;"","-","")</f>
        <v/>
      </c>
      <c r="G5" s="56" t="str">
        <f>DB!S22</f>
        <v/>
      </c>
      <c r="H5" s="67" t="str">
        <f>DB!V22</f>
        <v/>
      </c>
    </row>
    <row r="6" spans="1:8" ht="13.5" customHeight="1" x14ac:dyDescent="0.15">
      <c r="A6" s="53" t="s">
        <v>10</v>
      </c>
      <c r="B6" s="54" t="str">
        <f>DB!B23</f>
        <v>Frydkær (11)</v>
      </c>
      <c r="C6" s="55" t="str">
        <f>IF(B6&lt;&gt;"","-","")</f>
        <v>-</v>
      </c>
      <c r="D6" s="65" t="str">
        <f>DB!E23</f>
        <v>Benbo (16)</v>
      </c>
      <c r="E6" s="54" t="str">
        <f>DB!L23</f>
        <v/>
      </c>
      <c r="F6" s="55" t="str">
        <f>IF(E6&lt;&gt;"","-","")</f>
        <v/>
      </c>
      <c r="G6" s="57" t="str">
        <f>DB!S23</f>
        <v/>
      </c>
      <c r="H6" s="68" t="str">
        <f>DB!V23</f>
        <v/>
      </c>
    </row>
    <row r="7" spans="1:8" ht="13.5" customHeight="1" x14ac:dyDescent="0.15">
      <c r="A7" s="53" t="s">
        <v>11</v>
      </c>
      <c r="B7" s="54" t="str">
        <f>DB!B24</f>
        <v>LPHJ (4)</v>
      </c>
      <c r="C7" s="55" t="str">
        <f>IF(B7&lt;&gt;"","-","")</f>
        <v>-</v>
      </c>
      <c r="D7" s="65" t="str">
        <f>DB!E24</f>
        <v>LPHJ (6)</v>
      </c>
      <c r="E7" s="54" t="str">
        <f>DB!L24</f>
        <v/>
      </c>
      <c r="F7" s="55" t="str">
        <f>IF(E7&lt;&gt;"","-","")</f>
        <v/>
      </c>
      <c r="G7" s="57" t="str">
        <f>DB!S24</f>
        <v/>
      </c>
      <c r="H7" s="68" t="str">
        <f>DB!V24</f>
        <v/>
      </c>
    </row>
    <row r="8" spans="1:8" ht="13.5" customHeight="1" thickBot="1" x14ac:dyDescent="0.2">
      <c r="A8" s="58" t="s">
        <v>12</v>
      </c>
      <c r="B8" s="59" t="str">
        <f>DB!B25</f>
        <v>LPHJ (10)</v>
      </c>
      <c r="C8" s="51" t="str">
        <f>IF(B8&lt;&gt;"","-","")</f>
        <v>-</v>
      </c>
      <c r="D8" s="66" t="str">
        <f>DB!E25</f>
        <v>Robbo (2)</v>
      </c>
      <c r="E8" s="59" t="str">
        <f>DB!L25</f>
        <v/>
      </c>
      <c r="F8" s="51" t="str">
        <f>IF(E8&lt;&gt;"","-","")</f>
        <v/>
      </c>
      <c r="G8" s="60" t="str">
        <f>DB!S25</f>
        <v/>
      </c>
      <c r="H8" s="69" t="str">
        <f>DB!V25</f>
        <v/>
      </c>
    </row>
    <row r="9" spans="1:8" ht="13.5" customHeight="1" thickTop="1" thickBot="1" x14ac:dyDescent="0.2">
      <c r="A9" s="153" t="s">
        <v>4</v>
      </c>
      <c r="B9" s="154"/>
      <c r="C9" s="154"/>
      <c r="D9" s="154"/>
      <c r="E9" s="143" t="str">
        <f>DB!F1</f>
        <v/>
      </c>
      <c r="F9" s="143"/>
      <c r="G9" s="155"/>
      <c r="H9" s="5"/>
    </row>
    <row r="10" spans="1:8" ht="13.5" customHeight="1" thickTop="1" x14ac:dyDescent="0.15">
      <c r="A10" s="122" t="str">
        <f>DB!H4</f>
        <v>Tallet i parentes angiver puljen, signaturen er gået videre fra.</v>
      </c>
      <c r="B10" s="144"/>
      <c r="C10" s="144"/>
      <c r="D10" s="144"/>
      <c r="E10" s="144"/>
      <c r="F10" s="144"/>
      <c r="G10" s="144"/>
      <c r="H10" s="88"/>
    </row>
    <row r="11" spans="1:8" ht="13.5" customHeight="1" x14ac:dyDescent="0.15">
      <c r="A11" s="123"/>
      <c r="B11" s="123"/>
      <c r="C11" s="123"/>
      <c r="D11" s="123"/>
      <c r="E11" s="123"/>
      <c r="F11" s="123"/>
      <c r="G11" s="123"/>
      <c r="H11" s="88"/>
    </row>
  </sheetData>
  <sheetProtection sheet="1" objects="1" scenarios="1"/>
  <mergeCells count="8">
    <mergeCell ref="A10:G11"/>
    <mergeCell ref="H10:H11"/>
    <mergeCell ref="H3:H4"/>
    <mergeCell ref="H1:H2"/>
    <mergeCell ref="A3:G4"/>
    <mergeCell ref="A1:G2"/>
    <mergeCell ref="A9:D9"/>
    <mergeCell ref="E9:G9"/>
  </mergeCells>
  <phoneticPr fontId="0" type="noConversion"/>
  <pageMargins left="0.78740157480314965" right="0" top="0" bottom="0" header="0" footer="0"/>
  <pageSetup paperSize="9" orientation="landscape" horizontalDpi="4294967293" verticalDpi="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FE2DAE-D393-4DF5-B6C1-3254950085EC}">
  <dimension ref="A1:AZ32"/>
  <sheetViews>
    <sheetView workbookViewId="0"/>
  </sheetViews>
  <sheetFormatPr defaultColWidth="9.16796875" defaultRowHeight="12.75" x14ac:dyDescent="0.15"/>
  <cols>
    <col min="1" max="16384" width="9.16796875" style="21"/>
  </cols>
  <sheetData>
    <row r="1" spans="1:52" x14ac:dyDescent="0.15">
      <c r="A1" s="21" t="s">
        <v>23</v>
      </c>
      <c r="B1" s="21">
        <f>[1]DB!B1</f>
        <v>2026</v>
      </c>
      <c r="E1" s="21" t="s">
        <v>31</v>
      </c>
      <c r="F1" s="21" t="str">
        <f>IF(B6=13,IF(B4=B2,IF(SUM(H12:H19)=8,"",IF(SUM(AM12:AM19)=0,0,ROUND(SUM(AL12:AL19)/SUM(AM12:AM19),0))),""),"")</f>
        <v/>
      </c>
      <c r="H1" s="50" t="str">
        <f>[2]DB!H1</f>
        <v>Grand Prix-række afgives til Bjarne Villadsen</v>
      </c>
    </row>
    <row r="2" spans="1:52" x14ac:dyDescent="0.15">
      <c r="A2" s="21" t="s">
        <v>29</v>
      </c>
      <c r="B2" s="21">
        <f>[1]DB!B3</f>
        <v>23</v>
      </c>
      <c r="C2" s="21" t="s">
        <v>29</v>
      </c>
      <c r="D2" s="50" t="str">
        <f>[1]DB!D3</f>
        <v>4. runde</v>
      </c>
      <c r="H2" s="50" t="str">
        <f>[2]DB!H2</f>
        <v>Senest Onsdag kl. 23.00 i næste kampuge</v>
      </c>
    </row>
    <row r="3" spans="1:52" x14ac:dyDescent="0.15">
      <c r="A3" s="21" t="s">
        <v>30</v>
      </c>
      <c r="B3" s="21">
        <f>B2+1</f>
        <v>24</v>
      </c>
      <c r="C3" s="21" t="s">
        <v>30</v>
      </c>
      <c r="D3" s="50" t="str">
        <f>[1]DB!D4</f>
        <v>Kvartfinaler</v>
      </c>
      <c r="H3" s="50" t="str">
        <f>[2]DB!H3</f>
        <v>på tlf.: 20 46 98 75 eller på email: lundstipsforening@gmail</v>
      </c>
    </row>
    <row r="4" spans="1:52" x14ac:dyDescent="0.15">
      <c r="A4" s="21" t="s">
        <v>32</v>
      </c>
      <c r="B4" s="21">
        <f>[1]DB!B5</f>
        <v>23</v>
      </c>
      <c r="C4" s="21" t="s">
        <v>100</v>
      </c>
      <c r="D4" s="50" t="str">
        <f>D3</f>
        <v>Kvartfinaler</v>
      </c>
      <c r="H4" s="50" t="str">
        <f>IF(DB!B2&lt;&gt;B4,CONCATENATE("Ingen kampresultater: ",D2," ikke færdigspillet."),"Tallet i parentes angiver puljen, signaturen er gået videre fra.")</f>
        <v>Tallet i parentes angiver puljen, signaturen er gået videre fra.</v>
      </c>
    </row>
    <row r="5" spans="1:52" x14ac:dyDescent="0.15">
      <c r="A5" s="21" t="s">
        <v>33</v>
      </c>
      <c r="B5" s="21">
        <f>IF(B2=B4,IF(B6=13,B4+1,B4),B4)</f>
        <v>23</v>
      </c>
      <c r="C5" s="21">
        <v>1</v>
      </c>
      <c r="D5" s="50" t="str">
        <f>CONCATENATE(D3,", Kamp ",C5)</f>
        <v>Kvartfinaler, Kamp 1</v>
      </c>
      <c r="H5" s="50"/>
    </row>
    <row r="6" spans="1:52" x14ac:dyDescent="0.15">
      <c r="A6" s="21" t="s">
        <v>34</v>
      </c>
      <c r="B6" s="21">
        <f>COUNTIF(R10:AD10,1)+COUNTIF(R10:AD10,"X")+COUNTIF(R10:AD10,2)</f>
        <v>0</v>
      </c>
      <c r="D6" s="50" t="str">
        <f>CONCATENATE("1/4-finaler - K",C5)</f>
        <v>1/4-finaler - K1</v>
      </c>
    </row>
    <row r="8" spans="1:52" x14ac:dyDescent="0.15">
      <c r="A8" s="21" t="str">
        <f>IF(Rækker!B3="",IF(COUNTIF(Rækker!B5:B19,"")&lt;14,"FEJL",""),IF(IF(OR(Rækker!B4="Disket",Rækker!B4="Udmeldt",Rækker!B4="Walkover"),1,0)=0,IF(IF(Rækker!B5&lt;&gt;"",IF(OR(Rækker!B5="Disket",Rækker!B5="Udmeldt",Rækker!B5="MR",Rækker!B5="Res"),1,2),0)=0,IF(COUNTIF(Rækker!B7:B19,"&lt;&gt;")&lt;13,"",IF(COUNTIF(Rækker!B7:B19,1)+COUNTIF(Rækker!B7:B19,"X")+COUNTIF(Rækker!B7:B19,2)=13,"OK","FEJL")),IF(IF(Rækker!B5&lt;&gt;"",IF(OR(Rækker!B5="Disket",Rækker!B5="Udmeldt",Rækker!B5="MR",Rækker!B5="Res"),1,2),0)=1,IF(COUNTIF(Rækker!B7:B19,"&lt;&gt;")=0,"OK","FEJL"),"FEJL")),IF(AND(IF(Rækker!B5&lt;&gt;"",IF(OR(Rækker!B5="Disket",Rækker!B5="Udmeldt",Rækker!B5="MR",Rækker!B5="Res"),1,2),0)=0,COUNTIF(Rækker!B7:B19,"&lt;&gt;")=0),"OK","FEJL")))</f>
        <v>OK</v>
      </c>
      <c r="B8" s="21" t="str">
        <f>IF(Rækker!D3="",IF(COUNTIF(Rækker!D5:D19,"")&lt;14,"FEJL",""),IF(IF(OR(Rækker!D4="Disket",Rækker!D4="Udmeldt",Rækker!D4="Walkover"),1,0)=0,IF(IF(Rækker!D5&lt;&gt;"",IF(OR(Rækker!D5="Disket",Rækker!D5="Udmeldt",Rækker!D5="MR",Rækker!D5="Res"),1,2),0)=0,IF(COUNTIF(Rækker!D7:D19,"&lt;&gt;")&lt;13,"",IF(COUNTIF(Rækker!D7:D19,1)+COUNTIF(Rækker!D7:D19,"X")+COUNTIF(Rækker!D7:D19,2)=13,"OK","FEJL")),IF(IF(Rækker!D5&lt;&gt;"",IF(OR(Rækker!D5="Disket",Rækker!D5="Udmeldt",Rækker!D5="MR",Rækker!D5="Res"),1,2),0)=1,IF(COUNTIF(Rækker!D7:D19,"&lt;&gt;")=0,"OK","FEJL"),"FEJL")),IF(AND(IF(Rækker!D5&lt;&gt;"",IF(OR(Rækker!D5="Disket",Rækker!D5="Udmeldt",Rækker!D5="MR",Rækker!D5="Res"),1,2),0)=0,COUNTIF(Rækker!D7:D19,"&lt;&gt;")=0),"OK","FEJL")))</f>
        <v>OK</v>
      </c>
      <c r="C8" s="21" t="str">
        <f>IF(Rækker!F3="",IF(COUNTIF(Rækker!F5:F19,"")&lt;14,"FEJL",""),IF(IF(OR(Rækker!F4="Disket",Rækker!F4="Udmeldt",Rækker!F4="Walkover"),1,0)=0,IF(IF(Rækker!F5&lt;&gt;"",IF(OR(Rækker!F5="Disket",Rækker!F5="Udmeldt",Rækker!F5="MR",Rækker!F5="Res"),1,2),0)=0,IF(COUNTIF(Rækker!F7:F19,"&lt;&gt;")&lt;13,"",IF(COUNTIF(Rækker!F7:F19,1)+COUNTIF(Rækker!F7:F19,"X")+COUNTIF(Rækker!F7:F19,2)=13,"OK","FEJL")),IF(IF(Rækker!F5&lt;&gt;"",IF(OR(Rækker!F5="Disket",Rækker!F5="Udmeldt",Rækker!F5="MR",Rækker!F5="Res"),1,2),0)=1,IF(COUNTIF(Rækker!F7:F19,"&lt;&gt;")=0,"OK","FEJL"),"FEJL")),IF(AND(IF(Rækker!F5&lt;&gt;"",IF(OR(Rækker!F5="Disket",Rækker!F5="Udmeldt",Rækker!F5="MR",Rækker!F5="Res"),1,2),0)=0,COUNTIF(Rækker!F7:F19,"&lt;&gt;")=0),"OK","FEJL")))</f>
        <v>OK</v>
      </c>
      <c r="D8" s="21" t="str">
        <f>IF(Rækker!H3="",IF(COUNTIF(Rækker!H5:H19,"")&lt;14,"FEJL",""),IF(IF(OR(Rækker!H4="Disket",Rækker!H4="Udmeldt",Rækker!H4="Walkover"),1,0)=0,IF(IF(Rækker!H5&lt;&gt;"",IF(OR(Rækker!H5="Disket",Rækker!H5="Udmeldt",Rækker!H5="MR",Rækker!H5="Res"),1,2),0)=0,IF(COUNTIF(Rækker!H7:H19,"&lt;&gt;")&lt;13,"",IF(COUNTIF(Rækker!H7:H19,1)+COUNTIF(Rækker!H7:H19,"X")+COUNTIF(Rækker!H7:H19,2)=13,"OK","FEJL")),IF(IF(Rækker!H5&lt;&gt;"",IF(OR(Rækker!H5="Disket",Rækker!H5="Udmeldt",Rækker!H5="MR",Rækker!H5="Res"),1,2),0)=1,IF(COUNTIF(Rækker!H7:H19,"&lt;&gt;")=0,"OK","FEJL"),"FEJL")),IF(AND(IF(Rækker!H5&lt;&gt;"",IF(OR(Rækker!H5="Disket",Rækker!H5="Udmeldt",Rækker!H5="MR",Rækker!H5="Res"),1,2),0)=0,COUNTIF(Rækker!H7:H19,"&lt;&gt;")=0),"OK","FEJL")))</f>
        <v>OK</v>
      </c>
      <c r="E8" s="21" t="str">
        <f>IF(Rækker!J3="",IF(COUNTIF(Rækker!J5:J19,"")&lt;14,"FEJL",""),IF(IF(OR(Rækker!J4="Disket",Rækker!J4="Udmeldt",Rækker!J4="Walkover"),1,0)=0,IF(IF(Rækker!J5&lt;&gt;"",IF(OR(Rækker!J5="Disket",Rækker!J5="Udmeldt",Rækker!J5="MR",Rækker!J5="Res"),1,2),0)=0,IF(COUNTIF(Rækker!J7:J19,"&lt;&gt;")&lt;13,"",IF(COUNTIF(Rækker!J7:J19,1)+COUNTIF(Rækker!J7:J19,"X")+COUNTIF(Rækker!J7:J19,2)=13,"OK","FEJL")),IF(IF(Rækker!J5&lt;&gt;"",IF(OR(Rækker!J5="Disket",Rækker!J5="Udmeldt",Rækker!J5="MR",Rækker!J5="Res"),1,2),0)=1,IF(COUNTIF(Rækker!J7:J19,"&lt;&gt;")=0,"OK","FEJL"),"FEJL")),IF(AND(IF(Rækker!J5&lt;&gt;"",IF(OR(Rækker!J5="Disket",Rækker!J5="Udmeldt",Rækker!J5="MR",Rækker!J5="Res"),1,2),0)=0,COUNTIF(Rækker!J7:J19,"&lt;&gt;")=0),"OK","FEJL")))</f>
        <v>OK</v>
      </c>
      <c r="F8" s="21" t="str">
        <f>IF(Rækker!L3="",IF(COUNTIF(Rækker!L5:L19,"")&lt;14,"FEJL",""),IF(IF(OR(Rækker!L4="Disket",Rækker!L4="Udmeldt",Rækker!L4="Walkover"),1,0)=0,IF(IF(Rækker!L5&lt;&gt;"",IF(OR(Rækker!L5="Disket",Rækker!L5="Udmeldt",Rækker!L5="MR",Rækker!L5="Res"),1,2),0)=0,IF(COUNTIF(Rækker!L7:L19,"&lt;&gt;")&lt;13,"",IF(COUNTIF(Rækker!L7:L19,1)+COUNTIF(Rækker!L7:L19,"X")+COUNTIF(Rækker!L7:L19,2)=13,"OK","FEJL")),IF(IF(Rækker!L5&lt;&gt;"",IF(OR(Rækker!L5="Disket",Rækker!L5="Udmeldt",Rækker!L5="MR",Rækker!L5="Res"),1,2),0)=1,IF(COUNTIF(Rækker!L7:L19,"&lt;&gt;")=0,"OK","FEJL"),"FEJL")),IF(AND(IF(Rækker!L5&lt;&gt;"",IF(OR(Rækker!L5="Disket",Rækker!L5="Udmeldt",Rækker!L5="MR",Rækker!L5="Res"),1,2),0)=0,COUNTIF(Rækker!L7:L19,"&lt;&gt;")=0),"OK","FEJL")))</f>
        <v/>
      </c>
      <c r="G8" s="21" t="str">
        <f>IF(Rækker!N3="",IF(COUNTIF(Rækker!N5:N19,"")&lt;14,"FEJL",""),IF(IF(OR(Rækker!N4="Disket",Rækker!N4="Udmeldt",Rækker!N4="Walkover"),1,0)=0,IF(IF(Rækker!N5&lt;&gt;"",IF(OR(Rækker!N5="Disket",Rækker!N5="Udmeldt",Rækker!N5="MR",Rækker!N5="Res"),1,2),0)=0,IF(COUNTIF(Rækker!N7:N19,"&lt;&gt;")&lt;13,"",IF(COUNTIF(Rækker!N7:N19,1)+COUNTIF(Rækker!N7:N19,"X")+COUNTIF(Rækker!N7:N19,2)=13,"OK","FEJL")),IF(IF(Rækker!N5&lt;&gt;"",IF(OR(Rækker!N5="Disket",Rækker!N5="Udmeldt",Rækker!N5="MR",Rækker!N5="Res"),1,2),0)=1,IF(COUNTIF(Rækker!N7:N19,"&lt;&gt;")=0,"OK","FEJL"),"FEJL")),IF(AND(IF(Rækker!N5&lt;&gt;"",IF(OR(Rækker!N5="Disket",Rækker!N5="Udmeldt",Rækker!N5="MR",Rækker!N5="Res"),1,2),0)=0,COUNTIF(Rækker!N7:N19,"&lt;&gt;")=0),"OK","FEJL")))</f>
        <v/>
      </c>
      <c r="H8" s="21" t="str">
        <f>IF(Rækker!P3="",IF(COUNTIF(Rækker!P5:P19,"")&lt;14,"FEJL",""),IF(IF(OR(Rækker!P4="Disket",Rækker!P4="Udmeldt",Rækker!P4="Walkover"),1,0)=0,IF(IF(Rækker!P5&lt;&gt;"",IF(OR(Rækker!P5="Disket",Rækker!P5="Udmeldt",Rækker!P5="MR",Rækker!P5="Res"),1,2),0)=0,IF(COUNTIF(Rækker!P7:P19,"&lt;&gt;")&lt;13,"",IF(COUNTIF(Rækker!P7:P19,1)+COUNTIF(Rækker!P7:P19,"X")+COUNTIF(Rækker!P7:P19,2)=13,"OK","FEJL")),IF(IF(Rækker!P5&lt;&gt;"",IF(OR(Rækker!P5="Disket",Rækker!P5="Udmeldt",Rækker!P5="MR",Rækker!P5="Res"),1,2),0)=1,IF(COUNTIF(Rækker!P7:P19,"&lt;&gt;")=0,"OK","FEJL"),"FEJL")),IF(AND(IF(Rækker!P5&lt;&gt;"",IF(OR(Rækker!P5="Disket",Rækker!P5="Udmeldt",Rækker!P5="MR",Rækker!P5="Res"),1,2),0)=0,COUNTIF(Rækker!P7:P19,"&lt;&gt;")=0),"OK","FEJL")))</f>
        <v/>
      </c>
    </row>
    <row r="10" spans="1:52" x14ac:dyDescent="0.15">
      <c r="R10" s="21">
        <f>'Rækker - Udskrift'!E7</f>
        <v>0</v>
      </c>
      <c r="S10" s="21">
        <f>'Rækker - Udskrift'!E8</f>
        <v>0</v>
      </c>
      <c r="T10" s="21">
        <f>'Rækker - Udskrift'!E9</f>
        <v>0</v>
      </c>
      <c r="U10" s="21">
        <f>'Rækker - Udskrift'!E10</f>
        <v>0</v>
      </c>
      <c r="V10" s="21">
        <f>'Rækker - Udskrift'!E11</f>
        <v>0</v>
      </c>
      <c r="W10" s="21">
        <f>'Rækker - Udskrift'!E12</f>
        <v>0</v>
      </c>
      <c r="X10" s="21">
        <f>'Rækker - Udskrift'!E13</f>
        <v>0</v>
      </c>
      <c r="Y10" s="21">
        <f>'Rækker - Udskrift'!E14</f>
        <v>0</v>
      </c>
      <c r="Z10" s="21">
        <f>'Rækker - Udskrift'!E15</f>
        <v>0</v>
      </c>
      <c r="AA10" s="21">
        <f>'Rækker - Udskrift'!E16</f>
        <v>0</v>
      </c>
      <c r="AB10" s="21">
        <f>'Rækker - Udskrift'!E17</f>
        <v>0</v>
      </c>
      <c r="AC10" s="21">
        <f>'Rækker - Udskrift'!E18</f>
        <v>0</v>
      </c>
      <c r="AD10" s="21">
        <f>'Rækker - Udskrift'!E19</f>
        <v>0</v>
      </c>
    </row>
    <row r="11" spans="1:52" x14ac:dyDescent="0.15">
      <c r="A11" s="21" t="s">
        <v>2</v>
      </c>
      <c r="B11" s="21" t="s">
        <v>25</v>
      </c>
      <c r="C11" s="21" t="s">
        <v>35</v>
      </c>
      <c r="D11" s="21" t="s">
        <v>71</v>
      </c>
      <c r="E11" s="21" t="s">
        <v>72</v>
      </c>
      <c r="F11" s="21" t="s">
        <v>73</v>
      </c>
      <c r="G11" s="21" t="s">
        <v>74</v>
      </c>
      <c r="H11" s="21" t="s">
        <v>101</v>
      </c>
      <c r="I11" s="21" t="s">
        <v>56</v>
      </c>
      <c r="J11" s="21" t="s">
        <v>57</v>
      </c>
      <c r="K11" s="21" t="s">
        <v>58</v>
      </c>
      <c r="L11" s="21" t="s">
        <v>59</v>
      </c>
      <c r="M11" s="21" t="s">
        <v>60</v>
      </c>
      <c r="N11" s="21" t="s">
        <v>61</v>
      </c>
      <c r="O11" s="21" t="s">
        <v>62</v>
      </c>
      <c r="P11" s="21" t="s">
        <v>63</v>
      </c>
      <c r="Q11" s="21" t="s">
        <v>36</v>
      </c>
      <c r="R11" s="21" t="s">
        <v>37</v>
      </c>
      <c r="S11" s="21" t="s">
        <v>38</v>
      </c>
      <c r="T11" s="21" t="s">
        <v>39</v>
      </c>
      <c r="U11" s="21" t="s">
        <v>40</v>
      </c>
      <c r="V11" s="21" t="s">
        <v>41</v>
      </c>
      <c r="W11" s="21" t="s">
        <v>42</v>
      </c>
      <c r="X11" s="21" t="s">
        <v>43</v>
      </c>
      <c r="Y11" s="21" t="s">
        <v>44</v>
      </c>
      <c r="Z11" s="21" t="s">
        <v>45</v>
      </c>
      <c r="AA11" s="21" t="s">
        <v>46</v>
      </c>
      <c r="AB11" s="21" t="s">
        <v>47</v>
      </c>
      <c r="AC11" s="21" t="s">
        <v>48</v>
      </c>
      <c r="AD11" s="21" t="s">
        <v>49</v>
      </c>
      <c r="AE11" s="21" t="s">
        <v>50</v>
      </c>
      <c r="AF11" s="21" t="s">
        <v>53</v>
      </c>
      <c r="AG11" s="21" t="s">
        <v>51</v>
      </c>
      <c r="AH11" s="21" t="s">
        <v>3</v>
      </c>
      <c r="AI11" s="21" t="s">
        <v>54</v>
      </c>
      <c r="AJ11" s="21" t="s">
        <v>52</v>
      </c>
      <c r="AK11" s="21" t="s">
        <v>55</v>
      </c>
      <c r="AL11" s="94" t="s">
        <v>24</v>
      </c>
      <c r="AM11" s="94"/>
      <c r="AN11" s="21" t="s">
        <v>70</v>
      </c>
      <c r="AO11" s="21" t="s">
        <v>65</v>
      </c>
      <c r="AP11" s="21" t="s">
        <v>66</v>
      </c>
      <c r="AR11" s="21" t="s">
        <v>69</v>
      </c>
      <c r="AS11" s="21" t="s">
        <v>2</v>
      </c>
      <c r="AT11" s="21" t="s">
        <v>35</v>
      </c>
      <c r="AU11" s="21" t="s">
        <v>65</v>
      </c>
      <c r="AV11" s="21" t="s">
        <v>66</v>
      </c>
      <c r="AW11" s="21" t="s">
        <v>67</v>
      </c>
      <c r="AX11" s="21" t="s">
        <v>68</v>
      </c>
      <c r="AY11" s="21" t="s">
        <v>64</v>
      </c>
      <c r="AZ11" s="21" t="s">
        <v>24</v>
      </c>
    </row>
    <row r="12" spans="1:52" x14ac:dyDescent="0.15">
      <c r="A12" s="21" t="str">
        <f>[1]DB!AS12</f>
        <v>Benbo</v>
      </c>
      <c r="B12" s="21">
        <v>1</v>
      </c>
      <c r="C12" s="21">
        <f>[1]DB!AT12</f>
        <v>2</v>
      </c>
      <c r="D12" s="21">
        <v>0</v>
      </c>
      <c r="E12" s="21">
        <f>IF(B6=13,IF(A12&lt;&gt;"",COUNTIF(U22:U25,A12)+D12,0),D12)</f>
        <v>0</v>
      </c>
      <c r="F12" s="21">
        <f>[1]DB!AT12</f>
        <v>2</v>
      </c>
      <c r="G12" s="21">
        <f>IF(B6=13,IF(A12&lt;&gt;"",F12-COUNTIF(U22:U25,A12)-COUNTIF(Y22:Y25,A12),0),F12)</f>
        <v>2</v>
      </c>
      <c r="H12" s="21">
        <f>[1]DB!BA12</f>
        <v>0</v>
      </c>
      <c r="I12" s="21">
        <f>[1]DB!AW12</f>
        <v>0</v>
      </c>
      <c r="J12" s="21">
        <f>IF(Rækker!B5="Disket",1,IF(N12&gt;5,1,IF(I12=1,1,0)))</f>
        <v>0</v>
      </c>
      <c r="K12" s="21">
        <f>[1]DB!AX12</f>
        <v>0</v>
      </c>
      <c r="L12" s="21">
        <f>IF(Rækker!B5="Udmeldt",1,IF(K12=1,1,0))</f>
        <v>0</v>
      </c>
      <c r="M12" s="21">
        <f>[1]DB!AY12</f>
        <v>0</v>
      </c>
      <c r="N12" s="21">
        <f>IF(Rækker!B5="MR",M12+1,M12)</f>
        <v>0</v>
      </c>
      <c r="O12" s="21">
        <f>[1]DB!AZ12</f>
        <v>1</v>
      </c>
      <c r="P12" s="21">
        <f>IF(Rækker!B5="Res",O12+1,O12)</f>
        <v>1</v>
      </c>
      <c r="Q12" s="21" t="str">
        <f>IF(J12=1,"Disket",IF(L12=1,"Udmeldt",IF(AND(C12&gt;0,F12=H12),"Walkover",IF(AND(C12&gt;0,D12&gt;0,F12=0),"Walkover",IF(M12&lt;&gt;N12,CONCATENATE("MR ",N12),IF(O12&lt;&gt;P12,IF(P12&gt;10,"Res 10+",CONCATENATE("Res ",P12)),""))))))</f>
        <v/>
      </c>
      <c r="R12" s="21">
        <f>IF('Rækker - Udskrift'!F7=1,1,IF('Rækker - Udskrift'!G7="X","X",IF('Rækker - Udskrift'!H7=2,2,"")))</f>
        <v>1</v>
      </c>
      <c r="S12" s="21">
        <f>IF('Rækker - Udskrift'!F8=1,1,IF('Rækker - Udskrift'!G8="X","X",IF('Rækker - Udskrift'!H8=2,2,"")))</f>
        <v>2</v>
      </c>
      <c r="T12" s="21">
        <f>IF('Rækker - Udskrift'!F9=1,1,IF('Rækker - Udskrift'!G9="X","X",IF('Rækker - Udskrift'!H9=2,2,"")))</f>
        <v>1</v>
      </c>
      <c r="U12" s="21">
        <f>IF('Rækker - Udskrift'!F10=1,1,IF('Rækker - Udskrift'!G10="X","X",IF('Rækker - Udskrift'!H10=2,2,"")))</f>
        <v>1</v>
      </c>
      <c r="V12" s="21">
        <f>IF('Rækker - Udskrift'!F11=1,1,IF('Rækker - Udskrift'!G11="X","X",IF('Rækker - Udskrift'!H11=2,2,"")))</f>
        <v>1</v>
      </c>
      <c r="W12" s="21">
        <f>IF('Rækker - Udskrift'!F12=1,1,IF('Rækker - Udskrift'!G12="X","X",IF('Rækker - Udskrift'!H12=2,2,"")))</f>
        <v>2</v>
      </c>
      <c r="X12" s="21">
        <f>IF('Rækker - Udskrift'!F13=1,1,IF('Rækker - Udskrift'!G13="X","X",IF('Rækker - Udskrift'!H13=2,2,"")))</f>
        <v>1</v>
      </c>
      <c r="Y12" s="21">
        <f>IF('Rækker - Udskrift'!F14=1,1,IF('Rækker - Udskrift'!G14="X","X",IF('Rækker - Udskrift'!H14=2,2,"")))</f>
        <v>1</v>
      </c>
      <c r="Z12" s="21">
        <f>IF('Rækker - Udskrift'!F15=1,1,IF('Rækker - Udskrift'!G15="X","X",IF('Rækker - Udskrift'!H15=2,2,"")))</f>
        <v>2</v>
      </c>
      <c r="AA12" s="21">
        <f>IF('Rækker - Udskrift'!F16=1,1,IF('Rækker - Udskrift'!G16="X","X",IF('Rækker - Udskrift'!H16=2,2,"")))</f>
        <v>1</v>
      </c>
      <c r="AB12" s="21">
        <f>IF('Rækker - Udskrift'!F17=1,1,IF('Rækker - Udskrift'!G17="X","X",IF('Rækker - Udskrift'!H17=2,2,"")))</f>
        <v>1</v>
      </c>
      <c r="AC12" s="21" t="str">
        <f>IF('Rækker - Udskrift'!F18=1,1,IF('Rækker - Udskrift'!G18="X","X",IF('Rækker - Udskrift'!H18=2,2,"")))</f>
        <v>X</v>
      </c>
      <c r="AD12" s="21">
        <f>IF('Rækker - Udskrift'!F19=1,1,IF('Rækker - Udskrift'!G19="X","X",IF('Rækker - Udskrift'!H19=2,2,"")))</f>
        <v>1</v>
      </c>
      <c r="AE12" s="21">
        <f>IF(Q12&lt;&gt;"",IF(LEFT(Q12,3)="Res",F1,0),IF(R12=R10,1,0)+IF(S12=S10,1,0)+IF(T12=T10,1,0)+IF(U12=U10,1,0)+IF(V12=V10,1,0)+IF(W12=W10,1,0)+IF(X12=X10,1,0)+IF(Y12=Y10,1,0)+IF(Z12=Z10,1,0)+IF(AA12=AA10,1,0)+IF(AB12=AB10,1,0)+IF(AC12=AC10,1,0)+IF(AD12=AD10,1,0))</f>
        <v>0</v>
      </c>
      <c r="AF12" s="21">
        <f>RANK(AE12,AE12:AE19,1)</f>
        <v>1</v>
      </c>
      <c r="AG12" s="21">
        <f t="shared" ref="AG12:AG19" si="0">IF(Q12&lt;&gt;"",IF(LEFT(Q12,3)="Res",AE12,0),AE12)</f>
        <v>0</v>
      </c>
      <c r="AH12" s="21">
        <f>IF(R12=R10,4096,0)+IF(S12=S10,2048,0)+IF(T12=T10,1024,0)+IF(U12=U10,512,0)+IF(V12=V10,256,0)+IF(W12=W10,128,0)+IF(X12=X10,64,0)+IF(Y12=Y10,32,0)+IF(Z12=Z10,16,0)+IF(AA12=AA10,8,0)+IF(AB12=AB10,4,0)+IF(AC12=AC10,2,0)+IF(AD12=AD10,1,0)</f>
        <v>0</v>
      </c>
      <c r="AI12" s="21">
        <f>RANK(AH12,AH12:AH19,1)</f>
        <v>1</v>
      </c>
      <c r="AJ12" s="21">
        <f>(AF12*65)+AI12</f>
        <v>66</v>
      </c>
      <c r="AK12" s="21">
        <f>RANK(AJ12,AJ12:AJ19,1)</f>
        <v>1</v>
      </c>
      <c r="AL12" s="21">
        <f t="shared" ref="AL12:AL19" si="1">IF(AND(A12&lt;&gt;"",Q12=""),AE12,0)</f>
        <v>0</v>
      </c>
      <c r="AM12" s="21">
        <f t="shared" ref="AM12:AM19" si="2">IF(AND(A12&lt;&gt;"",Q12=""),1,0)</f>
        <v>1</v>
      </c>
      <c r="AN12" s="21">
        <f t="shared" ref="AN12:AN19" si="3">E12+G12</f>
        <v>2</v>
      </c>
      <c r="AO12" s="21">
        <f>AN12-AP12</f>
        <v>0</v>
      </c>
      <c r="AP12" s="21">
        <f t="shared" ref="AP12:AP19" si="4">G12</f>
        <v>2</v>
      </c>
      <c r="AQ12" s="21">
        <f>IF(C12&gt;0,IF(AN12&gt;0,COUNTIF(AN12,"&gt;0"),0),0)</f>
        <v>1</v>
      </c>
      <c r="AR12" s="21">
        <f>IF(AQ12&gt;0,AQ12,MAX(AQ12:AQ19)+COUNTIF(AQ12,"=0"))</f>
        <v>1</v>
      </c>
      <c r="AS12" s="21" t="str">
        <f>IF(A30&gt;MAX(AQ12:AQ19),"",DGET(A11:AR19,"Signatur",A29:A30))</f>
        <v>Benbo</v>
      </c>
      <c r="AT12" s="21">
        <f>IF(A30&gt;MAX(AQ12:AQ19),0,DGET(A11:AR19,"Deltager E",A29:A30))</f>
        <v>2</v>
      </c>
      <c r="AU12" s="21">
        <f>IF(A30&gt;MAX(AQ12:AQ19),0,DGET(A11:AR19,"2. runde E",A29:A30))</f>
        <v>0</v>
      </c>
      <c r="AV12" s="21">
        <f>IF(A30&gt;MAX(AQ12:AQ19),0,DGET(A11:AR19,"Kval E",A29:A30))</f>
        <v>2</v>
      </c>
      <c r="AW12" s="21">
        <f>IF(A30&gt;MAX(AQ12:AQ19),0,DGET(A11:AR19,"Dis E",A29:A30))</f>
        <v>0</v>
      </c>
      <c r="AX12" s="21">
        <f>IF(A30&gt;MAX(AQ12:AQ19),0,DGET(A11:AR19,"Udm E",A29:A30))</f>
        <v>0</v>
      </c>
      <c r="AY12" s="21">
        <f>IF(A30&gt;MAX(AQ12:AQ19),0,DGET(A11:AR19,"MR E",A29:A30))</f>
        <v>0</v>
      </c>
      <c r="AZ12" s="21">
        <f>IF(A30&gt;MAX(AQ12:AQ19),0,DGET(A11:AR19,"Res E",A29:A30))</f>
        <v>1</v>
      </c>
    </row>
    <row r="13" spans="1:52" x14ac:dyDescent="0.15">
      <c r="A13" s="21" t="str">
        <f>[1]DB!AS13</f>
        <v>Frydkær</v>
      </c>
      <c r="B13" s="21">
        <v>2</v>
      </c>
      <c r="C13" s="21">
        <f>[1]DB!AT13</f>
        <v>1</v>
      </c>
      <c r="D13" s="21">
        <v>0</v>
      </c>
      <c r="E13" s="21">
        <f>IF(B6=13,IF(A13&lt;&gt;"",COUNTIF(U22:U25,A13)+D13,0),D13)</f>
        <v>0</v>
      </c>
      <c r="F13" s="21">
        <f>[1]DB!AT13</f>
        <v>1</v>
      </c>
      <c r="G13" s="21">
        <f>IF(B6=13,IF(A13&lt;&gt;"",F13-COUNTIF(U22:U25,A13)-COUNTIF(Y22:Y25,A13),0),F13)</f>
        <v>1</v>
      </c>
      <c r="H13" s="21">
        <f>[1]DB!BA13</f>
        <v>0</v>
      </c>
      <c r="I13" s="21">
        <f>[1]DB!AW13</f>
        <v>0</v>
      </c>
      <c r="J13" s="21">
        <f>IF(Rækker!D5="Disket",1,IF(N13&gt;5,1,IF(I13=1,1,0)))</f>
        <v>0</v>
      </c>
      <c r="K13" s="21">
        <f>[1]DB!AX13</f>
        <v>0</v>
      </c>
      <c r="L13" s="21">
        <f>IF(Rækker!D5="Udmeldt",1,IF(K13=1,1,0))</f>
        <v>0</v>
      </c>
      <c r="M13" s="21">
        <f>[1]DB!AY13</f>
        <v>0</v>
      </c>
      <c r="N13" s="21">
        <f>IF(Rækker!D5="MR",M13+1,M13)</f>
        <v>0</v>
      </c>
      <c r="O13" s="21">
        <f>[1]DB!AZ13</f>
        <v>1</v>
      </c>
      <c r="P13" s="21">
        <f>IF(Rækker!D5="Res",O13+1,O13)</f>
        <v>1</v>
      </c>
      <c r="Q13" s="21" t="str">
        <f t="shared" ref="Q13:Q19" si="5">IF(J13=1,"Disket",IF(L13=1,"Udmeldt",IF(AND(C13&gt;0,F13=H13),"Walkover",IF(AND(C13&gt;0,D13&gt;0,F13=0),"Walkover",IF(M13&lt;&gt;N13,CONCATENATE("MR ",N13),IF(O13&lt;&gt;P13,IF(P13&gt;10,"Res 10+",CONCATENATE("Res ",P13)),""))))))</f>
        <v/>
      </c>
      <c r="R13" s="21">
        <f>IF('Rækker - Udskrift'!I7=1,1,IF('Rækker - Udskrift'!J7="X","X",IF('Rækker - Udskrift'!K7=2,2,"")))</f>
        <v>1</v>
      </c>
      <c r="S13" s="21">
        <f>IF('Rækker - Udskrift'!I8=1,1,IF('Rækker - Udskrift'!J8="X","X",IF('Rækker - Udskrift'!K8=2,2,"")))</f>
        <v>2</v>
      </c>
      <c r="T13" s="21">
        <f>IF('Rækker - Udskrift'!I9=1,1,IF('Rækker - Udskrift'!J9="X","X",IF('Rækker - Udskrift'!K9=2,2,"")))</f>
        <v>1</v>
      </c>
      <c r="U13" s="21">
        <f>IF('Rækker - Udskrift'!I10=1,1,IF('Rækker - Udskrift'!J10="X","X",IF('Rækker - Udskrift'!K10=2,2,"")))</f>
        <v>1</v>
      </c>
      <c r="V13" s="21">
        <f>IF('Rækker - Udskrift'!I11=1,1,IF('Rækker - Udskrift'!J11="X","X",IF('Rækker - Udskrift'!K11=2,2,"")))</f>
        <v>1</v>
      </c>
      <c r="W13" s="21">
        <f>IF('Rækker - Udskrift'!I12=1,1,IF('Rækker - Udskrift'!J12="X","X",IF('Rækker - Udskrift'!K12=2,2,"")))</f>
        <v>2</v>
      </c>
      <c r="X13" s="21">
        <f>IF('Rækker - Udskrift'!I13=1,1,IF('Rækker - Udskrift'!J13="X","X",IF('Rækker - Udskrift'!K13=2,2,"")))</f>
        <v>1</v>
      </c>
      <c r="Y13" s="21">
        <f>IF('Rækker - Udskrift'!I14=1,1,IF('Rækker - Udskrift'!J14="X","X",IF('Rækker - Udskrift'!K14=2,2,"")))</f>
        <v>1</v>
      </c>
      <c r="Z13" s="21">
        <f>IF('Rækker - Udskrift'!I15=1,1,IF('Rækker - Udskrift'!J15="X","X",IF('Rækker - Udskrift'!K15=2,2,"")))</f>
        <v>2</v>
      </c>
      <c r="AA13" s="21">
        <f>IF('Rækker - Udskrift'!I16=1,1,IF('Rækker - Udskrift'!J16="X","X",IF('Rækker - Udskrift'!K16=2,2,"")))</f>
        <v>1</v>
      </c>
      <c r="AB13" s="21">
        <f>IF('Rækker - Udskrift'!I17=1,1,IF('Rækker - Udskrift'!J17="X","X",IF('Rækker - Udskrift'!K17=2,2,"")))</f>
        <v>1</v>
      </c>
      <c r="AC13" s="21" t="str">
        <f>IF('Rækker - Udskrift'!I18=1,1,IF('Rækker - Udskrift'!J18="X","X",IF('Rækker - Udskrift'!K18=2,2,"")))</f>
        <v>X</v>
      </c>
      <c r="AD13" s="21">
        <f>IF('Rækker - Udskrift'!I19=1,1,IF('Rækker - Udskrift'!J19="X","X",IF('Rækker - Udskrift'!K19=2,2,"")))</f>
        <v>1</v>
      </c>
      <c r="AE13" s="21">
        <f>IF(Q13&lt;&gt;"",IF(LEFT(Q13,3)="Res",F1,0),IF(R13=R10,1,0)+IF(S13=S10,1,0)+IF(T13=T10,1,0)+IF(U13=U10,1,0)+IF(V13=V10,1,0)+IF(W13=W10,1,0)+IF(X13=X10,1,0)+IF(Y13=Y10,1,0)+IF(Z13=Z10,1,0)+IF(AA13=AA10,1,0)+IF(AB13=AB10,1,0)+IF(AC13=AC10,1,0)+IF(AD13=AD10,1,0))</f>
        <v>0</v>
      </c>
      <c r="AF13" s="21">
        <f>RANK(AE13,AE12:AE19,1)</f>
        <v>1</v>
      </c>
      <c r="AG13" s="21">
        <f t="shared" si="0"/>
        <v>0</v>
      </c>
      <c r="AH13" s="21">
        <f>IF(R13=R10,4096,0)+IF(S13=S10,2048,0)+IF(T13=T10,1024,0)+IF(U13=U10,512,0)+IF(V13=V10,256,0)+IF(W13=W10,128,0)+IF(X13=X10,64,0)+IF(Y13=Y10,32,0)+IF(Z13=Z10,16,0)+IF(AA13=AA10,8,0)+IF(AB13=AB10,4,0)+IF(AC13=AC10,2,0)+IF(AD13=AD10,1,0)</f>
        <v>0</v>
      </c>
      <c r="AI13" s="21">
        <f>RANK(AH13,AH12:AH19,1)</f>
        <v>1</v>
      </c>
      <c r="AJ13" s="21">
        <f t="shared" ref="AJ13:AJ19" si="6">(AF13*65)+AI13</f>
        <v>66</v>
      </c>
      <c r="AK13" s="21">
        <f>RANK(AJ13,AJ12:AJ19,1)</f>
        <v>1</v>
      </c>
      <c r="AL13" s="21">
        <f t="shared" si="1"/>
        <v>0</v>
      </c>
      <c r="AM13" s="21">
        <f t="shared" si="2"/>
        <v>1</v>
      </c>
      <c r="AN13" s="21">
        <f t="shared" si="3"/>
        <v>1</v>
      </c>
      <c r="AO13" s="21">
        <f t="shared" ref="AO13:AO19" si="7">AN13-AP13</f>
        <v>0</v>
      </c>
      <c r="AP13" s="21">
        <f t="shared" si="4"/>
        <v>1</v>
      </c>
      <c r="AQ13" s="21">
        <f>IF(C13&gt;0,IF(AN13&gt;0,COUNTIF(AN12:AN13,"&gt;0"),0),0)</f>
        <v>2</v>
      </c>
      <c r="AR13" s="21">
        <f>IF(AQ13&gt;0,AQ13,MAX(AQ12:AQ19)+COUNTIF(AQ12:AQ13,"=0"))</f>
        <v>2</v>
      </c>
      <c r="AS13" s="21" t="str">
        <f>IF(B30&gt;MAX(AQ12:AQ19),"",DGET(A11:AR19,"Signatur",B29:B30))</f>
        <v>Frydkær</v>
      </c>
      <c r="AT13" s="21">
        <f>IF(B30&gt;MAX(AQ12:AQ19),0,DGET(A11:AR19,"Deltager E",B29:B30))</f>
        <v>1</v>
      </c>
      <c r="AU13" s="21">
        <f>IF(B30&gt;MAX(AQ12:AQ19),0,DGET(A11:AR19,"2. runde E",B29:B30))</f>
        <v>0</v>
      </c>
      <c r="AV13" s="21">
        <f>IF(B30&gt;MAX(AQ12:AQ19),0,DGET(A11:AR19,"Kval E",B29:B30))</f>
        <v>1</v>
      </c>
      <c r="AW13" s="21">
        <f>IF(B30&gt;MAX(AQ12:AQ19),0,DGET(A11:AR19,"Dis E",B29:B30))</f>
        <v>0</v>
      </c>
      <c r="AX13" s="21">
        <f>IF(B30&gt;MAX(AQ12:AQ19),0,DGET(A11:AR19,"Udm E",B29:B30))</f>
        <v>0</v>
      </c>
      <c r="AY13" s="21">
        <f>IF(B30&gt;MAX(AQ12:AQ19),0,DGET(A11:AR19,"MR E",B29:B30))</f>
        <v>0</v>
      </c>
      <c r="AZ13" s="21">
        <f>IF(B30&gt;MAX(AQ12:AQ19),0,DGET(A11:AR19,"Res E",B29:B30))</f>
        <v>1</v>
      </c>
    </row>
    <row r="14" spans="1:52" x14ac:dyDescent="0.15">
      <c r="A14" s="21" t="str">
        <f>[1]DB!AS14</f>
        <v>Idskov</v>
      </c>
      <c r="B14" s="21">
        <v>3</v>
      </c>
      <c r="C14" s="21">
        <f>[1]DB!AT14</f>
        <v>1</v>
      </c>
      <c r="D14" s="21">
        <v>0</v>
      </c>
      <c r="E14" s="21">
        <f>IF(B6=13,IF(A14&lt;&gt;"",COUNTIF(U22:U25,A14)+D14,0),D14)</f>
        <v>0</v>
      </c>
      <c r="F14" s="21">
        <f>[1]DB!AT14</f>
        <v>1</v>
      </c>
      <c r="G14" s="21">
        <f>IF(B6=13,IF(A14&lt;&gt;"",F14-COUNTIF(U22:U25,A14)-COUNTIF(Y22:Y25,A14),0),F14)</f>
        <v>1</v>
      </c>
      <c r="H14" s="21">
        <f>[1]DB!BA14</f>
        <v>0</v>
      </c>
      <c r="I14" s="21">
        <f>[1]DB!AW14</f>
        <v>0</v>
      </c>
      <c r="J14" s="21">
        <f>IF(Rækker!F5="Disket",1,IF(N14&gt;5,1,IF(I14=1,1,0)))</f>
        <v>0</v>
      </c>
      <c r="K14" s="21">
        <f>[1]DB!AX14</f>
        <v>0</v>
      </c>
      <c r="L14" s="21">
        <f>IF(Rækker!F5="Udmeldt",1,IF(K14=1,1,0))</f>
        <v>0</v>
      </c>
      <c r="M14" s="21">
        <f>[1]DB!AY14</f>
        <v>0</v>
      </c>
      <c r="N14" s="21">
        <f>IF(Rækker!F5="MR",M14+1,M14)</f>
        <v>0</v>
      </c>
      <c r="O14" s="21">
        <f>[1]DB!AZ14</f>
        <v>0</v>
      </c>
      <c r="P14" s="21">
        <f>IF(Rækker!F5="Res",O14+1,O14)</f>
        <v>0</v>
      </c>
      <c r="Q14" s="21" t="str">
        <f t="shared" si="5"/>
        <v/>
      </c>
      <c r="R14" s="21">
        <f>IF('Rækker - Udskrift'!L7=1,1,IF('Rækker - Udskrift'!M7="X","X",IF('Rækker - Udskrift'!N7=2,2,"")))</f>
        <v>1</v>
      </c>
      <c r="S14" s="21">
        <f>IF('Rækker - Udskrift'!L8=1,1,IF('Rækker - Udskrift'!M8="X","X",IF('Rækker - Udskrift'!N8=2,2,"")))</f>
        <v>2</v>
      </c>
      <c r="T14" s="21">
        <f>IF('Rækker - Udskrift'!L9=1,1,IF('Rækker - Udskrift'!M9="X","X",IF('Rækker - Udskrift'!N9=2,2,"")))</f>
        <v>1</v>
      </c>
      <c r="U14" s="21">
        <f>IF('Rækker - Udskrift'!L10=1,1,IF('Rækker - Udskrift'!M10="X","X",IF('Rækker - Udskrift'!N10=2,2,"")))</f>
        <v>1</v>
      </c>
      <c r="V14" s="21">
        <f>IF('Rækker - Udskrift'!L11=1,1,IF('Rækker - Udskrift'!M11="X","X",IF('Rækker - Udskrift'!N11=2,2,"")))</f>
        <v>1</v>
      </c>
      <c r="W14" s="21">
        <f>IF('Rækker - Udskrift'!L12=1,1,IF('Rækker - Udskrift'!M12="X","X",IF('Rækker - Udskrift'!N12=2,2,"")))</f>
        <v>1</v>
      </c>
      <c r="X14" s="21">
        <f>IF('Rækker - Udskrift'!L13=1,1,IF('Rækker - Udskrift'!M13="X","X",IF('Rækker - Udskrift'!N13=2,2,"")))</f>
        <v>1</v>
      </c>
      <c r="Y14" s="21">
        <f>IF('Rækker - Udskrift'!L14=1,1,IF('Rækker - Udskrift'!M14="X","X",IF('Rækker - Udskrift'!N14=2,2,"")))</f>
        <v>1</v>
      </c>
      <c r="Z14" s="21">
        <f>IF('Rækker - Udskrift'!L15=1,1,IF('Rækker - Udskrift'!M15="X","X",IF('Rækker - Udskrift'!N15=2,2,"")))</f>
        <v>2</v>
      </c>
      <c r="AA14" s="21">
        <f>IF('Rækker - Udskrift'!L16=1,1,IF('Rækker - Udskrift'!M16="X","X",IF('Rækker - Udskrift'!N16=2,2,"")))</f>
        <v>1</v>
      </c>
      <c r="AB14" s="21">
        <f>IF('Rækker - Udskrift'!L17=1,1,IF('Rækker - Udskrift'!M17="X","X",IF('Rækker - Udskrift'!N17=2,2,"")))</f>
        <v>1</v>
      </c>
      <c r="AC14" s="21" t="str">
        <f>IF('Rækker - Udskrift'!L18=1,1,IF('Rækker - Udskrift'!M18="X","X",IF('Rækker - Udskrift'!N18=2,2,"")))</f>
        <v>X</v>
      </c>
      <c r="AD14" s="21">
        <f>IF('Rækker - Udskrift'!L19=1,1,IF('Rækker - Udskrift'!M19="X","X",IF('Rækker - Udskrift'!N19=2,2,"")))</f>
        <v>1</v>
      </c>
      <c r="AE14" s="21">
        <f>IF(Q14&lt;&gt;"",IF(LEFT(Q14,3)="Res",F1,0),IF(R14=R10,1,0)+IF(S14=S10,1,0)+IF(T14=T10,1,0)+IF(U14=U10,1,0)+IF(V14=V10,1,0)+IF(W14=W10,1,0)+IF(X14=X10,1,0)+IF(Y14=Y10,1,0)+IF(Z14=Z10,1,0)+IF(AA14=AA10,1,0)+IF(AB14=AB10,1,0)+IF(AC14=AC10,1,0)+IF(AD14=AD10,1,0))</f>
        <v>0</v>
      </c>
      <c r="AF14" s="21">
        <f>RANK(AE14,AE12:AE19,1)</f>
        <v>1</v>
      </c>
      <c r="AG14" s="21">
        <f t="shared" si="0"/>
        <v>0</v>
      </c>
      <c r="AH14" s="21">
        <f>IF(R14=R10,4096,0)+IF(S14=S10,2048,0)+IF(T14=T10,1024,0)+IF(U14=U10,512,0)+IF(V14=V10,256,0)+IF(W14=W10,128,0)+IF(X14=X10,64,0)+IF(Y14=Y10,32,0)+IF(Z14=Z10,16,0)+IF(AA14=AA10,8,0)+IF(AB14=AB10,4,0)+IF(AC14=AC10,2,0)+IF(AD14=AD10,1,0)</f>
        <v>0</v>
      </c>
      <c r="AI14" s="21">
        <f>RANK(AH14,AH12:AH19,1)</f>
        <v>1</v>
      </c>
      <c r="AJ14" s="21">
        <f t="shared" si="6"/>
        <v>66</v>
      </c>
      <c r="AK14" s="21">
        <f>RANK(AJ14,AJ12:AJ19,1)</f>
        <v>1</v>
      </c>
      <c r="AL14" s="21">
        <f t="shared" si="1"/>
        <v>0</v>
      </c>
      <c r="AM14" s="21">
        <f t="shared" si="2"/>
        <v>1</v>
      </c>
      <c r="AN14" s="21">
        <f t="shared" si="3"/>
        <v>1</v>
      </c>
      <c r="AO14" s="21">
        <f t="shared" si="7"/>
        <v>0</v>
      </c>
      <c r="AP14" s="21">
        <f t="shared" si="4"/>
        <v>1</v>
      </c>
      <c r="AQ14" s="21">
        <f>IF(C14&gt;0,IF(AN14&gt;0,COUNTIF(AN12:AN14,"&gt;0"),0),0)</f>
        <v>3</v>
      </c>
      <c r="AR14" s="21">
        <f>IF(AQ14&gt;0,AQ14,MAX(AQ12:AQ19)+COUNTIF(AQ12:AQ14,"=0"))</f>
        <v>3</v>
      </c>
      <c r="AS14" s="21" t="str">
        <f>IF(C30&gt;MAX(AQ12:AQ19),"",DGET(A11:AR19,"Signatur",C29:C30))</f>
        <v>Idskov</v>
      </c>
      <c r="AT14" s="21">
        <f>IF(C30&gt;MAX(AQ12:AQ19),0,DGET(A11:AR19,"Deltager E",C29:C30))</f>
        <v>1</v>
      </c>
      <c r="AU14" s="21">
        <f>IF(C30&gt;MAX(AQ12:AQ19),0,DGET(A11:AR19,"2. runde E",C29:C30))</f>
        <v>0</v>
      </c>
      <c r="AV14" s="21">
        <f>IF(C30&gt;MAX(AQ12:AQ19),0,DGET(A11:AR19,"Kval E",C29:C30))</f>
        <v>1</v>
      </c>
      <c r="AW14" s="21">
        <f>IF(C30&gt;MAX(AQ12:AQ19),0,DGET(A11:AR19,"Dis E",C29:C30))</f>
        <v>0</v>
      </c>
      <c r="AX14" s="21">
        <f>IF(C30&gt;MAX(AQ12:AQ19),0,DGET(A11:AR19,"Udm E",C29:C30))</f>
        <v>0</v>
      </c>
      <c r="AY14" s="21">
        <f>IF(C30&gt;MAX(AQ12:AQ19),0,DGET(A11:AR19,"MR E",C29:C30))</f>
        <v>0</v>
      </c>
      <c r="AZ14" s="21">
        <f>IF(C30&gt;MAX(AQ12:AQ19),0,DGET(A11:AR19,"Res E",C29:C30))</f>
        <v>0</v>
      </c>
    </row>
    <row r="15" spans="1:52" x14ac:dyDescent="0.15">
      <c r="A15" s="21" t="str">
        <f>[1]DB!AS15</f>
        <v>LPHJ</v>
      </c>
      <c r="B15" s="21">
        <v>4</v>
      </c>
      <c r="C15" s="21">
        <f>[1]DB!AT15</f>
        <v>3</v>
      </c>
      <c r="D15" s="21">
        <v>0</v>
      </c>
      <c r="E15" s="21">
        <f>IF(B6=13,IF(A15&lt;&gt;"",COUNTIF(U22:U25,A15)+D15,0),D15)</f>
        <v>0</v>
      </c>
      <c r="F15" s="21">
        <f>[1]DB!AT15</f>
        <v>3</v>
      </c>
      <c r="G15" s="21">
        <f>IF(B6=13,IF(A15&lt;&gt;"",F15-COUNTIF(U22:U25,A15)-COUNTIF(Y22:Y25,A15),0),F15)</f>
        <v>3</v>
      </c>
      <c r="H15" s="21">
        <f>[1]DB!BA15</f>
        <v>2</v>
      </c>
      <c r="I15" s="21">
        <f>[1]DB!AW15</f>
        <v>0</v>
      </c>
      <c r="J15" s="21">
        <f>IF(Rækker!H5="Disket",1,IF(N15&gt;5,1,IF(I15=1,1,0)))</f>
        <v>0</v>
      </c>
      <c r="K15" s="21">
        <f>[1]DB!AX15</f>
        <v>0</v>
      </c>
      <c r="L15" s="21">
        <f>IF(Rækker!H5="Udmeldt",1,IF(K15=1,1,0))</f>
        <v>0</v>
      </c>
      <c r="M15" s="21">
        <f>[1]DB!AY15</f>
        <v>0</v>
      </c>
      <c r="N15" s="21">
        <f>IF(Rækker!H5="MR",M15+1,M15)</f>
        <v>0</v>
      </c>
      <c r="O15" s="21">
        <f>[1]DB!AZ15</f>
        <v>0</v>
      </c>
      <c r="P15" s="21">
        <f>IF(Rækker!H5="Res",O15+1,O15)</f>
        <v>0</v>
      </c>
      <c r="Q15" s="21" t="str">
        <f t="shared" si="5"/>
        <v/>
      </c>
      <c r="R15" s="21">
        <f>IF('Rækker - Udskrift'!O7=1,1,IF('Rækker - Udskrift'!P7="X","X",IF('Rækker - Udskrift'!Q7=2,2,"")))</f>
        <v>1</v>
      </c>
      <c r="S15" s="21" t="str">
        <f>IF('Rækker - Udskrift'!O8=1,1,IF('Rækker - Udskrift'!P8="X","X",IF('Rækker - Udskrift'!Q8=2,2,"")))</f>
        <v>X</v>
      </c>
      <c r="T15" s="21">
        <f>IF('Rækker - Udskrift'!O9=1,1,IF('Rækker - Udskrift'!P9="X","X",IF('Rækker - Udskrift'!Q9=2,2,"")))</f>
        <v>1</v>
      </c>
      <c r="U15" s="21">
        <f>IF('Rækker - Udskrift'!O10=1,1,IF('Rækker - Udskrift'!P10="X","X",IF('Rækker - Udskrift'!Q10=2,2,"")))</f>
        <v>1</v>
      </c>
      <c r="V15" s="21">
        <f>IF('Rækker - Udskrift'!O11=1,1,IF('Rækker - Udskrift'!P11="X","X",IF('Rækker - Udskrift'!Q11=2,2,"")))</f>
        <v>1</v>
      </c>
      <c r="W15" s="21">
        <f>IF('Rækker - Udskrift'!O12=1,1,IF('Rækker - Udskrift'!P12="X","X",IF('Rækker - Udskrift'!Q12=2,2,"")))</f>
        <v>2</v>
      </c>
      <c r="X15" s="21">
        <f>IF('Rækker - Udskrift'!O13=1,1,IF('Rækker - Udskrift'!P13="X","X",IF('Rækker - Udskrift'!Q13=2,2,"")))</f>
        <v>1</v>
      </c>
      <c r="Y15" s="21">
        <f>IF('Rækker - Udskrift'!O14=1,1,IF('Rækker - Udskrift'!P14="X","X",IF('Rækker - Udskrift'!Q14=2,2,"")))</f>
        <v>1</v>
      </c>
      <c r="Z15" s="21">
        <f>IF('Rækker - Udskrift'!O15=1,1,IF('Rækker - Udskrift'!P15="X","X",IF('Rækker - Udskrift'!Q15=2,2,"")))</f>
        <v>2</v>
      </c>
      <c r="AA15" s="21">
        <f>IF('Rækker - Udskrift'!O16=1,1,IF('Rækker - Udskrift'!P16="X","X",IF('Rækker - Udskrift'!Q16=2,2,"")))</f>
        <v>1</v>
      </c>
      <c r="AB15" s="21">
        <f>IF('Rækker - Udskrift'!O17=1,1,IF('Rækker - Udskrift'!P17="X","X",IF('Rækker - Udskrift'!Q17=2,2,"")))</f>
        <v>1</v>
      </c>
      <c r="AC15" s="21">
        <f>IF('Rækker - Udskrift'!O18=1,1,IF('Rækker - Udskrift'!P18="X","X",IF('Rækker - Udskrift'!Q18=2,2,"")))</f>
        <v>1</v>
      </c>
      <c r="AD15" s="21">
        <f>IF('Rækker - Udskrift'!O19=1,1,IF('Rækker - Udskrift'!P19="X","X",IF('Rækker - Udskrift'!Q19=2,2,"")))</f>
        <v>1</v>
      </c>
      <c r="AE15" s="21">
        <f>IF(Q15&lt;&gt;"",IF(LEFT(Q15,3)="Res",F1,0),IF(R15=R10,1,0)+IF(S15=S10,1,0)+IF(T15=T10,1,0)+IF(U15=U10,1,0)+IF(V15=V10,1,0)+IF(W15=W10,1,0)+IF(X15=X10,1,0)+IF(Y15=Y10,1,0)+IF(Z15=Z10,1,0)+IF(AA15=AA10,1,0)+IF(AB15=AB10,1,0)+IF(AC15=AC10,1,0)+IF(AD15=AD10,1,0))</f>
        <v>0</v>
      </c>
      <c r="AF15" s="21">
        <f>RANK(AE15,AE12:AE19,1)</f>
        <v>1</v>
      </c>
      <c r="AG15" s="21">
        <f t="shared" si="0"/>
        <v>0</v>
      </c>
      <c r="AH15" s="21">
        <f>IF(R15=R10,4096,0)+IF(S15=S10,2048,0)+IF(T15=T10,1024,0)+IF(U15=U10,512,0)+IF(V15=V10,256,0)+IF(W15=W10,128,0)+IF(X15=X10,64,0)+IF(Y15=Y10,32,0)+IF(Z15=Z10,16,0)+IF(AA15=AA10,8,0)+IF(AB15=AB10,4,0)+IF(AC15=AC10,2,0)+IF(AD15=AD10,1,0)</f>
        <v>0</v>
      </c>
      <c r="AI15" s="21">
        <f>RANK(AH15,AH12:AH19,1)</f>
        <v>1</v>
      </c>
      <c r="AJ15" s="21">
        <f t="shared" si="6"/>
        <v>66</v>
      </c>
      <c r="AK15" s="21">
        <f>RANK(AJ15,AJ12:AJ19,1)</f>
        <v>1</v>
      </c>
      <c r="AL15" s="21">
        <f t="shared" si="1"/>
        <v>0</v>
      </c>
      <c r="AM15" s="21">
        <f t="shared" si="2"/>
        <v>1</v>
      </c>
      <c r="AN15" s="21">
        <f t="shared" si="3"/>
        <v>3</v>
      </c>
      <c r="AO15" s="21">
        <f t="shared" si="7"/>
        <v>0</v>
      </c>
      <c r="AP15" s="21">
        <f t="shared" si="4"/>
        <v>3</v>
      </c>
      <c r="AQ15" s="21">
        <f>IF(C15&gt;0,IF(AN15&gt;0,COUNTIF(AN12:AN15,"&gt;0"),0),0)</f>
        <v>4</v>
      </c>
      <c r="AR15" s="21">
        <f>IF(AQ15&gt;0,AQ15,MAX(AQ12:AQ19)+COUNTIF(AQ12:AQ15,"=0"))</f>
        <v>4</v>
      </c>
      <c r="AS15" s="21" t="str">
        <f>IF(D30&gt;MAX(AQ12:AQ19),"",DGET(A11:AR19,"Signatur",D29:D30))</f>
        <v>LPHJ</v>
      </c>
      <c r="AT15" s="21">
        <f>IF(D30&gt;MAX(AQ12:AQ19),0,DGET(A11:AR19,"Deltager E",D29:D30))</f>
        <v>3</v>
      </c>
      <c r="AU15" s="21">
        <f>IF(D30&gt;MAX(AQ12:AQ19),0,DGET(A11:AR19,"2. runde E",D29:D30))</f>
        <v>0</v>
      </c>
      <c r="AV15" s="21">
        <f>IF(D30&gt;MAX(AQ12:AQ19),0,DGET(A11:AR19,"Kval E",D29:D30))</f>
        <v>3</v>
      </c>
      <c r="AW15" s="21">
        <f>IF(D30&gt;MAX(AQ12:AQ19),0,DGET(A11:AR19,"Dis E",D29:D30))</f>
        <v>0</v>
      </c>
      <c r="AX15" s="21">
        <f>IF(D30&gt;MAX(AQ12:AQ19),0,DGET(A11:AR19,"Udm E",D29:D30))</f>
        <v>0</v>
      </c>
      <c r="AY15" s="21">
        <f>IF(D30&gt;MAX(AQ12:AQ19),0,DGET(A11:AR19,"MR E",D29:D30))</f>
        <v>0</v>
      </c>
      <c r="AZ15" s="21">
        <f>IF(D30&gt;MAX(AQ12:AQ19),0,DGET(A11:AR19,"Res E",D29:D30))</f>
        <v>0</v>
      </c>
    </row>
    <row r="16" spans="1:52" x14ac:dyDescent="0.15">
      <c r="A16" s="21" t="str">
        <f>[1]DB!AS16</f>
        <v>Robbo</v>
      </c>
      <c r="B16" s="21">
        <v>5</v>
      </c>
      <c r="C16" s="21">
        <f>[1]DB!AT16</f>
        <v>1</v>
      </c>
      <c r="D16" s="21">
        <v>0</v>
      </c>
      <c r="E16" s="21">
        <f>IF(B6=13,IF(A16&lt;&gt;"",COUNTIF(U22:U25,A16)+D16,0),D16)</f>
        <v>0</v>
      </c>
      <c r="F16" s="21">
        <f>[1]DB!AT16</f>
        <v>1</v>
      </c>
      <c r="G16" s="21">
        <f>IF(B6=13,IF(A16&lt;&gt;"",F16-COUNTIF(U22:U25,A16)-COUNTIF(Y22:Y25,A16),0),F16)</f>
        <v>1</v>
      </c>
      <c r="H16" s="21">
        <f>[1]DB!BA16</f>
        <v>0</v>
      </c>
      <c r="I16" s="21">
        <f>[1]DB!AW16</f>
        <v>0</v>
      </c>
      <c r="J16" s="21">
        <f>IF(Rækker!J5="Disket",1,IF(N16&gt;5,1,IF(I16=1,1,0)))</f>
        <v>0</v>
      </c>
      <c r="K16" s="21">
        <f>[1]DB!AX16</f>
        <v>0</v>
      </c>
      <c r="L16" s="21">
        <f>IF(Rækker!J5="Udmeldt",1,IF(K16=1,1,0))</f>
        <v>0</v>
      </c>
      <c r="M16" s="21">
        <f>[1]DB!AY16</f>
        <v>0</v>
      </c>
      <c r="N16" s="21">
        <f>IF(Rækker!J5="MR",M16+1,M16)</f>
        <v>0</v>
      </c>
      <c r="O16" s="21">
        <f>[1]DB!AZ16</f>
        <v>0</v>
      </c>
      <c r="P16" s="21">
        <f>IF(Rækker!J5="Res",O16+1,O16)</f>
        <v>0</v>
      </c>
      <c r="Q16" s="21" t="str">
        <f t="shared" si="5"/>
        <v/>
      </c>
      <c r="R16" s="21">
        <f>IF('Rækker - Udskrift'!R7=1,1,IF('Rækker - Udskrift'!S7="X","X",IF('Rækker - Udskrift'!T7=2,2,"")))</f>
        <v>1</v>
      </c>
      <c r="S16" s="21" t="str">
        <f>IF('Rækker - Udskrift'!R8=1,1,IF('Rækker - Udskrift'!S8="X","X",IF('Rækker - Udskrift'!T8=2,2,"")))</f>
        <v>X</v>
      </c>
      <c r="T16" s="21">
        <f>IF('Rækker - Udskrift'!R9=1,1,IF('Rækker - Udskrift'!S9="X","X",IF('Rækker - Udskrift'!T9=2,2,"")))</f>
        <v>1</v>
      </c>
      <c r="U16" s="21">
        <f>IF('Rækker - Udskrift'!R10=1,1,IF('Rækker - Udskrift'!S10="X","X",IF('Rækker - Udskrift'!T10=2,2,"")))</f>
        <v>1</v>
      </c>
      <c r="V16" s="21">
        <f>IF('Rækker - Udskrift'!R11=1,1,IF('Rækker - Udskrift'!S11="X","X",IF('Rækker - Udskrift'!T11=2,2,"")))</f>
        <v>1</v>
      </c>
      <c r="W16" s="21">
        <f>IF('Rækker - Udskrift'!R12=1,1,IF('Rækker - Udskrift'!S12="X","X",IF('Rækker - Udskrift'!T12=2,2,"")))</f>
        <v>2</v>
      </c>
      <c r="X16" s="21">
        <f>IF('Rækker - Udskrift'!R13=1,1,IF('Rækker - Udskrift'!S13="X","X",IF('Rækker - Udskrift'!T13=2,2,"")))</f>
        <v>1</v>
      </c>
      <c r="Y16" s="21">
        <f>IF('Rækker - Udskrift'!R14=1,1,IF('Rækker - Udskrift'!S14="X","X",IF('Rækker - Udskrift'!T14=2,2,"")))</f>
        <v>1</v>
      </c>
      <c r="Z16" s="21">
        <f>IF('Rækker - Udskrift'!R15=1,1,IF('Rækker - Udskrift'!S15="X","X",IF('Rækker - Udskrift'!T15=2,2,"")))</f>
        <v>2</v>
      </c>
      <c r="AA16" s="21">
        <f>IF('Rækker - Udskrift'!R16=1,1,IF('Rækker - Udskrift'!S16="X","X",IF('Rækker - Udskrift'!T16=2,2,"")))</f>
        <v>1</v>
      </c>
      <c r="AB16" s="21">
        <f>IF('Rækker - Udskrift'!R17=1,1,IF('Rækker - Udskrift'!S17="X","X",IF('Rækker - Udskrift'!T17=2,2,"")))</f>
        <v>1</v>
      </c>
      <c r="AC16" s="21">
        <f>IF('Rækker - Udskrift'!R18=1,1,IF('Rækker - Udskrift'!S18="X","X",IF('Rækker - Udskrift'!T18=2,2,"")))</f>
        <v>1</v>
      </c>
      <c r="AD16" s="21">
        <f>IF('Rækker - Udskrift'!R19=1,1,IF('Rækker - Udskrift'!S19="X","X",IF('Rækker - Udskrift'!T19=2,2,"")))</f>
        <v>1</v>
      </c>
      <c r="AE16" s="21">
        <f>IF(Q16&lt;&gt;"",IF(LEFT(Q16,3)="Res",F1,0),IF(R16=R10,1,0)+IF(S16=S10,1,0)+IF(T16=T10,1,0)+IF(U16=U10,1,0)+IF(V16=V10,1,0)+IF(W16=W10,1,0)+IF(X16=X10,1,0)+IF(Y16=Y10,1,0)+IF(Z16=Z10,1,0)+IF(AA16=AA10,1,0)+IF(AB16=AB10,1,0)+IF(AC16=AC10,1,0)+IF(AD16=AD10,1,0))</f>
        <v>0</v>
      </c>
      <c r="AF16" s="21">
        <f>RANK(AE16,AE12:AE19,1)</f>
        <v>1</v>
      </c>
      <c r="AG16" s="21">
        <f t="shared" si="0"/>
        <v>0</v>
      </c>
      <c r="AH16" s="21">
        <f>IF(R16=R10,4096,0)+IF(S16=S10,2048,0)+IF(T16=T10,1024,0)+IF(U16=U10,512,0)+IF(V16=V10,256,0)+IF(W16=W10,128,0)+IF(X16=X10,64,0)+IF(Y16=Y10,32,0)+IF(Z16=Z10,16,0)+IF(AA16=AA10,8,0)+IF(AB16=AB10,4,0)+IF(AC16=AC10,2,0)+IF(AD16=AD10,1,0)</f>
        <v>0</v>
      </c>
      <c r="AI16" s="21">
        <f>RANK(AH16,AH12:AH19,1)</f>
        <v>1</v>
      </c>
      <c r="AJ16" s="21">
        <f t="shared" si="6"/>
        <v>66</v>
      </c>
      <c r="AK16" s="21">
        <f>RANK(AJ16,AJ12:AJ19,1)</f>
        <v>1</v>
      </c>
      <c r="AL16" s="21">
        <f t="shared" si="1"/>
        <v>0</v>
      </c>
      <c r="AM16" s="21">
        <f t="shared" si="2"/>
        <v>1</v>
      </c>
      <c r="AN16" s="21">
        <f t="shared" si="3"/>
        <v>1</v>
      </c>
      <c r="AO16" s="21">
        <f t="shared" si="7"/>
        <v>0</v>
      </c>
      <c r="AP16" s="21">
        <f t="shared" si="4"/>
        <v>1</v>
      </c>
      <c r="AQ16" s="21">
        <f>IF(C16&gt;0,IF(AN16&gt;0,COUNTIF(AN12:AN16,"&gt;0"),0),0)</f>
        <v>5</v>
      </c>
      <c r="AR16" s="21">
        <f>IF(AQ16&gt;0,AQ16,MAX(AQ12:AQ19)+COUNTIF(AQ12:AQ16,"=0"))</f>
        <v>5</v>
      </c>
      <c r="AS16" s="21" t="str">
        <f>IF(E30&gt;MAX(AQ12:AQ19),"",DGET(A11:AR19,"Signatur",E29:E30))</f>
        <v>Robbo</v>
      </c>
      <c r="AT16" s="21">
        <f>IF(E30&gt;MAX(AQ12:AQ19),0,DGET(A11:AR19,"Deltager E",E29:E30))</f>
        <v>1</v>
      </c>
      <c r="AU16" s="21">
        <f>IF(E30&gt;MAX(AQ12:AQ19),0,DGET(A11:AR19,"2. runde E",E29:E30))</f>
        <v>0</v>
      </c>
      <c r="AV16" s="21">
        <f>IF(E30&gt;MAX(AQ12:AQ19),0,DGET(A11:AR19,"Kval E",E29:E30))</f>
        <v>1</v>
      </c>
      <c r="AW16" s="21">
        <f>IF(E30&gt;MAX(AQ12:AQ19),0,DGET(A11:AR19,"Dis E",E29:E30))</f>
        <v>0</v>
      </c>
      <c r="AX16" s="21">
        <f>IF(E30&gt;MAX(AQ12:AQ19),0,DGET(A11:AR19,"Udm E",E29:E30))</f>
        <v>0</v>
      </c>
      <c r="AY16" s="21">
        <f>IF(E30&gt;MAX(AQ12:AQ19),0,DGET(A11:AR19,"MR E",E29:E30))</f>
        <v>0</v>
      </c>
      <c r="AZ16" s="21">
        <f>IF(E30&gt;MAX(AQ12:AQ19),0,DGET(A11:AR19,"Res E",E29:E30))</f>
        <v>0</v>
      </c>
    </row>
    <row r="17" spans="1:52" x14ac:dyDescent="0.15">
      <c r="A17" s="21" t="str">
        <f>[1]DB!AS17</f>
        <v/>
      </c>
      <c r="B17" s="21">
        <v>6</v>
      </c>
      <c r="C17" s="21">
        <f>[1]DB!AT17</f>
        <v>0</v>
      </c>
      <c r="D17" s="21">
        <v>0</v>
      </c>
      <c r="E17" s="21">
        <f>IF(B6=13,IF(A17&lt;&gt;"",COUNTIF(U22:U25,A17)+D17,0),D17)</f>
        <v>0</v>
      </c>
      <c r="F17" s="21">
        <f>[1]DB!AT17</f>
        <v>0</v>
      </c>
      <c r="G17" s="21">
        <f>IF(B6=13,IF(A17&lt;&gt;"",F17-COUNTIF(U22:U25,A17)-COUNTIF(Y22:Y25,A17),0),F17)</f>
        <v>0</v>
      </c>
      <c r="H17" s="21">
        <f>[1]DB!BA17</f>
        <v>0</v>
      </c>
      <c r="I17" s="21">
        <f>[1]DB!AW17</f>
        <v>0</v>
      </c>
      <c r="J17" s="21">
        <f>IF(Rækker!L5="Disket",1,IF(N17&gt;5,1,IF(I17=1,1,0)))</f>
        <v>0</v>
      </c>
      <c r="K17" s="21">
        <f>[1]DB!AX17</f>
        <v>0</v>
      </c>
      <c r="L17" s="21">
        <f>IF(Rækker!L5="Udmeldt",1,IF(K17=1,1,0))</f>
        <v>0</v>
      </c>
      <c r="M17" s="21">
        <f>[1]DB!AY17</f>
        <v>0</v>
      </c>
      <c r="N17" s="21">
        <f>IF(Rækker!L5="MR",M17+1,M17)</f>
        <v>0</v>
      </c>
      <c r="O17" s="21">
        <f>[1]DB!AZ17</f>
        <v>0</v>
      </c>
      <c r="P17" s="21">
        <f>IF(Rækker!L5="Res",O17+1,O17)</f>
        <v>0</v>
      </c>
      <c r="Q17" s="21" t="str">
        <f t="shared" si="5"/>
        <v/>
      </c>
      <c r="R17" s="21" t="str">
        <f>IF('Rækker - Udskrift'!U7=1,1,IF('Rækker - Udskrift'!V7="X","X",IF('Rækker - Udskrift'!W7=2,2,"")))</f>
        <v/>
      </c>
      <c r="S17" s="21" t="str">
        <f>IF('Rækker - Udskrift'!U8=1,1,IF('Rækker - Udskrift'!V8="X","X",IF('Rækker - Udskrift'!W8=2,2,"")))</f>
        <v/>
      </c>
      <c r="T17" s="21" t="str">
        <f>IF('Rækker - Udskrift'!U9=1,1,IF('Rækker - Udskrift'!V9="X","X",IF('Rækker - Udskrift'!W9=2,2,"")))</f>
        <v/>
      </c>
      <c r="U17" s="21" t="str">
        <f>IF('Rækker - Udskrift'!U10=1,1,IF('Rækker - Udskrift'!V10="X","X",IF('Rækker - Udskrift'!W10=2,2,"")))</f>
        <v/>
      </c>
      <c r="V17" s="21" t="str">
        <f>IF('Rækker - Udskrift'!U11=1,1,IF('Rækker - Udskrift'!V11="X","X",IF('Rækker - Udskrift'!W11=2,2,"")))</f>
        <v/>
      </c>
      <c r="W17" s="21" t="str">
        <f>IF('Rækker - Udskrift'!U12=1,1,IF('Rækker - Udskrift'!V12="X","X",IF('Rækker - Udskrift'!W12=2,2,"")))</f>
        <v/>
      </c>
      <c r="X17" s="21" t="str">
        <f>IF('Rækker - Udskrift'!U13=1,1,IF('Rækker - Udskrift'!V13="X","X",IF('Rækker - Udskrift'!W13=2,2,"")))</f>
        <v/>
      </c>
      <c r="Y17" s="21" t="str">
        <f>IF('Rækker - Udskrift'!U14=1,1,IF('Rækker - Udskrift'!V14="X","X",IF('Rækker - Udskrift'!W14=2,2,"")))</f>
        <v/>
      </c>
      <c r="Z17" s="21" t="str">
        <f>IF('Rækker - Udskrift'!U15=1,1,IF('Rækker - Udskrift'!V15="X","X",IF('Rækker - Udskrift'!W15=2,2,"")))</f>
        <v/>
      </c>
      <c r="AA17" s="21" t="str">
        <f>IF('Rækker - Udskrift'!U16=1,1,IF('Rækker - Udskrift'!V16="X","X",IF('Rækker - Udskrift'!W16=2,2,"")))</f>
        <v/>
      </c>
      <c r="AB17" s="21" t="str">
        <f>IF('Rækker - Udskrift'!U17=1,1,IF('Rækker - Udskrift'!V17="X","X",IF('Rækker - Udskrift'!W17=2,2,"")))</f>
        <v/>
      </c>
      <c r="AC17" s="21" t="str">
        <f>IF('Rækker - Udskrift'!U18=1,1,IF('Rækker - Udskrift'!V18="X","X",IF('Rækker - Udskrift'!W18=2,2,"")))</f>
        <v/>
      </c>
      <c r="AD17" s="21" t="str">
        <f>IF('Rækker - Udskrift'!U19=1,1,IF('Rækker - Udskrift'!V19="X","X",IF('Rækker - Udskrift'!W19=2,2,"")))</f>
        <v/>
      </c>
      <c r="AE17" s="21">
        <f>IF(Q17&lt;&gt;"",IF(LEFT(Q17,3)="Res",F1,0),IF(R17=R10,1,0)+IF(S17=S10,1,0)+IF(T17=T10,1,0)+IF(U17=U10,1,0)+IF(V17=V10,1,0)+IF(W17=W10,1,0)+IF(X17=X10,1,0)+IF(Y17=Y10,1,0)+IF(Z17=Z10,1,0)+IF(AA17=AA10,1,0)+IF(AB17=AB10,1,0)+IF(AC17=AC10,1,0)+IF(AD17=AD10,1,0))</f>
        <v>0</v>
      </c>
      <c r="AF17" s="21">
        <f>RANK(AE17,AE12:AE19,1)</f>
        <v>1</v>
      </c>
      <c r="AG17" s="21">
        <f t="shared" si="0"/>
        <v>0</v>
      </c>
      <c r="AH17" s="21">
        <f>IF(R17=R10,4096,0)+IF(S17=S10,2048,0)+IF(T17=T10,1024,0)+IF(U17=U10,512,0)+IF(V17=V10,256,0)+IF(W17=W10,128,0)+IF(X17=X10,64,0)+IF(Y17=Y10,32,0)+IF(Z17=Z10,16,0)+IF(AA17=AA10,8,0)+IF(AB17=AB10,4,0)+IF(AC17=AC10,2,0)+IF(AD17=AD10,1,0)</f>
        <v>0</v>
      </c>
      <c r="AI17" s="21">
        <f>RANK(AH17,AH12:AH19,1)</f>
        <v>1</v>
      </c>
      <c r="AJ17" s="21">
        <f t="shared" si="6"/>
        <v>66</v>
      </c>
      <c r="AK17" s="21">
        <f>RANK(AJ17,AJ12:AJ19,1)</f>
        <v>1</v>
      </c>
      <c r="AL17" s="21">
        <f t="shared" si="1"/>
        <v>0</v>
      </c>
      <c r="AM17" s="21">
        <f t="shared" si="2"/>
        <v>0</v>
      </c>
      <c r="AN17" s="21">
        <f t="shared" si="3"/>
        <v>0</v>
      </c>
      <c r="AO17" s="21">
        <f t="shared" si="7"/>
        <v>0</v>
      </c>
      <c r="AP17" s="21">
        <f t="shared" si="4"/>
        <v>0</v>
      </c>
      <c r="AQ17" s="21">
        <f>IF(C17&gt;0,IF(AN17&gt;0,COUNTIF(AN12:AN17,"&gt;0"),0),0)</f>
        <v>0</v>
      </c>
      <c r="AR17" s="21">
        <f>IF(AQ17&gt;0,AQ17,MAX(AQ12:AQ19)+COUNTIF(AQ12:AQ17,"=0"))</f>
        <v>6</v>
      </c>
      <c r="AS17" s="21" t="str">
        <f>IF(F30&gt;MAX(AQ12:AQ19),"",DGET(A11:AR19,"Signatur",F29:F30))</f>
        <v/>
      </c>
      <c r="AT17" s="21">
        <f>IF(F30&gt;MAX(AQ12:AQ19),0,DGET(A11:AR19,"Deltager E",F29:F30))</f>
        <v>0</v>
      </c>
      <c r="AU17" s="21">
        <f>IF(F30&gt;MAX(AQ12:AQ19),0,DGET(A11:AR19,"2. runde E",F29:F30))</f>
        <v>0</v>
      </c>
      <c r="AV17" s="21">
        <f>IF(F30&gt;MAX(AQ12:AQ19),0,DGET(A11:AR19,"Kval E",F29:F30))</f>
        <v>0</v>
      </c>
      <c r="AW17" s="21">
        <f>IF(F30&gt;MAX(AQ12:AQ19),0,DGET(A11:AR19,"Dis E",F29:F30))</f>
        <v>0</v>
      </c>
      <c r="AX17" s="21">
        <f>IF(F30&gt;MAX(AQ12:AQ19),0,DGET(A11:AR19,"Udm E",F29:F30))</f>
        <v>0</v>
      </c>
      <c r="AY17" s="21">
        <f>IF(F30&gt;MAX(AQ12:AQ19),0,DGET(A11:AR19,"MR E",F29:F30))</f>
        <v>0</v>
      </c>
      <c r="AZ17" s="21">
        <f>IF(F30&gt;MAX(AQ12:AQ19),0,DGET(A11:AR19,"Res E",F29:F30))</f>
        <v>0</v>
      </c>
    </row>
    <row r="18" spans="1:52" x14ac:dyDescent="0.15">
      <c r="A18" s="21" t="str">
        <f>[1]DB!AS18</f>
        <v/>
      </c>
      <c r="B18" s="21">
        <v>7</v>
      </c>
      <c r="C18" s="21">
        <f>[1]DB!AT18</f>
        <v>0</v>
      </c>
      <c r="D18" s="21">
        <v>0</v>
      </c>
      <c r="E18" s="21">
        <f>IF(B6=13,IF(A18&lt;&gt;"",COUNTIF(U22:U25,A18)+D18,0),D18)</f>
        <v>0</v>
      </c>
      <c r="F18" s="21">
        <f>[1]DB!AT18</f>
        <v>0</v>
      </c>
      <c r="G18" s="21">
        <f>IF(B6=13,IF(A18&lt;&gt;"",F18-COUNTIF(U22:U25,A18)-COUNTIF(Y22:Y25,A18),0),F18)</f>
        <v>0</v>
      </c>
      <c r="H18" s="21">
        <f>[1]DB!BA18</f>
        <v>0</v>
      </c>
      <c r="I18" s="21">
        <f>[1]DB!AW18</f>
        <v>0</v>
      </c>
      <c r="J18" s="21">
        <f>IF(Rækker!N5="Disket",1,IF(N18&gt;5,1,IF(I18=1,1,0)))</f>
        <v>0</v>
      </c>
      <c r="K18" s="21">
        <f>[1]DB!AX18</f>
        <v>0</v>
      </c>
      <c r="L18" s="21">
        <f>IF(Rækker!N5="Udmeldt",1,IF(K18=1,1,0))</f>
        <v>0</v>
      </c>
      <c r="M18" s="21">
        <f>[1]DB!AY18</f>
        <v>0</v>
      </c>
      <c r="N18" s="21">
        <f>IF(Rækker!N5="MR",M18+1,M18)</f>
        <v>0</v>
      </c>
      <c r="O18" s="21">
        <f>[1]DB!AZ18</f>
        <v>0</v>
      </c>
      <c r="P18" s="21">
        <f>IF(Rækker!N5="Res",O18+1,O18)</f>
        <v>0</v>
      </c>
      <c r="Q18" s="21" t="str">
        <f t="shared" si="5"/>
        <v/>
      </c>
      <c r="R18" s="21" t="str">
        <f>IF('Rækker - Udskrift'!X7=1,1,IF('Rækker - Udskrift'!Y7="X","X",IF('Rækker - Udskrift'!Z7=2,2,"")))</f>
        <v/>
      </c>
      <c r="S18" s="21" t="str">
        <f>IF('Rækker - Udskrift'!X8=1,1,IF('Rækker - Udskrift'!Y8="X","X",IF('Rækker - Udskrift'!Z8=2,2,"")))</f>
        <v/>
      </c>
      <c r="T18" s="21" t="str">
        <f>IF('Rækker - Udskrift'!X9=1,1,IF('Rækker - Udskrift'!Y9="X","X",IF('Rækker - Udskrift'!Z9=2,2,"")))</f>
        <v/>
      </c>
      <c r="U18" s="21" t="str">
        <f>IF('Rækker - Udskrift'!X10=1,1,IF('Rækker - Udskrift'!Y10="X","X",IF('Rækker - Udskrift'!Z10=2,2,"")))</f>
        <v/>
      </c>
      <c r="V18" s="21" t="str">
        <f>IF('Rækker - Udskrift'!X11=1,1,IF('Rækker - Udskrift'!Y11="X","X",IF('Rækker - Udskrift'!Z11=2,2,"")))</f>
        <v/>
      </c>
      <c r="W18" s="21" t="str">
        <f>IF('Rækker - Udskrift'!X12=1,1,IF('Rækker - Udskrift'!Y12="X","X",IF('Rækker - Udskrift'!Z12=2,2,"")))</f>
        <v/>
      </c>
      <c r="X18" s="21" t="str">
        <f>IF('Rækker - Udskrift'!X13=1,1,IF('Rækker - Udskrift'!Y13="X","X",IF('Rækker - Udskrift'!Z13=2,2,"")))</f>
        <v/>
      </c>
      <c r="Y18" s="21" t="str">
        <f>IF('Rækker - Udskrift'!X14=1,1,IF('Rækker - Udskrift'!Y14="X","X",IF('Rækker - Udskrift'!Z14=2,2,"")))</f>
        <v/>
      </c>
      <c r="Z18" s="21" t="str">
        <f>IF('Rækker - Udskrift'!X15=1,1,IF('Rækker - Udskrift'!Y15="X","X",IF('Rækker - Udskrift'!Z15=2,2,"")))</f>
        <v/>
      </c>
      <c r="AA18" s="21" t="str">
        <f>IF('Rækker - Udskrift'!X16=1,1,IF('Rækker - Udskrift'!Y16="X","X",IF('Rækker - Udskrift'!Z16=2,2,"")))</f>
        <v/>
      </c>
      <c r="AB18" s="21" t="str">
        <f>IF('Rækker - Udskrift'!X17=1,1,IF('Rækker - Udskrift'!Y17="X","X",IF('Rækker - Udskrift'!Z17=2,2,"")))</f>
        <v/>
      </c>
      <c r="AC18" s="21" t="str">
        <f>IF('Rækker - Udskrift'!X18=1,1,IF('Rækker - Udskrift'!Y18="X","X",IF('Rækker - Udskrift'!Z18=2,2,"")))</f>
        <v/>
      </c>
      <c r="AD18" s="21" t="str">
        <f>IF('Rækker - Udskrift'!X19=1,1,IF('Rækker - Udskrift'!Y19="X","X",IF('Rækker - Udskrift'!Z19=2,2,"")))</f>
        <v/>
      </c>
      <c r="AE18" s="21">
        <f>IF(Q18&lt;&gt;"",IF(LEFT(Q18,3)="Res",F1,0),IF(R18=R10,1,0)+IF(S18=S10,1,0)+IF(T18=T10,1,0)+IF(U18=U10,1,0)+IF(V18=V10,1,0)+IF(W18=W10,1,0)+IF(X18=X10,1,0)+IF(Y18=Y10,1,0)+IF(Z18=Z10,1,0)+IF(AA18=AA10,1,0)+IF(AB18=AB10,1,0)+IF(AC18=AC10,1,0)+IF(AD18=AD10,1,0))</f>
        <v>0</v>
      </c>
      <c r="AF18" s="21">
        <f>RANK(AE18,AE12:AE19,1)</f>
        <v>1</v>
      </c>
      <c r="AG18" s="21">
        <f t="shared" si="0"/>
        <v>0</v>
      </c>
      <c r="AH18" s="21">
        <f>IF(R18=R10,4096,0)+IF(S18=S10,2048,0)+IF(T18=T10,1024,0)+IF(U18=U10,512,0)+IF(V18=V10,256,0)+IF(W18=W10,128,0)+IF(X18=X10,64,0)+IF(Y18=Y10,32,0)+IF(Z18=Z10,16,0)+IF(AA18=AA10,8,0)+IF(AB18=AB10,4,0)+IF(AC18=AC10,2,0)+IF(AD18=AD10,1,0)</f>
        <v>0</v>
      </c>
      <c r="AI18" s="21">
        <f>RANK(AH18,AH12:AH19,1)</f>
        <v>1</v>
      </c>
      <c r="AJ18" s="21">
        <f t="shared" si="6"/>
        <v>66</v>
      </c>
      <c r="AK18" s="21">
        <f>RANK(AJ18,AJ12:AJ19,1)</f>
        <v>1</v>
      </c>
      <c r="AL18" s="21">
        <f t="shared" si="1"/>
        <v>0</v>
      </c>
      <c r="AM18" s="21">
        <f t="shared" si="2"/>
        <v>0</v>
      </c>
      <c r="AN18" s="21">
        <f t="shared" si="3"/>
        <v>0</v>
      </c>
      <c r="AO18" s="21">
        <f t="shared" si="7"/>
        <v>0</v>
      </c>
      <c r="AP18" s="21">
        <f t="shared" si="4"/>
        <v>0</v>
      </c>
      <c r="AQ18" s="21">
        <f>IF(C18&gt;0,IF(AN18&gt;0,COUNTIF(AN12:AN18,"&gt;0"),0),0)</f>
        <v>0</v>
      </c>
      <c r="AR18" s="21">
        <f>IF(AQ18&gt;0,AQ18,MAX(AQ12:AQ19)+COUNTIF(AQ12:AQ18,"=0"))</f>
        <v>7</v>
      </c>
      <c r="AS18" s="21" t="str">
        <f>IF(G30&gt;MAX(AQ12:AQ19),"",DGET(A11:AR19,"Signatur",G29:G30))</f>
        <v/>
      </c>
      <c r="AT18" s="21">
        <f>IF(G30&gt;MAX(AQ12:AQ19),0,DGET(A11:AR19,"Deltager E",G29:G30))</f>
        <v>0</v>
      </c>
      <c r="AU18" s="21">
        <f>IF(G30&gt;MAX(AQ12:AQ19),0,DGET(A11:AR19,"2. runde E",G29:G30))</f>
        <v>0</v>
      </c>
      <c r="AV18" s="21">
        <f>IF(G30&gt;MAX(AQ12:AQ19),0,DGET(A11:AR19,"Kval E",G29:G30))</f>
        <v>0</v>
      </c>
      <c r="AW18" s="21">
        <f>IF(G30&gt;MAX(AQ12:AQ19),0,DGET(A11:AR19,"Dis E",G29:G30))</f>
        <v>0</v>
      </c>
      <c r="AX18" s="21">
        <f>IF(G30&gt;MAX(AQ12:AQ19),0,DGET(A11:AR19,"Udm E",G29:G30))</f>
        <v>0</v>
      </c>
      <c r="AY18" s="21">
        <f>IF(G30&gt;MAX(AQ12:AQ19),0,DGET(A11:AR19,"MR E",G29:G30))</f>
        <v>0</v>
      </c>
      <c r="AZ18" s="21">
        <f>IF(G30&gt;MAX(AQ12:AQ19),0,DGET(A11:AR19,"Res E",G29:G30))</f>
        <v>0</v>
      </c>
    </row>
    <row r="19" spans="1:52" x14ac:dyDescent="0.15">
      <c r="A19" s="21" t="str">
        <f>[1]DB!AS19</f>
        <v/>
      </c>
      <c r="B19" s="21">
        <v>8</v>
      </c>
      <c r="C19" s="21">
        <f>[1]DB!AT19</f>
        <v>0</v>
      </c>
      <c r="D19" s="21">
        <v>0</v>
      </c>
      <c r="E19" s="21">
        <f>IF(B6=13,IF(A19&lt;&gt;"",COUNTIF(U22:U25,A19)+D19,0),D19)</f>
        <v>0</v>
      </c>
      <c r="F19" s="21">
        <f>[1]DB!AT19</f>
        <v>0</v>
      </c>
      <c r="G19" s="21">
        <f>IF(B6=13,IF(A19&lt;&gt;"",F19-COUNTIF(U22:U25,A19)-COUNTIF(Y22:Y25,A19),0),F19)</f>
        <v>0</v>
      </c>
      <c r="H19" s="21">
        <f>[1]DB!BA19</f>
        <v>0</v>
      </c>
      <c r="I19" s="21">
        <f>[1]DB!AW19</f>
        <v>0</v>
      </c>
      <c r="J19" s="21">
        <f>IF(Rækker!P5="Disket",1,IF(N19&gt;5,1,IF(I19=1,1,0)))</f>
        <v>0</v>
      </c>
      <c r="K19" s="21">
        <f>[1]DB!AX19</f>
        <v>0</v>
      </c>
      <c r="L19" s="21">
        <f>IF(Rækker!P5="Udmeldt",1,IF(K19=1,1,0))</f>
        <v>0</v>
      </c>
      <c r="M19" s="21">
        <f>[1]DB!AY19</f>
        <v>0</v>
      </c>
      <c r="N19" s="21">
        <f>IF(Rækker!P5="MR",M19+1,M19)</f>
        <v>0</v>
      </c>
      <c r="O19" s="21">
        <f>[1]DB!AZ19</f>
        <v>0</v>
      </c>
      <c r="P19" s="21">
        <f>IF(Rækker!P5="Res",O19+1,O19)</f>
        <v>0</v>
      </c>
      <c r="Q19" s="21" t="str">
        <f t="shared" si="5"/>
        <v/>
      </c>
      <c r="R19" s="21" t="str">
        <f>IF('Rækker - Udskrift'!AA7=1,1,IF('Rækker - Udskrift'!AB7="X","X",IF('Rækker - Udskrift'!AC7=2,2,"")))</f>
        <v/>
      </c>
      <c r="S19" s="21" t="str">
        <f>IF('Rækker - Udskrift'!AA8=1,1,IF('Rækker - Udskrift'!AB8="X","X",IF('Rækker - Udskrift'!AC8=2,2,"")))</f>
        <v/>
      </c>
      <c r="T19" s="21" t="str">
        <f>IF('Rækker - Udskrift'!AA9=1,1,IF('Rækker - Udskrift'!AB9="X","X",IF('Rækker - Udskrift'!AC9=2,2,"")))</f>
        <v/>
      </c>
      <c r="U19" s="21" t="str">
        <f>IF('Rækker - Udskrift'!AA10=1,1,IF('Rækker - Udskrift'!AB10="X","X",IF('Rækker - Udskrift'!AC10=2,2,"")))</f>
        <v/>
      </c>
      <c r="V19" s="21" t="str">
        <f>IF('Rækker - Udskrift'!AA11=1,1,IF('Rækker - Udskrift'!AB11="X","X",IF('Rækker - Udskrift'!AC11=2,2,"")))</f>
        <v/>
      </c>
      <c r="W19" s="21" t="str">
        <f>IF('Rækker - Udskrift'!AA12=1,1,IF('Rækker - Udskrift'!AB12="X","X",IF('Rækker - Udskrift'!AC12=2,2,"")))</f>
        <v/>
      </c>
      <c r="X19" s="21" t="str">
        <f>IF('Rækker - Udskrift'!AA13=1,1,IF('Rækker - Udskrift'!AB13="X","X",IF('Rækker - Udskrift'!AC13=2,2,"")))</f>
        <v/>
      </c>
      <c r="Y19" s="21" t="str">
        <f>IF('Rækker - Udskrift'!AA14=1,1,IF('Rækker - Udskrift'!AB14="X","X",IF('Rækker - Udskrift'!AC14=2,2,"")))</f>
        <v/>
      </c>
      <c r="Z19" s="21" t="str">
        <f>IF('Rækker - Udskrift'!AA15=1,1,IF('Rækker - Udskrift'!AB15="X","X",IF('Rækker - Udskrift'!AC15=2,2,"")))</f>
        <v/>
      </c>
      <c r="AA19" s="21" t="str">
        <f>IF('Rækker - Udskrift'!AA16=1,1,IF('Rækker - Udskrift'!AB16="X","X",IF('Rækker - Udskrift'!AC16=2,2,"")))</f>
        <v/>
      </c>
      <c r="AB19" s="21" t="str">
        <f>IF('Rækker - Udskrift'!AA17=1,1,IF('Rækker - Udskrift'!AB17="X","X",IF('Rækker - Udskrift'!AC17=2,2,"")))</f>
        <v/>
      </c>
      <c r="AC19" s="21" t="str">
        <f>IF('Rækker - Udskrift'!AA18=1,1,IF('Rækker - Udskrift'!AB18="X","X",IF('Rækker - Udskrift'!AC18=2,2,"")))</f>
        <v/>
      </c>
      <c r="AD19" s="21" t="str">
        <f>IF('Rækker - Udskrift'!AA19=1,1,IF('Rækker - Udskrift'!AB19="X","X",IF('Rækker - Udskrift'!AC19=2,2,"")))</f>
        <v/>
      </c>
      <c r="AE19" s="21">
        <f>IF(Q19&lt;&gt;"",IF(LEFT(Q19,3)="Res",F1,0),IF(R19=R10,1,0)+IF(S19=S10,1,0)+IF(T19=T10,1,0)+IF(U19=U10,1,0)+IF(V19=V10,1,0)+IF(W19=W10,1,0)+IF(X19=X10,1,0)+IF(Y19=Y10,1,0)+IF(Z19=Z10,1,0)+IF(AA19=AA10,1,0)+IF(AB19=AB10,1,0)+IF(AC19=AC10,1,0)+IF(AD19=AD10,1,0))</f>
        <v>0</v>
      </c>
      <c r="AF19" s="21">
        <f>RANK(AE19,AE12:AE19,1)</f>
        <v>1</v>
      </c>
      <c r="AG19" s="21">
        <f t="shared" si="0"/>
        <v>0</v>
      </c>
      <c r="AH19" s="21">
        <f>IF(R19=R10,4096,0)+IF(S19=S10,2048,0)+IF(T19=T10,1024,0)+IF(U19=U10,512,0)+IF(V19=V10,256,0)+IF(W19=W10,128,0)+IF(X19=X10,64,0)+IF(Y19=Y10,32,0)+IF(Z19=Z10,16,0)+IF(AA19=AA10,8,0)+IF(AB19=AB10,4,0)+IF(AC19=AC10,2,0)+IF(AD19=AD10,1,0)</f>
        <v>0</v>
      </c>
      <c r="AI19" s="21">
        <f>RANK(AH19,AH12:AH19,1)</f>
        <v>1</v>
      </c>
      <c r="AJ19" s="21">
        <f t="shared" si="6"/>
        <v>66</v>
      </c>
      <c r="AK19" s="21">
        <f>RANK(AJ19,AJ12:AJ19,1)</f>
        <v>1</v>
      </c>
      <c r="AL19" s="21">
        <f t="shared" si="1"/>
        <v>0</v>
      </c>
      <c r="AM19" s="21">
        <f t="shared" si="2"/>
        <v>0</v>
      </c>
      <c r="AN19" s="21">
        <f t="shared" si="3"/>
        <v>0</v>
      </c>
      <c r="AO19" s="21">
        <f t="shared" si="7"/>
        <v>0</v>
      </c>
      <c r="AP19" s="21">
        <f t="shared" si="4"/>
        <v>0</v>
      </c>
      <c r="AQ19" s="21">
        <f>IF(C19&gt;0,IF(AN19&gt;0,COUNTIF(AN12:AN19,"&gt;0"),0),0)</f>
        <v>0</v>
      </c>
      <c r="AR19" s="21">
        <f>IF(AQ19&gt;0,AQ19,MAX(AQ12:AQ19)+COUNTIF(AQ12:AQ19,"=0"))</f>
        <v>8</v>
      </c>
      <c r="AS19" s="21" t="str">
        <f>IF(H30&gt;MAX(AQ12:AQ19),"",DGET(A11:AR19,"Signatur",H29:H30))</f>
        <v/>
      </c>
      <c r="AT19" s="21">
        <f>IF(H30&gt;MAX(AQ12:AQ19),0,DGET(A11:AR19,"Deltager E",H29:H30))</f>
        <v>0</v>
      </c>
      <c r="AU19" s="21">
        <f>IF(H30&gt;MAX(AQ12:AQ19),0,DGET(A11:AR19,"2. runde E",H29:H30))</f>
        <v>0</v>
      </c>
      <c r="AV19" s="21">
        <f>IF(H30&gt;MAX(AQ12:AQ19),0,DGET(A11:AR19,"Kval E",H29:H30))</f>
        <v>0</v>
      </c>
      <c r="AW19" s="21">
        <f>IF(H30&gt;MAX(AQ12:AQ19),0,DGET(A11:AR19,"Dis E",H29:H30))</f>
        <v>0</v>
      </c>
      <c r="AX19" s="21">
        <f>IF(H30&gt;MAX(AQ12:AQ19),0,DGET(A11:AR19,"Udm E",H29:H30))</f>
        <v>0</v>
      </c>
      <c r="AY19" s="21">
        <f>IF(H30&gt;MAX(AQ12:AQ19),0,DGET(A11:AR19,"MR E",H29:H30))</f>
        <v>0</v>
      </c>
      <c r="AZ19" s="21">
        <f>IF(H30&gt;MAX(AQ12:AQ19),0,DGET(A11:AR19,"Res E",H29:H30))</f>
        <v>0</v>
      </c>
    </row>
    <row r="21" spans="1:52" x14ac:dyDescent="0.15">
      <c r="A21" s="21" t="s">
        <v>75</v>
      </c>
      <c r="B21" s="21" t="s">
        <v>76</v>
      </c>
      <c r="C21" s="21" t="s">
        <v>77</v>
      </c>
      <c r="D21" s="21" t="s">
        <v>78</v>
      </c>
      <c r="E21" s="21" t="s">
        <v>79</v>
      </c>
      <c r="F21" s="21" t="s">
        <v>80</v>
      </c>
      <c r="G21" s="21" t="s">
        <v>89</v>
      </c>
      <c r="H21" s="21" t="s">
        <v>90</v>
      </c>
      <c r="I21" s="21" t="s">
        <v>91</v>
      </c>
      <c r="J21" s="21" t="s">
        <v>92</v>
      </c>
      <c r="K21" s="21" t="s">
        <v>82</v>
      </c>
      <c r="L21" s="21" t="s">
        <v>98</v>
      </c>
      <c r="M21" s="21" t="s">
        <v>83</v>
      </c>
      <c r="N21" s="21" t="s">
        <v>96</v>
      </c>
      <c r="O21" s="21" t="s">
        <v>93</v>
      </c>
      <c r="P21" s="21" t="s">
        <v>94</v>
      </c>
      <c r="Q21" s="21" t="s">
        <v>95</v>
      </c>
      <c r="R21" s="21" t="s">
        <v>84</v>
      </c>
      <c r="S21" s="21" t="s">
        <v>97</v>
      </c>
      <c r="T21" s="21" t="s">
        <v>85</v>
      </c>
      <c r="U21" s="21" t="s">
        <v>86</v>
      </c>
      <c r="V21" s="21" t="s">
        <v>87</v>
      </c>
      <c r="W21" s="21" t="s">
        <v>88</v>
      </c>
      <c r="Y21" s="21" t="s">
        <v>99</v>
      </c>
    </row>
    <row r="22" spans="1:52" x14ac:dyDescent="0.15">
      <c r="A22" s="21" t="str">
        <f>IF(B2=B4,[1]DB!A40,"")</f>
        <v>Idskov</v>
      </c>
      <c r="B22" s="21" t="str">
        <f>IF(B2=B4,[1]DB!B40,"")</f>
        <v>Idskov (1)</v>
      </c>
      <c r="C22" s="21">
        <f>IF(B2=B4,[1]DB!C40,"")</f>
        <v>85</v>
      </c>
      <c r="D22" s="21" t="str">
        <f>IF(B2=B4,[1]DB!D40,"")</f>
        <v>Benbo</v>
      </c>
      <c r="E22" s="21" t="str">
        <f>IF(B2=B4,[1]DB!E40,"")</f>
        <v>Benbo (8)</v>
      </c>
      <c r="F22" s="21">
        <f>IF(B2=B4,[1]DB!F40,"")</f>
        <v>96</v>
      </c>
      <c r="G22" s="21">
        <f>IF(A22&lt;&gt;"",DGET(A11:AK19,"Dis E",A31:A32),0)</f>
        <v>0</v>
      </c>
      <c r="H22" s="21">
        <f>IF(A22&lt;&gt;"",DGET(A11:AK19,"Udm E",A31:A32),0)</f>
        <v>0</v>
      </c>
      <c r="I22" s="21">
        <f>IF(A22&lt;&gt;"",DGET(A11:AK19,"MR E",A31:A32),0)</f>
        <v>0</v>
      </c>
      <c r="J22" s="21">
        <f>IF(A22&lt;&gt;"",DGET(A11:AK19,"Res E",A31:A32),0)</f>
        <v>0</v>
      </c>
      <c r="K22" s="21">
        <f>IF(A22&lt;&gt;"",DGET(A11:AK19,"ES N",A31:A32),0)</f>
        <v>0</v>
      </c>
      <c r="L22" s="21" t="str">
        <f>IF(B6=13,IF(B4=B2,IF(A22=D22,"",IF(AND(G22=0,H22=0,N22=0,O22=0),K22,"")),""),"")</f>
        <v/>
      </c>
      <c r="M22" s="21">
        <f>IF(A22&lt;&gt;"",DGET(A11:AK19,"BU Pl.",A31:A32),0)</f>
        <v>1</v>
      </c>
      <c r="N22" s="21">
        <f>IF(A22&lt;&gt;"",DGET(A11:AK19,"Dis E",E31:E32),0)</f>
        <v>0</v>
      </c>
      <c r="O22" s="21">
        <f>IF(A22&lt;&gt;"",DGET(A11:AK19,"Udm E",E31:E32),0)</f>
        <v>0</v>
      </c>
      <c r="P22" s="21">
        <f>IF(A22&lt;&gt;"",DGET(A11:AK19,"MR E",E31:E32),0)</f>
        <v>0</v>
      </c>
      <c r="Q22" s="21">
        <f>IF(A22&lt;&gt;"",DGET(A11:AK19,"Res E",E31:E32),0)</f>
        <v>1</v>
      </c>
      <c r="R22" s="21">
        <f>IF(A22&lt;&gt;"",DGET(A11:AK19,"ES N",E31:E32),0)</f>
        <v>0</v>
      </c>
      <c r="S22" s="21" t="str">
        <f>IF(B6=13,IF(B4=B2,IF(A22=D22,"",IF(AND(G22=0,H22=0,N22=0,O22=0),R22,"")),""),"")</f>
        <v/>
      </c>
      <c r="T22" s="21">
        <f>IF(A22&lt;&gt;"",DGET(A11:AK19,"BU Pl.",E31:E32),0)</f>
        <v>1</v>
      </c>
      <c r="U22" s="21" t="str">
        <f>IF(B6=13,IF(B4=B2,IF(OR(N22=1,O22=1),A22,IF(AND(OR(G22=1,H22=1),AND(N22=0,O22=0)),D22,IF(A22=D22,IF(F22&gt;C22,D22,A22),""))),""),"")</f>
        <v/>
      </c>
      <c r="V22" s="21" t="str">
        <f>IF(B6=13,IF(B4=B2,IF(OR(N22=1,O22=1),B22,IF(AND(OR(G22=1,H22=1),AND(N22=0,O22=0)),E22,IF(A22=D22,IF(F22&gt;C22,E22,B22),""))),""),"")</f>
        <v/>
      </c>
      <c r="W22" s="21" t="str">
        <f>IF(B6=13,IF(B4=B2,IF(OR(N22=1,O22=1),C22,IF(AND(OR(G22=1,H22=1),AND(N22=0,O22=0)),F22,IF(A22=D22,IF(F22&gt;C22,F22,C22),""))),""),"")</f>
        <v/>
      </c>
      <c r="Y22" s="21" t="str">
        <f>IF(U22=A22,D22,IF(U22=D22,A22,""))</f>
        <v/>
      </c>
    </row>
    <row r="23" spans="1:52" x14ac:dyDescent="0.15">
      <c r="A23" s="21" t="str">
        <f>IF(B2=B4,[1]DB!A41,"")</f>
        <v>Frydkær</v>
      </c>
      <c r="B23" s="21" t="str">
        <f>IF(B2=B4,[1]DB!B41,"")</f>
        <v>Frydkær (11)</v>
      </c>
      <c r="C23" s="21">
        <f>IF(B2=B4,[1]DB!C41,"")</f>
        <v>91</v>
      </c>
      <c r="D23" s="21" t="str">
        <f>IF(B2=B4,[1]DB!D41,"")</f>
        <v>Benbo</v>
      </c>
      <c r="E23" s="21" t="str">
        <f>IF(B2=B4,[1]DB!E41,"")</f>
        <v>Benbo (16)</v>
      </c>
      <c r="F23" s="21">
        <f>IF(B2=B4,[1]DB!F41,"")</f>
        <v>95</v>
      </c>
      <c r="G23" s="21">
        <f>IF(A23&lt;&gt;"",DGET(A11:AK19,"Dis E",B31:B32),0)</f>
        <v>0</v>
      </c>
      <c r="H23" s="21">
        <f>IF(A23&lt;&gt;"",DGET(A11:AK19,"Udm E",B31:B32),0)</f>
        <v>0</v>
      </c>
      <c r="I23" s="21">
        <f>IF(A23&lt;&gt;"",DGET(A11:AK19,"MR E",B31:B32),0)</f>
        <v>0</v>
      </c>
      <c r="J23" s="21">
        <f>IF(A23&lt;&gt;"",DGET(A11:AK19,"Res E",B31:B32),0)</f>
        <v>1</v>
      </c>
      <c r="K23" s="21">
        <f>IF(A23&lt;&gt;"",DGET(A11:AK19,"ES N",B31:B32),0)</f>
        <v>0</v>
      </c>
      <c r="L23" s="21" t="str">
        <f>IF(B6=13,IF(B4=B2,IF(A23=D23,"",IF(AND(G23=0,H23=0,N23=0,O23=0),K23,"")),""),"")</f>
        <v/>
      </c>
      <c r="M23" s="21">
        <f>IF(A23&lt;&gt;"",DGET(A11:AK19,"BU Pl.",B31:B32),0)</f>
        <v>1</v>
      </c>
      <c r="N23" s="21">
        <f>IF(A23&lt;&gt;"",DGET(A11:AK19,"Dis E",F31:F32),0)</f>
        <v>0</v>
      </c>
      <c r="O23" s="21">
        <f>IF(A23&lt;&gt;"",DGET(A11:AK19,"Udm E",F31:F32),0)</f>
        <v>0</v>
      </c>
      <c r="P23" s="21">
        <f>IF(A23&lt;&gt;"",DGET(A11:AK19,"MR E",F31:F32),0)</f>
        <v>0</v>
      </c>
      <c r="Q23" s="21">
        <f>IF(A23&lt;&gt;"",DGET(A11:AK19,"Res E",F31:F32),0)</f>
        <v>1</v>
      </c>
      <c r="R23" s="21">
        <f>IF(A23&lt;&gt;"",DGET(A11:AK19,"ES N",F31:F32),0)</f>
        <v>0</v>
      </c>
      <c r="S23" s="21" t="str">
        <f>IF(B6=13,IF(B4=B2,IF(A23=D23,"",IF(AND(G23=0,H23=0,N23=0,O23=0),R23,"")),""),"")</f>
        <v/>
      </c>
      <c r="T23" s="21">
        <f>IF(A23&lt;&gt;"",DGET(A11:AK19,"BU Pl.",F31:F32),0)</f>
        <v>1</v>
      </c>
      <c r="U23" s="21" t="str">
        <f>IF(B6=13,IF(B4=B2,IF(OR(N23=1,O23=1),A23,IF(AND(OR(G23=1,H23=1),AND(N23=0,O23=0)),D23,IF(A23=D23,IF(F23&gt;C23,D23,A23),""))),""),"")</f>
        <v/>
      </c>
      <c r="V23" s="21" t="str">
        <f>IF(B6=13,IF(B4=B2,IF(OR(N23=1,O23=1),B23,IF(AND(OR(G23=1,H23=1),AND(N23=0,O23=0)),E23,IF(A23=D23,IF(F23&gt;C23,E23,B23),""))),""),"")</f>
        <v/>
      </c>
      <c r="W23" s="21" t="str">
        <f>IF(B6=13,IF(B4=B2,IF(OR(N23=1,O23=1),C23,IF(AND(OR(G23=1,H23=1),AND(N23=0,O23=0)),F23,IF(A23=D23,IF(F23&gt;C23,F23,C23),""))),""),"")</f>
        <v/>
      </c>
      <c r="Y23" s="21" t="str">
        <f>IF(U23=A23,D23,IF(U23=D23,A23,""))</f>
        <v/>
      </c>
    </row>
    <row r="24" spans="1:52" x14ac:dyDescent="0.15">
      <c r="A24" s="21" t="str">
        <f>IF(B2=B4,[1]DB!A42,"")</f>
        <v>LPHJ</v>
      </c>
      <c r="B24" s="21" t="str">
        <f>IF(B2=B4,[1]DB!B42,"")</f>
        <v>LPHJ (4)</v>
      </c>
      <c r="C24" s="21">
        <f>IF(B2=B4,[1]DB!C42,"")</f>
        <v>56</v>
      </c>
      <c r="D24" s="21" t="str">
        <f>IF(B2=B4,[1]DB!D42,"")</f>
        <v>LPHJ</v>
      </c>
      <c r="E24" s="21" t="str">
        <f>IF(B2=B4,[1]DB!E42,"")</f>
        <v>LPHJ (6)</v>
      </c>
      <c r="F24" s="21">
        <f>IF(B2=B4,[1]DB!F42,"")</f>
        <v>50</v>
      </c>
      <c r="G24" s="21">
        <f>IF(A24&lt;&gt;"",DGET(A11:AK19,"Dis E",C31:C32),0)</f>
        <v>0</v>
      </c>
      <c r="H24" s="21">
        <f>IF(A24&lt;&gt;"",DGET(A11:AK19,"Udm E",C31:C32),0)</f>
        <v>0</v>
      </c>
      <c r="I24" s="21">
        <f>IF(A24&lt;&gt;"",DGET(A11:AK19,"MR E",C31:C32),0)</f>
        <v>0</v>
      </c>
      <c r="J24" s="21">
        <f>IF(A24&lt;&gt;"",DGET(A11:AK19,"Res E",C31:C32),0)</f>
        <v>0</v>
      </c>
      <c r="K24" s="21">
        <f>IF(A24&lt;&gt;"",DGET(A11:AK19,"ES N",C31:C32),0)</f>
        <v>0</v>
      </c>
      <c r="L24" s="21" t="str">
        <f>IF(B6=13,IF(B4=B2,IF(A24=D24,"",IF(AND(G24=0,H24=0,N24=0,O24=0),K24,"")),""),"")</f>
        <v/>
      </c>
      <c r="M24" s="21">
        <f>IF(A24&lt;&gt;"",DGET(A11:AK19,"BU Pl.",C31:C32),0)</f>
        <v>1</v>
      </c>
      <c r="N24" s="21">
        <f>IF(A24&lt;&gt;"",DGET(A11:AK19,"Dis E",G31:G32),0)</f>
        <v>0</v>
      </c>
      <c r="O24" s="21">
        <f>IF(A24&lt;&gt;"",DGET(A11:AK19,"Udm E",G31:G32),0)</f>
        <v>0</v>
      </c>
      <c r="P24" s="21">
        <f>IF(A24&lt;&gt;"",DGET(A11:AK19,"MR E",G31:G32),0)</f>
        <v>0</v>
      </c>
      <c r="Q24" s="21">
        <f>IF(A24&lt;&gt;"",DGET(A11:AK19,"Res E",G31:G32),0)</f>
        <v>0</v>
      </c>
      <c r="R24" s="21">
        <f>IF(A24&lt;&gt;"",DGET(A11:AK19,"ES N",G31:G32),0)</f>
        <v>0</v>
      </c>
      <c r="S24" s="21" t="str">
        <f>IF(B6=13,IF(B4=B2,IF(A24=D24,"",IF(AND(G24=0,H24=0,N24=0,O24=0),R24,"")),""),"")</f>
        <v/>
      </c>
      <c r="T24" s="21">
        <f>IF(A24&lt;&gt;"",DGET(A11:AK19,"BU Pl.",G31:G32),0)</f>
        <v>1</v>
      </c>
      <c r="U24" s="21" t="str">
        <f>IF(B6=13,IF(B4=B2,IF(OR(N24=1,O24=1),A24,IF(AND(OR(G24=1,H24=1),AND(N24=0,O24=0)),D24,IF(A24=D24,IF(F24&gt;C24,D24,A24),""))),""),"")</f>
        <v/>
      </c>
      <c r="V24" s="21" t="str">
        <f>IF(B6=13,IF(B4=B2,IF(OR(N24=1,O24=1),B24,IF(AND(OR(G24=1,H24=1),AND(N24=0,O24=0)),E24,IF(A24=D24,IF(F24&gt;C24,E24,B24),""))),""),"")</f>
        <v/>
      </c>
      <c r="W24" s="21" t="str">
        <f>IF(B6=13,IF(B4=B2,IF(OR(N24=1,O24=1),C24,IF(AND(OR(G24=1,H24=1),AND(N24=0,O24=0)),F24,IF(A24=D24,IF(F24&gt;C24,F24,C24),""))),""),"")</f>
        <v/>
      </c>
      <c r="Y24" s="21" t="str">
        <f>IF(U24=A24,D24,IF(U24=D24,A24,""))</f>
        <v/>
      </c>
    </row>
    <row r="25" spans="1:52" x14ac:dyDescent="0.15">
      <c r="A25" s="21" t="str">
        <f>IF(B2=B4,[1]DB!A43,"")</f>
        <v>LPHJ</v>
      </c>
      <c r="B25" s="21" t="str">
        <f>IF(B2=B4,[1]DB!B43,"")</f>
        <v>LPHJ (10)</v>
      </c>
      <c r="C25" s="21">
        <f>IF(B2=B4,[1]DB!C43,"")</f>
        <v>56</v>
      </c>
      <c r="D25" s="21" t="str">
        <f>IF(B2=B4,[1]DB!D43,"")</f>
        <v>Robbo</v>
      </c>
      <c r="E25" s="21" t="str">
        <f>IF(B2=B4,[1]DB!E43,"")</f>
        <v>Robbo (2)</v>
      </c>
      <c r="F25" s="21">
        <f>IF(B2=B4,[1]DB!F43,"")</f>
        <v>51</v>
      </c>
      <c r="G25" s="21">
        <f>IF(A25&lt;&gt;"",DGET(A11:AK19,"Dis E",D31:D32),0)</f>
        <v>0</v>
      </c>
      <c r="H25" s="21">
        <f>IF(A25&lt;&gt;"",DGET(A11:AK19,"Udm E",D31:D32),0)</f>
        <v>0</v>
      </c>
      <c r="I25" s="21">
        <f>IF(A25&lt;&gt;"",DGET(A11:AK19,"MR E",D31:D32),0)</f>
        <v>0</v>
      </c>
      <c r="J25" s="21">
        <f>IF(A25&lt;&gt;"",DGET(A11:AK19,"Res E",D31:D32),0)</f>
        <v>0</v>
      </c>
      <c r="K25" s="21">
        <f>IF(A25&lt;&gt;"",DGET(A11:AK19,"ES N",D31:D32),0)</f>
        <v>0</v>
      </c>
      <c r="L25" s="21" t="str">
        <f>IF(B6=13,IF(B4=B2,IF(A25=D25,"",IF(AND(G25=0,H25=0,N25=0,O25=0),K25,"")),""),"")</f>
        <v/>
      </c>
      <c r="M25" s="21">
        <f>IF(A25&lt;&gt;"",DGET(A11:AK19,"BU Pl.",D31:D32),0)</f>
        <v>1</v>
      </c>
      <c r="N25" s="21">
        <f>IF(A25&lt;&gt;"",DGET(A11:AK19,"Dis E",H31:H32),0)</f>
        <v>0</v>
      </c>
      <c r="O25" s="21">
        <f>IF(A25&lt;&gt;"",DGET(A11:AK19,"Udm E",H31:H32),0)</f>
        <v>0</v>
      </c>
      <c r="P25" s="21">
        <f>IF(A25&lt;&gt;"",DGET(A11:AK19,"MR E",H31:H32),0)</f>
        <v>0</v>
      </c>
      <c r="Q25" s="21">
        <f>IF(A25&lt;&gt;"",DGET(A11:AK19,"Res E",H31:H32),0)</f>
        <v>0</v>
      </c>
      <c r="R25" s="21">
        <f>IF(A25&lt;&gt;"",DGET(A11:AK19,"ES N",H31:H32),0)</f>
        <v>0</v>
      </c>
      <c r="S25" s="21" t="str">
        <f>IF(B6=13,IF(B4=B2,IF(A25=D25,"",IF(AND(G25=0,H25=0,N25=0,O25=0),R25,"")),""),"")</f>
        <v/>
      </c>
      <c r="T25" s="21">
        <f>IF(A25&lt;&gt;"",DGET(A11:AK19,"BU Pl.",H31:H32),0)</f>
        <v>1</v>
      </c>
      <c r="U25" s="21" t="str">
        <f>IF(B6=13,IF(B4=B2,IF(OR(N25=1,O25=1),A25,IF(AND(OR(G25=1,H25=1),AND(N25=0,O25=0)),D25,IF(A25=D25,IF(F25&gt;C25,D25,A25),""))),""),"")</f>
        <v/>
      </c>
      <c r="V25" s="21" t="str">
        <f>IF(B6=13,IF(B4=B2,IF(OR(N25=1,O25=1),B25,IF(AND(OR(G25=1,H25=1),AND(N25=0,O25=0)),E25,IF(A25=D25,IF(F25&gt;C25,E25,B25),""))),""),"")</f>
        <v/>
      </c>
      <c r="W25" s="21" t="str">
        <f>IF(B6=13,IF(B4=B2,IF(OR(N25=1,O25=1),C25,IF(AND(OR(G25=1,H25=1),AND(N25=0,O25=0)),F25,IF(A25=D25,IF(F25&gt;C25,F25,C25),""))),""),"")</f>
        <v/>
      </c>
      <c r="Y25" s="21" t="str">
        <f>IF(U25=A25,D25,IF(U25=D25,A25,""))</f>
        <v/>
      </c>
    </row>
    <row r="27" spans="1:52" x14ac:dyDescent="0.15">
      <c r="A27" s="21" t="s">
        <v>25</v>
      </c>
      <c r="B27" s="21" t="s">
        <v>25</v>
      </c>
      <c r="C27" s="21" t="s">
        <v>25</v>
      </c>
      <c r="D27" s="21" t="s">
        <v>25</v>
      </c>
      <c r="E27" s="21" t="s">
        <v>25</v>
      </c>
      <c r="F27" s="21" t="s">
        <v>25</v>
      </c>
      <c r="G27" s="21" t="s">
        <v>25</v>
      </c>
      <c r="H27" s="21" t="s">
        <v>25</v>
      </c>
    </row>
    <row r="28" spans="1:52" x14ac:dyDescent="0.15">
      <c r="A28" s="21">
        <v>1</v>
      </c>
      <c r="B28" s="21">
        <v>2</v>
      </c>
      <c r="C28" s="21">
        <v>3</v>
      </c>
      <c r="D28" s="21">
        <v>4</v>
      </c>
      <c r="E28" s="21">
        <v>5</v>
      </c>
      <c r="F28" s="21">
        <v>6</v>
      </c>
      <c r="G28" s="21">
        <v>7</v>
      </c>
      <c r="H28" s="21">
        <v>8</v>
      </c>
    </row>
    <row r="29" spans="1:52" x14ac:dyDescent="0.15">
      <c r="A29" s="21" t="s">
        <v>69</v>
      </c>
      <c r="B29" s="21" t="s">
        <v>69</v>
      </c>
      <c r="C29" s="21" t="s">
        <v>69</v>
      </c>
      <c r="D29" s="21" t="s">
        <v>69</v>
      </c>
      <c r="E29" s="21" t="s">
        <v>69</v>
      </c>
      <c r="F29" s="21" t="s">
        <v>69</v>
      </c>
      <c r="G29" s="21" t="s">
        <v>69</v>
      </c>
      <c r="H29" s="21" t="s">
        <v>69</v>
      </c>
    </row>
    <row r="30" spans="1:52" x14ac:dyDescent="0.15">
      <c r="A30" s="21">
        <v>1</v>
      </c>
      <c r="B30" s="21">
        <v>2</v>
      </c>
      <c r="C30" s="21">
        <v>3</v>
      </c>
      <c r="D30" s="21">
        <v>4</v>
      </c>
      <c r="E30" s="21">
        <v>5</v>
      </c>
      <c r="F30" s="21">
        <v>6</v>
      </c>
      <c r="G30" s="21">
        <v>7</v>
      </c>
      <c r="H30" s="21">
        <v>8</v>
      </c>
    </row>
    <row r="31" spans="1:52" x14ac:dyDescent="0.15">
      <c r="A31" s="21" t="s">
        <v>2</v>
      </c>
      <c r="B31" s="21" t="s">
        <v>2</v>
      </c>
      <c r="C31" s="21" t="s">
        <v>2</v>
      </c>
      <c r="D31" s="21" t="s">
        <v>2</v>
      </c>
      <c r="E31" s="21" t="s">
        <v>2</v>
      </c>
      <c r="F31" s="21" t="s">
        <v>2</v>
      </c>
      <c r="G31" s="21" t="s">
        <v>2</v>
      </c>
      <c r="H31" s="21" t="s">
        <v>2</v>
      </c>
    </row>
    <row r="32" spans="1:52" x14ac:dyDescent="0.15">
      <c r="A32" s="21" t="str">
        <f>A22</f>
        <v>Idskov</v>
      </c>
      <c r="B32" s="21" t="str">
        <f>A23</f>
        <v>Frydkær</v>
      </c>
      <c r="C32" s="21" t="str">
        <f>A24</f>
        <v>LPHJ</v>
      </c>
      <c r="D32" s="21" t="str">
        <f>A25</f>
        <v>LPHJ</v>
      </c>
      <c r="E32" s="21" t="str">
        <f>D22</f>
        <v>Benbo</v>
      </c>
      <c r="F32" s="21" t="str">
        <f>D23</f>
        <v>Benbo</v>
      </c>
      <c r="G32" s="21" t="str">
        <f>D24</f>
        <v>LPHJ</v>
      </c>
      <c r="H32" s="21" t="str">
        <f>D25</f>
        <v>Robbo</v>
      </c>
    </row>
  </sheetData>
  <sheetProtection sheet="1" objects="1" scenarios="1"/>
  <mergeCells count="1">
    <mergeCell ref="AL11:AM11"/>
  </mergeCells>
  <phoneticPr fontId="0" type="noConversion"/>
  <pageMargins left="0.75" right="0.75" top="1" bottom="1" header="0" footer="0"/>
  <pageSetup paperSize="9" orientation="portrait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4" baseType="variant">
      <vt:variant>
        <vt:lpstr>Regneark</vt:lpstr>
      </vt:variant>
      <vt:variant>
        <vt:i4>6</vt:i4>
      </vt:variant>
      <vt:variant>
        <vt:lpstr>Navngivne områder</vt:lpstr>
      </vt:variant>
      <vt:variant>
        <vt:i4>4</vt:i4>
      </vt:variant>
    </vt:vector>
  </HeadingPairs>
  <TitlesOfParts>
    <vt:vector size="10" baseType="lpstr">
      <vt:lpstr>Kvartfinaler</vt:lpstr>
      <vt:lpstr>Kampe</vt:lpstr>
      <vt:lpstr>Rækker</vt:lpstr>
      <vt:lpstr>Rækker - Udskrift</vt:lpstr>
      <vt:lpstr>Resultater</vt:lpstr>
      <vt:lpstr>DB</vt:lpstr>
      <vt:lpstr>Kvartfinaler!Udskriftsområde</vt:lpstr>
      <vt:lpstr>Rækker!Udskriftsområde</vt:lpstr>
      <vt:lpstr>Rækker - Udskrift!Udskriftsområde</vt:lpstr>
      <vt:lpstr>Resultater!Udskriftsområde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Anders Dalsgaard Johansen</dc:creator>
  <cp:lastModifiedBy>X</cp:lastModifiedBy>
  <cp:lastPrinted>2006-06-29T19:09:38Z</cp:lastPrinted>
  <dcterms:created xsi:type="dcterms:W3CDTF">2003-03-17T15:19:10Z</dcterms:created>
  <dcterms:modified xsi:type="dcterms:W3CDTF">2026-10-15T09:30:51Z</dcterms:modified>
</cp:coreProperties>
</file>