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600\AC\Temp\"/>
    </mc:Choice>
  </mc:AlternateContent>
  <xr:revisionPtr revIDLastSave="13" documentId="8_{0D795F58-59B0-0E40-9583-07786BE34049}" xr6:coauthVersionLast="47" xr6:coauthVersionMax="47" xr10:uidLastSave="{833009BF-0FA2-3E4C-BFDB-0CDA0DAC19EA}"/>
  <bookViews>
    <workbookView xWindow="-60" yWindow="-60" windowWidth="15480" windowHeight="11640" activeTab="2" xr2:uid="{87EACA56-DEA4-46FE-9BE3-6D1B8A8928C8}"/>
  </bookViews>
  <sheets>
    <sheet name="Kampe" sheetId="12" r:id="rId1"/>
    <sheet name="Rækker" sheetId="4" r:id="rId2"/>
    <sheet name="1. Division" sheetId="1" r:id="rId3"/>
    <sheet name="2. Division" sheetId="13" r:id="rId4"/>
    <sheet name="3. Division" sheetId="15" r:id="rId5"/>
    <sheet name="Liga Pokalen - Udskrift" sheetId="28" r:id="rId6"/>
    <sheet name="Liga Pokalen - Resultater" sheetId="29" r:id="rId7"/>
    <sheet name="Liga Cup" sheetId="26" r:id="rId8"/>
    <sheet name="DB" sheetId="5" state="hidden" r:id="rId9"/>
  </sheets>
  <externalReferences>
    <externalReference r:id="rId10"/>
    <externalReference r:id="rId11"/>
    <externalReference r:id="rId12"/>
  </externalReferences>
  <definedNames>
    <definedName name="_xlnm.Print_Area" localSheetId="2">'1. Division'!$A$1:$CF$50</definedName>
    <definedName name="_xlnm.Print_Area" localSheetId="3">'2. Division'!$A$1:$CF$50</definedName>
    <definedName name="_xlnm.Print_Area" localSheetId="4">'3. Division'!$A$1:$CF$50</definedName>
    <definedName name="_xlnm.Print_Area" localSheetId="7">'Liga Cup'!$A$1:$W$15</definedName>
    <definedName name="_xlnm.Print_Area" localSheetId="6">'Liga Pokalen - Resultater'!$A$1:$T$17</definedName>
    <definedName name="_xlnm.Print_Area" localSheetId="5">'Liga Pokalen - Udskrift'!$A$1:$P$8</definedName>
    <definedName name="_xlnm.Print_Area" localSheetId="1">Rækker!$A$3:$AN$64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5" l="1"/>
  <c r="D1" i="5"/>
  <c r="F1" i="5"/>
  <c r="G1" i="5"/>
  <c r="H1" i="5"/>
  <c r="D2" i="5"/>
  <c r="A6" i="5"/>
  <c r="B6" i="5"/>
  <c r="C6" i="5"/>
  <c r="D6" i="5"/>
  <c r="E6" i="5"/>
  <c r="F6" i="5"/>
  <c r="I6" i="5"/>
  <c r="J6" i="5"/>
  <c r="K6" i="5"/>
  <c r="L6" i="5"/>
  <c r="M6" i="5"/>
  <c r="O6" i="5"/>
  <c r="P6" i="5"/>
  <c r="Q6" i="5"/>
  <c r="R6" i="5"/>
  <c r="S6" i="5"/>
  <c r="T6" i="5"/>
  <c r="U6" i="5"/>
  <c r="V6" i="5"/>
  <c r="N6" i="5"/>
  <c r="W6" i="5"/>
  <c r="X6" i="5"/>
  <c r="Z6" i="5"/>
  <c r="AB6" i="5"/>
  <c r="AD6" i="5"/>
  <c r="AG6" i="5"/>
  <c r="AJ6" i="5"/>
  <c r="AL6" i="5"/>
  <c r="AN6" i="5"/>
  <c r="AP6" i="5"/>
  <c r="AR6" i="5"/>
  <c r="AU6" i="5"/>
  <c r="AX6" i="5"/>
  <c r="BA6" i="5"/>
  <c r="A7" i="5"/>
  <c r="B7" i="5"/>
  <c r="C7" i="5"/>
  <c r="D7" i="5"/>
  <c r="E7" i="5"/>
  <c r="F7" i="5"/>
  <c r="I7" i="5"/>
  <c r="J7" i="5"/>
  <c r="K7" i="5"/>
  <c r="L7" i="5"/>
  <c r="M7" i="5"/>
  <c r="O7" i="5"/>
  <c r="P7" i="5"/>
  <c r="Q7" i="5"/>
  <c r="R7" i="5"/>
  <c r="S7" i="5"/>
  <c r="T7" i="5"/>
  <c r="U7" i="5"/>
  <c r="V7" i="5"/>
  <c r="N7" i="5"/>
  <c r="W7" i="5"/>
  <c r="CJ4" i="1"/>
  <c r="AA9" i="1"/>
  <c r="X7" i="5"/>
  <c r="Z7" i="5"/>
  <c r="AB7" i="5"/>
  <c r="AD7" i="5"/>
  <c r="AG7" i="5"/>
  <c r="AJ7" i="5"/>
  <c r="AL7" i="5"/>
  <c r="AN7" i="5"/>
  <c r="AP7" i="5"/>
  <c r="AR7" i="5"/>
  <c r="AU7" i="5"/>
  <c r="AX7" i="5"/>
  <c r="BA7" i="5"/>
  <c r="A8" i="5"/>
  <c r="B8" i="5"/>
  <c r="C8" i="5"/>
  <c r="D8" i="5"/>
  <c r="E8" i="5"/>
  <c r="F8" i="5"/>
  <c r="I8" i="5"/>
  <c r="J8" i="5"/>
  <c r="K8" i="5"/>
  <c r="L8" i="5"/>
  <c r="M8" i="5"/>
  <c r="O8" i="5"/>
  <c r="P8" i="5"/>
  <c r="Q8" i="5"/>
  <c r="R8" i="5"/>
  <c r="S8" i="5"/>
  <c r="T8" i="5"/>
  <c r="U8" i="5"/>
  <c r="V8" i="5"/>
  <c r="N8" i="5"/>
  <c r="W8" i="5"/>
  <c r="CJ8" i="1"/>
  <c r="AY9" i="1"/>
  <c r="X8" i="5"/>
  <c r="Z8" i="5"/>
  <c r="AB8" i="5"/>
  <c r="AD8" i="5"/>
  <c r="AG8" i="5"/>
  <c r="AJ8" i="5"/>
  <c r="AL8" i="5"/>
  <c r="AN8" i="5"/>
  <c r="AP8" i="5"/>
  <c r="AR8" i="5"/>
  <c r="AU8" i="5"/>
  <c r="AX8" i="5"/>
  <c r="BA8" i="5"/>
  <c r="A9" i="5"/>
  <c r="B9" i="5"/>
  <c r="C9" i="5"/>
  <c r="D9" i="5"/>
  <c r="E9" i="5"/>
  <c r="F9" i="5"/>
  <c r="I9" i="5"/>
  <c r="J9" i="5"/>
  <c r="K9" i="5"/>
  <c r="L9" i="5"/>
  <c r="M9" i="5"/>
  <c r="O9" i="5"/>
  <c r="P9" i="5"/>
  <c r="Q9" i="5"/>
  <c r="R9" i="5"/>
  <c r="S9" i="5"/>
  <c r="T9" i="5"/>
  <c r="U9" i="5"/>
  <c r="V9" i="5"/>
  <c r="N9" i="5"/>
  <c r="W9" i="5"/>
  <c r="X9" i="5"/>
  <c r="Z9" i="5"/>
  <c r="AB9" i="5"/>
  <c r="AD9" i="5"/>
  <c r="AG9" i="5"/>
  <c r="AJ9" i="5"/>
  <c r="AL9" i="5"/>
  <c r="AN9" i="5"/>
  <c r="AP9" i="5"/>
  <c r="AR9" i="5"/>
  <c r="AU9" i="5"/>
  <c r="AX9" i="5"/>
  <c r="BA9" i="5"/>
  <c r="A10" i="5"/>
  <c r="B10" i="5"/>
  <c r="C10" i="5"/>
  <c r="D10" i="5"/>
  <c r="E10" i="5"/>
  <c r="F10" i="5"/>
  <c r="I10" i="5"/>
  <c r="J10" i="5"/>
  <c r="K10" i="5"/>
  <c r="L10" i="5"/>
  <c r="M10" i="5"/>
  <c r="J6" i="4"/>
  <c r="O10" i="5"/>
  <c r="P10" i="5"/>
  <c r="Q10" i="5"/>
  <c r="R10" i="5"/>
  <c r="S10" i="5"/>
  <c r="T10" i="5"/>
  <c r="U10" i="5"/>
  <c r="V10" i="5"/>
  <c r="N10" i="5"/>
  <c r="W10" i="5"/>
  <c r="X10" i="5"/>
  <c r="Z10" i="5"/>
  <c r="AB10" i="5"/>
  <c r="AD10" i="5"/>
  <c r="AG10" i="5"/>
  <c r="AJ10" i="5"/>
  <c r="AL10" i="5"/>
  <c r="AN10" i="5"/>
  <c r="AP10" i="5"/>
  <c r="AR10" i="5"/>
  <c r="AU10" i="5"/>
  <c r="AX10" i="5"/>
  <c r="BA10" i="5"/>
  <c r="K11" i="5"/>
  <c r="L11" i="5"/>
  <c r="M11" i="5"/>
  <c r="L6" i="4"/>
  <c r="O11" i="5"/>
  <c r="P11" i="5"/>
  <c r="Q11" i="5"/>
  <c r="R11" i="5"/>
  <c r="S11" i="5"/>
  <c r="T11" i="5"/>
  <c r="U11" i="5"/>
  <c r="V11" i="5"/>
  <c r="N11" i="5"/>
  <c r="W11" i="5"/>
  <c r="CJ5" i="1"/>
  <c r="AG9" i="1"/>
  <c r="X11" i="5"/>
  <c r="Z11" i="5"/>
  <c r="AB11" i="5"/>
  <c r="AD11" i="5"/>
  <c r="AG11" i="5"/>
  <c r="AJ11" i="5"/>
  <c r="AL11" i="5"/>
  <c r="AN11" i="5"/>
  <c r="AP11" i="5"/>
  <c r="AR11" i="5"/>
  <c r="AU11" i="5"/>
  <c r="AX11" i="5"/>
  <c r="BA11" i="5"/>
  <c r="A12" i="5"/>
  <c r="B12" i="5"/>
  <c r="C12" i="5"/>
  <c r="D12" i="5"/>
  <c r="E12" i="5"/>
  <c r="F12" i="5"/>
  <c r="CG1" i="1"/>
  <c r="CG2" i="1"/>
  <c r="CG3" i="1"/>
  <c r="CG4" i="1"/>
  <c r="CG5" i="1"/>
  <c r="CG6" i="1"/>
  <c r="CG7" i="1"/>
  <c r="CG8" i="1"/>
  <c r="CG9" i="1"/>
  <c r="CG10" i="1"/>
  <c r="CG11" i="1"/>
  <c r="CG12" i="1"/>
  <c r="CG13" i="1"/>
  <c r="CG14" i="1"/>
  <c r="CM28" i="1"/>
  <c r="J47" i="1"/>
  <c r="G12" i="5"/>
  <c r="CP28" i="1"/>
  <c r="P47" i="1"/>
  <c r="H12" i="5"/>
  <c r="I12" i="5"/>
  <c r="A38" i="1"/>
  <c r="J12" i="5"/>
  <c r="E38" i="1"/>
  <c r="K12" i="5"/>
  <c r="L12" i="5"/>
  <c r="M12" i="5"/>
  <c r="N6" i="4"/>
  <c r="O12" i="5"/>
  <c r="P12" i="5"/>
  <c r="Q12" i="5"/>
  <c r="R12" i="5"/>
  <c r="S12" i="5"/>
  <c r="T12" i="5"/>
  <c r="U12" i="5"/>
  <c r="V12" i="5"/>
  <c r="N12" i="5"/>
  <c r="W12" i="5"/>
  <c r="X12" i="5"/>
  <c r="Z12" i="5"/>
  <c r="AB12" i="5"/>
  <c r="AD12" i="5"/>
  <c r="AG12" i="5"/>
  <c r="AJ12" i="5"/>
  <c r="AL12" i="5"/>
  <c r="AN12" i="5"/>
  <c r="AP12" i="5"/>
  <c r="AR12" i="5"/>
  <c r="AU12" i="5"/>
  <c r="AX12" i="5"/>
  <c r="BA12" i="5"/>
  <c r="A13" i="5"/>
  <c r="B13" i="5"/>
  <c r="C13" i="5"/>
  <c r="D13" i="5"/>
  <c r="E13" i="5"/>
  <c r="F13" i="5"/>
  <c r="CS28" i="1"/>
  <c r="V47" i="1"/>
  <c r="G13" i="5"/>
  <c r="CV28" i="1"/>
  <c r="AB47" i="1"/>
  <c r="H13" i="5"/>
  <c r="I13" i="5"/>
  <c r="A39" i="1"/>
  <c r="J13" i="5"/>
  <c r="E39" i="1"/>
  <c r="K13" i="5"/>
  <c r="L13" i="5"/>
  <c r="M13" i="5"/>
  <c r="P6" i="4"/>
  <c r="O13" i="5"/>
  <c r="P13" i="5"/>
  <c r="Q13" i="5"/>
  <c r="R13" i="5"/>
  <c r="S13" i="5"/>
  <c r="T13" i="5"/>
  <c r="U13" i="5"/>
  <c r="V13" i="5"/>
  <c r="N13" i="5"/>
  <c r="W13" i="5"/>
  <c r="CJ9" i="1"/>
  <c r="BE9" i="1"/>
  <c r="X13" i="5"/>
  <c r="Z13" i="5"/>
  <c r="AB13" i="5"/>
  <c r="AD13" i="5"/>
  <c r="AG13" i="5"/>
  <c r="AJ13" i="5"/>
  <c r="AL13" i="5"/>
  <c r="AN13" i="5"/>
  <c r="AP13" i="5"/>
  <c r="AR13" i="5"/>
  <c r="AU13" i="5"/>
  <c r="AX13" i="5"/>
  <c r="BA13" i="5"/>
  <c r="A14" i="5"/>
  <c r="B14" i="5"/>
  <c r="C14" i="5"/>
  <c r="D14" i="5"/>
  <c r="E14" i="5"/>
  <c r="F14" i="5"/>
  <c r="CY28" i="1"/>
  <c r="AH47" i="1"/>
  <c r="G14" i="5"/>
  <c r="DB28" i="1"/>
  <c r="AN47" i="1"/>
  <c r="H14" i="5"/>
  <c r="I14" i="5"/>
  <c r="A40" i="1"/>
  <c r="J14" i="5"/>
  <c r="E40" i="1"/>
  <c r="K14" i="5"/>
  <c r="L14" i="5"/>
  <c r="M14" i="5"/>
  <c r="R6" i="4"/>
  <c r="O14" i="5"/>
  <c r="P14" i="5"/>
  <c r="Q14" i="5"/>
  <c r="R14" i="5"/>
  <c r="S14" i="5"/>
  <c r="T14" i="5"/>
  <c r="U14" i="5"/>
  <c r="V14" i="5"/>
  <c r="N14" i="5"/>
  <c r="W14" i="5"/>
  <c r="CK10" i="1"/>
  <c r="CJ10" i="1"/>
  <c r="BK9" i="1"/>
  <c r="X14" i="5"/>
  <c r="Z14" i="5"/>
  <c r="AB14" i="5"/>
  <c r="AD14" i="5"/>
  <c r="AG14" i="5"/>
  <c r="AJ14" i="5"/>
  <c r="AL14" i="5"/>
  <c r="AN14" i="5"/>
  <c r="AP14" i="5"/>
  <c r="AR14" i="5"/>
  <c r="AU14" i="5"/>
  <c r="AX14" i="5"/>
  <c r="BA14" i="5"/>
  <c r="A15" i="5"/>
  <c r="B15" i="5"/>
  <c r="C15" i="5"/>
  <c r="D15" i="5"/>
  <c r="E15" i="5"/>
  <c r="F15" i="5"/>
  <c r="DE28" i="1"/>
  <c r="AT47" i="1"/>
  <c r="G15" i="5"/>
  <c r="DH28" i="1"/>
  <c r="AZ47" i="1"/>
  <c r="H15" i="5"/>
  <c r="I15" i="5"/>
  <c r="A41" i="1"/>
  <c r="J15" i="5"/>
  <c r="E41" i="1"/>
  <c r="K15" i="5"/>
  <c r="L15" i="5"/>
  <c r="M15" i="5"/>
  <c r="T6" i="4"/>
  <c r="O15" i="5"/>
  <c r="P15" i="5"/>
  <c r="Q15" i="5"/>
  <c r="R15" i="5"/>
  <c r="S15" i="5"/>
  <c r="T15" i="5"/>
  <c r="U15" i="5"/>
  <c r="V15" i="5"/>
  <c r="N15" i="5"/>
  <c r="X15" i="5"/>
  <c r="Z15" i="5"/>
  <c r="AB15" i="5"/>
  <c r="AD15" i="5"/>
  <c r="AG15" i="5"/>
  <c r="AJ15" i="5"/>
  <c r="AL15" i="5"/>
  <c r="AN15" i="5"/>
  <c r="AP15" i="5"/>
  <c r="AR15" i="5"/>
  <c r="AU15" i="5"/>
  <c r="AX15" i="5"/>
  <c r="BA15" i="5"/>
  <c r="A16" i="5"/>
  <c r="B16" i="5"/>
  <c r="C16" i="5"/>
  <c r="D16" i="5"/>
  <c r="E16" i="5"/>
  <c r="F16" i="5"/>
  <c r="DK28" i="1"/>
  <c r="BF47" i="1"/>
  <c r="G16" i="5"/>
  <c r="DN28" i="1"/>
  <c r="BL47" i="1"/>
  <c r="H16" i="5"/>
  <c r="I16" i="5"/>
  <c r="A42" i="1"/>
  <c r="J16" i="5"/>
  <c r="E42" i="1"/>
  <c r="K17" i="5"/>
  <c r="L17" i="5"/>
  <c r="M17" i="5"/>
  <c r="V6" i="4"/>
  <c r="O17" i="5"/>
  <c r="P17" i="5"/>
  <c r="Q17" i="5"/>
  <c r="R17" i="5"/>
  <c r="S17" i="5"/>
  <c r="T17" i="5"/>
  <c r="U17" i="5"/>
  <c r="V17" i="5"/>
  <c r="N17" i="5"/>
  <c r="W17" i="5"/>
  <c r="CK6" i="1"/>
  <c r="CJ6" i="1"/>
  <c r="AM9" i="1"/>
  <c r="X17" i="5"/>
  <c r="AS17" i="5"/>
  <c r="AV17" i="5"/>
  <c r="AY17" i="5"/>
  <c r="AZ17" i="5"/>
  <c r="AT17" i="5"/>
  <c r="AW17" i="5"/>
  <c r="BC17" i="5"/>
  <c r="AS18" i="5"/>
  <c r="AV18" i="5"/>
  <c r="AY18" i="5"/>
  <c r="AZ18" i="5"/>
  <c r="AT18" i="5"/>
  <c r="AW18" i="5"/>
  <c r="BC18" i="5"/>
  <c r="AS19" i="5"/>
  <c r="AV19" i="5"/>
  <c r="AY19" i="5"/>
  <c r="AZ19" i="5"/>
  <c r="AT19" i="5"/>
  <c r="AW19" i="5"/>
  <c r="BC19" i="5"/>
  <c r="AS20" i="5"/>
  <c r="AV20" i="5"/>
  <c r="AY20" i="5"/>
  <c r="AZ20" i="5"/>
  <c r="AT20" i="5"/>
  <c r="AW20" i="5"/>
  <c r="BC20" i="5"/>
  <c r="AS21" i="5"/>
  <c r="AV21" i="5"/>
  <c r="AY21" i="5"/>
  <c r="AZ21" i="5"/>
  <c r="AT21" i="5"/>
  <c r="AW21" i="5"/>
  <c r="BC21" i="5"/>
  <c r="AS22" i="5"/>
  <c r="AV22" i="5"/>
  <c r="AY22" i="5"/>
  <c r="AZ22" i="5"/>
  <c r="AT22" i="5"/>
  <c r="AW22" i="5"/>
  <c r="BC22" i="5"/>
  <c r="AS23" i="5"/>
  <c r="AV23" i="5"/>
  <c r="AY23" i="5"/>
  <c r="AZ23" i="5"/>
  <c r="AT23" i="5"/>
  <c r="AW23" i="5"/>
  <c r="BC23" i="5"/>
  <c r="AS24" i="5"/>
  <c r="AV24" i="5"/>
  <c r="AY24" i="5"/>
  <c r="AZ24" i="5"/>
  <c r="AT24" i="5"/>
  <c r="AW24" i="5"/>
  <c r="BC24" i="5"/>
  <c r="AS25" i="5"/>
  <c r="AV25" i="5"/>
  <c r="AY25" i="5"/>
  <c r="AZ25" i="5"/>
  <c r="AT25" i="5"/>
  <c r="AW25" i="5"/>
  <c r="BC25" i="5"/>
  <c r="AS26" i="5"/>
  <c r="AV26" i="5"/>
  <c r="AY26" i="5"/>
  <c r="AZ26" i="5"/>
  <c r="AT26" i="5"/>
  <c r="AW26" i="5"/>
  <c r="BC26" i="5"/>
  <c r="BB17" i="5"/>
  <c r="BB18" i="5"/>
  <c r="BB19" i="5"/>
  <c r="BB20" i="5"/>
  <c r="BB21" i="5"/>
  <c r="BB22" i="5"/>
  <c r="BB23" i="5"/>
  <c r="BB24" i="5"/>
  <c r="BB25" i="5"/>
  <c r="BB26" i="5"/>
  <c r="BD17" i="5"/>
  <c r="BF17" i="5"/>
  <c r="BS38" i="1"/>
  <c r="Z17" i="5"/>
  <c r="AB17" i="5"/>
  <c r="AD17" i="5"/>
  <c r="AG17" i="5"/>
  <c r="AJ17" i="5"/>
  <c r="BD18" i="5"/>
  <c r="BD19" i="5"/>
  <c r="BD20" i="5"/>
  <c r="BD21" i="5"/>
  <c r="BD22" i="5"/>
  <c r="BD23" i="5"/>
  <c r="BD24" i="5"/>
  <c r="BD25" i="5"/>
  <c r="BD26" i="5"/>
  <c r="BL17" i="5"/>
  <c r="BT38" i="1"/>
  <c r="AL17" i="5"/>
  <c r="AM17" i="5"/>
  <c r="BM17" i="5"/>
  <c r="BV38" i="1"/>
  <c r="AN17" i="5"/>
  <c r="AO17" i="5"/>
  <c r="BN17" i="5"/>
  <c r="BX38" i="1"/>
  <c r="AP17" i="5"/>
  <c r="AQ17" i="5"/>
  <c r="BO17" i="5"/>
  <c r="BZ38" i="1"/>
  <c r="AR17" i="5"/>
  <c r="BP17" i="5"/>
  <c r="CB38" i="1"/>
  <c r="AU17" i="5"/>
  <c r="BQ17" i="5"/>
  <c r="CD38" i="1"/>
  <c r="AX17" i="5"/>
  <c r="BR17" i="5"/>
  <c r="CF38" i="1"/>
  <c r="BA17" i="5"/>
  <c r="BE17" i="5"/>
  <c r="BR38" i="1"/>
  <c r="A18" i="5"/>
  <c r="H11" i="13"/>
  <c r="CG1" i="13"/>
  <c r="H12" i="13"/>
  <c r="CG2" i="13"/>
  <c r="H13" i="13"/>
  <c r="CG3" i="13"/>
  <c r="H14" i="13"/>
  <c r="CG4" i="13"/>
  <c r="H15" i="13"/>
  <c r="CG5" i="13"/>
  <c r="H16" i="13"/>
  <c r="CG6" i="13"/>
  <c r="H17" i="13"/>
  <c r="CG7" i="13"/>
  <c r="H18" i="13"/>
  <c r="CG8" i="13"/>
  <c r="H19" i="13"/>
  <c r="CG9" i="13"/>
  <c r="H20" i="13"/>
  <c r="CG10" i="13"/>
  <c r="H21" i="13"/>
  <c r="CG11" i="13"/>
  <c r="H22" i="13"/>
  <c r="CG12" i="13"/>
  <c r="H23" i="13"/>
  <c r="CG13" i="13"/>
  <c r="CG14" i="13"/>
  <c r="BR4" i="13"/>
  <c r="B18" i="5"/>
  <c r="BU4" i="13"/>
  <c r="C18" i="5"/>
  <c r="CM14" i="13"/>
  <c r="J24" i="13"/>
  <c r="G18" i="5"/>
  <c r="CB4" i="13"/>
  <c r="D18" i="5"/>
  <c r="CP14" i="13"/>
  <c r="P24" i="13"/>
  <c r="H18" i="5"/>
  <c r="CD4" i="13"/>
  <c r="E18" i="5"/>
  <c r="F18" i="5"/>
  <c r="P3" i="13"/>
  <c r="I18" i="5"/>
  <c r="J18" i="5"/>
  <c r="K18" i="5"/>
  <c r="L18" i="5"/>
  <c r="M18" i="5"/>
  <c r="X6" i="4"/>
  <c r="O18" i="5"/>
  <c r="P18" i="5"/>
  <c r="Q18" i="5"/>
  <c r="R18" i="5"/>
  <c r="S18" i="5"/>
  <c r="T18" i="5"/>
  <c r="U18" i="5"/>
  <c r="V18" i="5"/>
  <c r="N18" i="5"/>
  <c r="W18" i="5"/>
  <c r="X18" i="5"/>
  <c r="BF18" i="5"/>
  <c r="BS39" i="1"/>
  <c r="Z18" i="5"/>
  <c r="AB18" i="5"/>
  <c r="AD18" i="5"/>
  <c r="AG18" i="5"/>
  <c r="AJ18" i="5"/>
  <c r="BL18" i="5"/>
  <c r="BT39" i="1"/>
  <c r="AL18" i="5"/>
  <c r="AM20" i="5"/>
  <c r="BM18" i="5"/>
  <c r="BV39" i="1"/>
  <c r="AN18" i="5"/>
  <c r="AO20" i="5"/>
  <c r="BN18" i="5"/>
  <c r="BX39" i="1"/>
  <c r="AP18" i="5"/>
  <c r="AQ20" i="5"/>
  <c r="BO18" i="5"/>
  <c r="BZ39" i="1"/>
  <c r="AR18" i="5"/>
  <c r="BP18" i="5"/>
  <c r="CB39" i="1"/>
  <c r="AU18" i="5"/>
  <c r="BQ18" i="5"/>
  <c r="CD39" i="1"/>
  <c r="AX18" i="5"/>
  <c r="BR18" i="5"/>
  <c r="CF39" i="1"/>
  <c r="BA18" i="5"/>
  <c r="BE18" i="5"/>
  <c r="BR39" i="1"/>
  <c r="A19" i="5"/>
  <c r="BR5" i="13"/>
  <c r="B19" i="5"/>
  <c r="BU5" i="13"/>
  <c r="C19" i="5"/>
  <c r="CS14" i="13"/>
  <c r="V24" i="13"/>
  <c r="G19" i="5"/>
  <c r="CB5" i="13"/>
  <c r="D19" i="5"/>
  <c r="CV14" i="13"/>
  <c r="AB24" i="13"/>
  <c r="H19" i="5"/>
  <c r="CD5" i="13"/>
  <c r="E19" i="5"/>
  <c r="V3" i="13"/>
  <c r="F19" i="5"/>
  <c r="AB3" i="13"/>
  <c r="I19" i="5"/>
  <c r="J19" i="5"/>
  <c r="K19" i="5"/>
  <c r="L19" i="5"/>
  <c r="M19" i="5"/>
  <c r="Z6" i="4"/>
  <c r="O19" i="5"/>
  <c r="P19" i="5"/>
  <c r="Q19" i="5"/>
  <c r="R19" i="5"/>
  <c r="S19" i="5"/>
  <c r="T19" i="5"/>
  <c r="U19" i="5"/>
  <c r="V19" i="5"/>
  <c r="N19" i="5"/>
  <c r="W19" i="5"/>
  <c r="X19" i="5"/>
  <c r="BF19" i="5"/>
  <c r="BS40" i="1"/>
  <c r="Z19" i="5"/>
  <c r="AB19" i="5"/>
  <c r="AD19" i="5"/>
  <c r="AG19" i="5"/>
  <c r="AJ19" i="5"/>
  <c r="BL19" i="5"/>
  <c r="BT40" i="1"/>
  <c r="AL19" i="5"/>
  <c r="AM18" i="5"/>
  <c r="BM19" i="5"/>
  <c r="BV40" i="1"/>
  <c r="AN19" i="5"/>
  <c r="AO18" i="5"/>
  <c r="BN19" i="5"/>
  <c r="BX40" i="1"/>
  <c r="AP19" i="5"/>
  <c r="AQ18" i="5"/>
  <c r="BO19" i="5"/>
  <c r="BZ40" i="1"/>
  <c r="AR19" i="5"/>
  <c r="BP19" i="5"/>
  <c r="CB40" i="1"/>
  <c r="AU19" i="5"/>
  <c r="BQ19" i="5"/>
  <c r="CD40" i="1"/>
  <c r="AX19" i="5"/>
  <c r="BR19" i="5"/>
  <c r="CF40" i="1"/>
  <c r="BA19" i="5"/>
  <c r="BE19" i="5"/>
  <c r="BR40" i="1"/>
  <c r="A20" i="5"/>
  <c r="BR6" i="13"/>
  <c r="B20" i="5"/>
  <c r="BU6" i="13"/>
  <c r="C20" i="5"/>
  <c r="CY14" i="13"/>
  <c r="AH24" i="13"/>
  <c r="G20" i="5"/>
  <c r="CB6" i="13"/>
  <c r="D20" i="5"/>
  <c r="DB14" i="13"/>
  <c r="AN24" i="13"/>
  <c r="H20" i="5"/>
  <c r="CD6" i="13"/>
  <c r="E20" i="5"/>
  <c r="AH3" i="13"/>
  <c r="F20" i="5"/>
  <c r="AN3" i="13"/>
  <c r="I20" i="5"/>
  <c r="J20" i="5"/>
  <c r="K20" i="5"/>
  <c r="L20" i="5"/>
  <c r="M20" i="5"/>
  <c r="AB6" i="4"/>
  <c r="O20" i="5"/>
  <c r="P20" i="5"/>
  <c r="Q20" i="5"/>
  <c r="R20" i="5"/>
  <c r="S20" i="5"/>
  <c r="T20" i="5"/>
  <c r="U20" i="5"/>
  <c r="V20" i="5"/>
  <c r="N20" i="5"/>
  <c r="W20" i="5"/>
  <c r="X20" i="5"/>
  <c r="BF20" i="5"/>
  <c r="BS41" i="1"/>
  <c r="Z20" i="5"/>
  <c r="AB20" i="5"/>
  <c r="AD20" i="5"/>
  <c r="AG20" i="5"/>
  <c r="AJ20" i="5"/>
  <c r="BL20" i="5"/>
  <c r="BT41" i="1"/>
  <c r="AL20" i="5"/>
  <c r="AM19" i="5"/>
  <c r="BM20" i="5"/>
  <c r="BV41" i="1"/>
  <c r="AN20" i="5"/>
  <c r="AO19" i="5"/>
  <c r="BN20" i="5"/>
  <c r="BX41" i="1"/>
  <c r="AP20" i="5"/>
  <c r="AQ19" i="5"/>
  <c r="BO20" i="5"/>
  <c r="BZ41" i="1"/>
  <c r="AR20" i="5"/>
  <c r="BP20" i="5"/>
  <c r="CB41" i="1"/>
  <c r="AU20" i="5"/>
  <c r="BQ20" i="5"/>
  <c r="CD41" i="1"/>
  <c r="AX20" i="5"/>
  <c r="BR20" i="5"/>
  <c r="CF41" i="1"/>
  <c r="BA20" i="5"/>
  <c r="BE20" i="5"/>
  <c r="BR41" i="1"/>
  <c r="A21" i="5"/>
  <c r="BR7" i="13"/>
  <c r="B21" i="5"/>
  <c r="BU7" i="13"/>
  <c r="C21" i="5"/>
  <c r="DE14" i="13"/>
  <c r="AT24" i="13"/>
  <c r="G21" i="5"/>
  <c r="CB7" i="13"/>
  <c r="D21" i="5"/>
  <c r="DH14" i="13"/>
  <c r="AZ24" i="13"/>
  <c r="H21" i="5"/>
  <c r="CD7" i="13"/>
  <c r="E21" i="5"/>
  <c r="AT3" i="13"/>
  <c r="F21" i="5"/>
  <c r="AZ3" i="13"/>
  <c r="I21" i="5"/>
  <c r="J21" i="5"/>
  <c r="K21" i="5"/>
  <c r="L21" i="5"/>
  <c r="M21" i="5"/>
  <c r="AD6" i="4"/>
  <c r="O21" i="5"/>
  <c r="P21" i="5"/>
  <c r="Q21" i="5"/>
  <c r="R21" i="5"/>
  <c r="S21" i="5"/>
  <c r="T21" i="5"/>
  <c r="U21" i="5"/>
  <c r="V21" i="5"/>
  <c r="N21" i="5"/>
  <c r="W21" i="5"/>
  <c r="CK3" i="1"/>
  <c r="CJ3" i="1"/>
  <c r="U9" i="1"/>
  <c r="X21" i="5"/>
  <c r="BF21" i="5"/>
  <c r="BS42" i="1"/>
  <c r="Z21" i="5"/>
  <c r="AB21" i="5"/>
  <c r="AD21" i="5"/>
  <c r="AG21" i="5"/>
  <c r="AJ21" i="5"/>
  <c r="BL21" i="5"/>
  <c r="BT42" i="1"/>
  <c r="AL21" i="5"/>
  <c r="AM21" i="5"/>
  <c r="BM21" i="5"/>
  <c r="BV42" i="1"/>
  <c r="AN21" i="5"/>
  <c r="AO21" i="5"/>
  <c r="BN21" i="5"/>
  <c r="BX42" i="1"/>
  <c r="AP21" i="5"/>
  <c r="AQ21" i="5"/>
  <c r="BO21" i="5"/>
  <c r="BZ42" i="1"/>
  <c r="AR21" i="5"/>
  <c r="BP21" i="5"/>
  <c r="CB42" i="1"/>
  <c r="AU21" i="5"/>
  <c r="BQ21" i="5"/>
  <c r="CD42" i="1"/>
  <c r="AX21" i="5"/>
  <c r="BR21" i="5"/>
  <c r="CF42" i="1"/>
  <c r="BA21" i="5"/>
  <c r="BE21" i="5"/>
  <c r="BR42" i="1"/>
  <c r="A22" i="5"/>
  <c r="BR8" i="13"/>
  <c r="B22" i="5"/>
  <c r="BU8" i="13"/>
  <c r="C22" i="5"/>
  <c r="DK14" i="13"/>
  <c r="BF24" i="13"/>
  <c r="G22" i="5"/>
  <c r="CB8" i="13"/>
  <c r="D22" i="5"/>
  <c r="DN14" i="13"/>
  <c r="BL24" i="13"/>
  <c r="H22" i="5"/>
  <c r="CD8" i="13"/>
  <c r="E22" i="5"/>
  <c r="BF3" i="13"/>
  <c r="F22" i="5"/>
  <c r="BL3" i="13"/>
  <c r="I22" i="5"/>
  <c r="J22" i="5"/>
  <c r="K22" i="5"/>
  <c r="L22" i="5"/>
  <c r="M22" i="5"/>
  <c r="AF6" i="4"/>
  <c r="O22" i="5"/>
  <c r="P22" i="5"/>
  <c r="Q22" i="5"/>
  <c r="R22" i="5"/>
  <c r="S22" i="5"/>
  <c r="T22" i="5"/>
  <c r="U22" i="5"/>
  <c r="V22" i="5"/>
  <c r="N22" i="5"/>
  <c r="W22" i="5"/>
  <c r="X22" i="5"/>
  <c r="BF22" i="5"/>
  <c r="BS43" i="1"/>
  <c r="Z22" i="5"/>
  <c r="AB22" i="5"/>
  <c r="AD22" i="5"/>
  <c r="AG22" i="5"/>
  <c r="AJ22" i="5"/>
  <c r="BL22" i="5"/>
  <c r="BT43" i="1"/>
  <c r="AL22" i="5"/>
  <c r="AM22" i="5"/>
  <c r="BM22" i="5"/>
  <c r="BV43" i="1"/>
  <c r="AN22" i="5"/>
  <c r="AO22" i="5"/>
  <c r="BN22" i="5"/>
  <c r="BX43" i="1"/>
  <c r="AP22" i="5"/>
  <c r="AQ22" i="5"/>
  <c r="BO22" i="5"/>
  <c r="BZ43" i="1"/>
  <c r="AR22" i="5"/>
  <c r="BP22" i="5"/>
  <c r="CB43" i="1"/>
  <c r="AU22" i="5"/>
  <c r="BQ22" i="5"/>
  <c r="CD43" i="1"/>
  <c r="AX22" i="5"/>
  <c r="BR22" i="5"/>
  <c r="CF43" i="1"/>
  <c r="BA22" i="5"/>
  <c r="BE22" i="5"/>
  <c r="BR43" i="1"/>
  <c r="K23" i="5"/>
  <c r="L23" i="5"/>
  <c r="M23" i="5"/>
  <c r="AH6" i="4"/>
  <c r="O23" i="5"/>
  <c r="P23" i="5"/>
  <c r="Q23" i="5"/>
  <c r="R23" i="5"/>
  <c r="S23" i="5"/>
  <c r="T23" i="5"/>
  <c r="U23" i="5"/>
  <c r="V23" i="5"/>
  <c r="N23" i="5"/>
  <c r="W23" i="5"/>
  <c r="X23" i="5"/>
  <c r="BF23" i="5"/>
  <c r="BS44" i="1"/>
  <c r="Z23" i="5"/>
  <c r="AB23" i="5"/>
  <c r="AD23" i="5"/>
  <c r="AG23" i="5"/>
  <c r="AJ23" i="5"/>
  <c r="BL23" i="5"/>
  <c r="BT44" i="1"/>
  <c r="AL23" i="5"/>
  <c r="AM23" i="5"/>
  <c r="BM23" i="5"/>
  <c r="BV44" i="1"/>
  <c r="AN23" i="5"/>
  <c r="AO23" i="5"/>
  <c r="BN23" i="5"/>
  <c r="BX44" i="1"/>
  <c r="AP23" i="5"/>
  <c r="AQ23" i="5"/>
  <c r="BO23" i="5"/>
  <c r="BZ44" i="1"/>
  <c r="AR23" i="5"/>
  <c r="BP23" i="5"/>
  <c r="CB44" i="1"/>
  <c r="AU23" i="5"/>
  <c r="BQ23" i="5"/>
  <c r="CD44" i="1"/>
  <c r="AX23" i="5"/>
  <c r="BR23" i="5"/>
  <c r="CF44" i="1"/>
  <c r="BA23" i="5"/>
  <c r="BE23" i="5"/>
  <c r="BR44" i="1"/>
  <c r="A24" i="5"/>
  <c r="BR27" i="13"/>
  <c r="B24" i="5"/>
  <c r="BU27" i="13"/>
  <c r="C24" i="5"/>
  <c r="CM28" i="13"/>
  <c r="J47" i="13"/>
  <c r="G24" i="5"/>
  <c r="CB27" i="13"/>
  <c r="D24" i="5"/>
  <c r="CP28" i="13"/>
  <c r="P47" i="13"/>
  <c r="H24" i="5"/>
  <c r="CD27" i="13"/>
  <c r="E24" i="5"/>
  <c r="F24" i="5"/>
  <c r="P26" i="13"/>
  <c r="I24" i="5"/>
  <c r="A38" i="13"/>
  <c r="J24" i="5"/>
  <c r="E38" i="13"/>
  <c r="K24" i="5"/>
  <c r="L24" i="5"/>
  <c r="M24" i="5"/>
  <c r="AJ6" i="4"/>
  <c r="O24" i="5"/>
  <c r="P24" i="5"/>
  <c r="Q24" i="5"/>
  <c r="R24" i="5"/>
  <c r="S24" i="5"/>
  <c r="T24" i="5"/>
  <c r="U24" i="5"/>
  <c r="V24" i="5"/>
  <c r="N24" i="5"/>
  <c r="W24" i="5"/>
  <c r="CL7" i="1"/>
  <c r="CK7" i="1"/>
  <c r="CJ7" i="1"/>
  <c r="AS9" i="1"/>
  <c r="X24" i="5"/>
  <c r="BF24" i="5"/>
  <c r="BS45" i="1"/>
  <c r="Z24" i="5"/>
  <c r="AB24" i="5"/>
  <c r="AD24" i="5"/>
  <c r="AG24" i="5"/>
  <c r="AJ24" i="5"/>
  <c r="BL24" i="5"/>
  <c r="BT45" i="1"/>
  <c r="AL24" i="5"/>
  <c r="AM24" i="5"/>
  <c r="BM24" i="5"/>
  <c r="BV45" i="1"/>
  <c r="AN24" i="5"/>
  <c r="AO24" i="5"/>
  <c r="BN24" i="5"/>
  <c r="BX45" i="1"/>
  <c r="AP24" i="5"/>
  <c r="AQ24" i="5"/>
  <c r="BO24" i="5"/>
  <c r="BZ45" i="1"/>
  <c r="AR24" i="5"/>
  <c r="BP24" i="5"/>
  <c r="CB45" i="1"/>
  <c r="AU24" i="5"/>
  <c r="BQ24" i="5"/>
  <c r="CD45" i="1"/>
  <c r="AX24" i="5"/>
  <c r="BR24" i="5"/>
  <c r="CF45" i="1"/>
  <c r="BA24" i="5"/>
  <c r="BE24" i="5"/>
  <c r="BR45" i="1"/>
  <c r="A25" i="5"/>
  <c r="BR28" i="13"/>
  <c r="B25" i="5"/>
  <c r="BU28" i="13"/>
  <c r="C25" i="5"/>
  <c r="CS28" i="13"/>
  <c r="V47" i="13"/>
  <c r="G25" i="5"/>
  <c r="CB28" i="13"/>
  <c r="D25" i="5"/>
  <c r="CV28" i="13"/>
  <c r="AB47" i="13"/>
  <c r="H25" i="5"/>
  <c r="CD28" i="13"/>
  <c r="E25" i="5"/>
  <c r="F25" i="5"/>
  <c r="AB26" i="13"/>
  <c r="I25" i="5"/>
  <c r="A39" i="13"/>
  <c r="J25" i="5"/>
  <c r="E39" i="13"/>
  <c r="K25" i="5"/>
  <c r="L25" i="5"/>
  <c r="M25" i="5"/>
  <c r="AL6" i="4"/>
  <c r="O25" i="5"/>
  <c r="P25" i="5"/>
  <c r="Q25" i="5"/>
  <c r="R25" i="5"/>
  <c r="S25" i="5"/>
  <c r="T25" i="5"/>
  <c r="U25" i="5"/>
  <c r="V25" i="5"/>
  <c r="N25" i="5"/>
  <c r="W25" i="5"/>
  <c r="X25" i="5"/>
  <c r="BG25" i="5"/>
  <c r="BF25" i="5"/>
  <c r="BS46" i="1"/>
  <c r="Z25" i="5"/>
  <c r="AB25" i="5"/>
  <c r="AD25" i="5"/>
  <c r="AG25" i="5"/>
  <c r="AJ25" i="5"/>
  <c r="BL25" i="5"/>
  <c r="BT46" i="1"/>
  <c r="AL25" i="5"/>
  <c r="AM26" i="5"/>
  <c r="BM25" i="5"/>
  <c r="BV46" i="1"/>
  <c r="AN25" i="5"/>
  <c r="AO26" i="5"/>
  <c r="BN25" i="5"/>
  <c r="BX46" i="1"/>
  <c r="AP25" i="5"/>
  <c r="AQ26" i="5"/>
  <c r="BO25" i="5"/>
  <c r="BZ46" i="1"/>
  <c r="AR25" i="5"/>
  <c r="BP25" i="5"/>
  <c r="CB46" i="1"/>
  <c r="AU25" i="5"/>
  <c r="BQ25" i="5"/>
  <c r="CD46" i="1"/>
  <c r="AX25" i="5"/>
  <c r="BR25" i="5"/>
  <c r="CF46" i="1"/>
  <c r="BA25" i="5"/>
  <c r="BE25" i="5"/>
  <c r="BR46" i="1"/>
  <c r="A26" i="5"/>
  <c r="BR29" i="13"/>
  <c r="B26" i="5"/>
  <c r="BU29" i="13"/>
  <c r="C26" i="5"/>
  <c r="CH1" i="13"/>
  <c r="CH2" i="13"/>
  <c r="CH3" i="13"/>
  <c r="CH4" i="13"/>
  <c r="CH5" i="13"/>
  <c r="CH6" i="13"/>
  <c r="CH7" i="13"/>
  <c r="CH8" i="13"/>
  <c r="CH9" i="13"/>
  <c r="CH10" i="13"/>
  <c r="CH11" i="13"/>
  <c r="CH12" i="13"/>
  <c r="CH13" i="13"/>
  <c r="CH14" i="13"/>
  <c r="CH15" i="13"/>
  <c r="DB28" i="13"/>
  <c r="CH16" i="13"/>
  <c r="DE28" i="13"/>
  <c r="CH17" i="13"/>
  <c r="DH28" i="13"/>
  <c r="CH18" i="13"/>
  <c r="DK28" i="13"/>
  <c r="CH19" i="13"/>
  <c r="DN28" i="13"/>
  <c r="CH20" i="13"/>
  <c r="CH21" i="13"/>
  <c r="CG16" i="13"/>
  <c r="CG17" i="13"/>
  <c r="AH47" i="13"/>
  <c r="G26" i="5"/>
  <c r="CB29" i="13"/>
  <c r="D26" i="5"/>
  <c r="AN47" i="13"/>
  <c r="H26" i="5"/>
  <c r="CD29" i="13"/>
  <c r="E26" i="5"/>
  <c r="F26" i="5"/>
  <c r="AN26" i="13"/>
  <c r="I26" i="5"/>
  <c r="A40" i="13"/>
  <c r="J26" i="5"/>
  <c r="E40" i="13"/>
  <c r="K26" i="5"/>
  <c r="L26" i="5"/>
  <c r="M26" i="5"/>
  <c r="AN6" i="4"/>
  <c r="O26" i="5"/>
  <c r="P26" i="5"/>
  <c r="Q26" i="5"/>
  <c r="R26" i="5"/>
  <c r="S26" i="5"/>
  <c r="T26" i="5"/>
  <c r="U26" i="5"/>
  <c r="V26" i="5"/>
  <c r="N26" i="5"/>
  <c r="W26" i="5"/>
  <c r="X26" i="5"/>
  <c r="BG26" i="5"/>
  <c r="BF26" i="5"/>
  <c r="BS47" i="1"/>
  <c r="Y26" i="5"/>
  <c r="Z26" i="5"/>
  <c r="AB26" i="5"/>
  <c r="AC26" i="5"/>
  <c r="AD26" i="5"/>
  <c r="AE26" i="5"/>
  <c r="AF26" i="5"/>
  <c r="AG26" i="5"/>
  <c r="AH26" i="5"/>
  <c r="AI26" i="5"/>
  <c r="AJ26" i="5"/>
  <c r="BL26" i="5"/>
  <c r="BT47" i="1"/>
  <c r="AL26" i="5"/>
  <c r="AM25" i="5"/>
  <c r="BM26" i="5"/>
  <c r="BV47" i="1"/>
  <c r="AN26" i="5"/>
  <c r="AO25" i="5"/>
  <c r="BN26" i="5"/>
  <c r="BX47" i="1"/>
  <c r="AP26" i="5"/>
  <c r="AQ25" i="5"/>
  <c r="BO26" i="5"/>
  <c r="BZ47" i="1"/>
  <c r="AR26" i="5"/>
  <c r="BP26" i="5"/>
  <c r="CB47" i="1"/>
  <c r="AU26" i="5"/>
  <c r="BQ26" i="5"/>
  <c r="CD47" i="1"/>
  <c r="AX26" i="5"/>
  <c r="BR26" i="5"/>
  <c r="CF47" i="1"/>
  <c r="BA26" i="5"/>
  <c r="BE26" i="5"/>
  <c r="BR47" i="1"/>
  <c r="A27" i="5"/>
  <c r="BR30" i="13"/>
  <c r="B27" i="5"/>
  <c r="BU30" i="13"/>
  <c r="C27" i="5"/>
  <c r="AT47" i="13"/>
  <c r="G27" i="5"/>
  <c r="CB30" i="13"/>
  <c r="D27" i="5"/>
  <c r="AZ47" i="13"/>
  <c r="H27" i="5"/>
  <c r="CD30" i="13"/>
  <c r="E27" i="5"/>
  <c r="F27" i="5"/>
  <c r="AZ26" i="13"/>
  <c r="I27" i="5"/>
  <c r="A41" i="13"/>
  <c r="J27" i="5"/>
  <c r="E41" i="13"/>
  <c r="A28" i="5"/>
  <c r="BR31" i="13"/>
  <c r="B28" i="5"/>
  <c r="BU31" i="13"/>
  <c r="C28" i="5"/>
  <c r="BF47" i="13"/>
  <c r="G28" i="5"/>
  <c r="CB31" i="13"/>
  <c r="D28" i="5"/>
  <c r="BL47" i="13"/>
  <c r="H28" i="5"/>
  <c r="CD31" i="13"/>
  <c r="E28" i="5"/>
  <c r="BF26" i="13"/>
  <c r="F28" i="5"/>
  <c r="BL26" i="13"/>
  <c r="I28" i="5"/>
  <c r="A42" i="13"/>
  <c r="J28" i="5"/>
  <c r="E42" i="13"/>
  <c r="K28" i="5"/>
  <c r="L28" i="5"/>
  <c r="M28" i="5"/>
  <c r="B27" i="4"/>
  <c r="O28" i="5"/>
  <c r="P28" i="5"/>
  <c r="Q28" i="5"/>
  <c r="R28" i="5"/>
  <c r="S28" i="5"/>
  <c r="T28" i="5"/>
  <c r="U28" i="5"/>
  <c r="V28" i="5"/>
  <c r="N28" i="5"/>
  <c r="W28" i="5"/>
  <c r="X28" i="5"/>
  <c r="AS28" i="5"/>
  <c r="AV28" i="5"/>
  <c r="AY28" i="5"/>
  <c r="AZ28" i="5"/>
  <c r="AT28" i="5"/>
  <c r="AW28" i="5"/>
  <c r="BC28" i="5"/>
  <c r="AS29" i="5"/>
  <c r="AV29" i="5"/>
  <c r="AY29" i="5"/>
  <c r="AZ29" i="5"/>
  <c r="AT29" i="5"/>
  <c r="AW29" i="5"/>
  <c r="BC29" i="5"/>
  <c r="AS30" i="5"/>
  <c r="AV30" i="5"/>
  <c r="AY30" i="5"/>
  <c r="AZ30" i="5"/>
  <c r="AT30" i="5"/>
  <c r="AW30" i="5"/>
  <c r="BC30" i="5"/>
  <c r="AS31" i="5"/>
  <c r="AV31" i="5"/>
  <c r="AY31" i="5"/>
  <c r="AZ31" i="5"/>
  <c r="AT31" i="5"/>
  <c r="AW31" i="5"/>
  <c r="BC31" i="5"/>
  <c r="AS32" i="5"/>
  <c r="AV32" i="5"/>
  <c r="AY32" i="5"/>
  <c r="AZ32" i="5"/>
  <c r="AT32" i="5"/>
  <c r="AW32" i="5"/>
  <c r="BC32" i="5"/>
  <c r="AS33" i="5"/>
  <c r="AV33" i="5"/>
  <c r="AY33" i="5"/>
  <c r="AZ33" i="5"/>
  <c r="AT33" i="5"/>
  <c r="AW33" i="5"/>
  <c r="BC33" i="5"/>
  <c r="AS34" i="5"/>
  <c r="AV34" i="5"/>
  <c r="AY34" i="5"/>
  <c r="AZ34" i="5"/>
  <c r="AT34" i="5"/>
  <c r="AW34" i="5"/>
  <c r="BC34" i="5"/>
  <c r="AS35" i="5"/>
  <c r="AV35" i="5"/>
  <c r="AY35" i="5"/>
  <c r="AZ35" i="5"/>
  <c r="AT35" i="5"/>
  <c r="AW35" i="5"/>
  <c r="BC35" i="5"/>
  <c r="AS36" i="5"/>
  <c r="AV36" i="5"/>
  <c r="AY36" i="5"/>
  <c r="AZ36" i="5"/>
  <c r="AT36" i="5"/>
  <c r="AW36" i="5"/>
  <c r="BC36" i="5"/>
  <c r="AS37" i="5"/>
  <c r="AV37" i="5"/>
  <c r="AY37" i="5"/>
  <c r="AZ37" i="5"/>
  <c r="AT37" i="5"/>
  <c r="AW37" i="5"/>
  <c r="BC37" i="5"/>
  <c r="BB28" i="5"/>
  <c r="BB29" i="5"/>
  <c r="BB30" i="5"/>
  <c r="BB31" i="5"/>
  <c r="BB32" i="5"/>
  <c r="BB33" i="5"/>
  <c r="BB34" i="5"/>
  <c r="BB35" i="5"/>
  <c r="BB36" i="5"/>
  <c r="BB37" i="5"/>
  <c r="BD28" i="5"/>
  <c r="BF28" i="5"/>
  <c r="BS15" i="13"/>
  <c r="Z28" i="5"/>
  <c r="AB28" i="5"/>
  <c r="AD28" i="5"/>
  <c r="AG28" i="5"/>
  <c r="AJ28" i="5"/>
  <c r="BD29" i="5"/>
  <c r="BD30" i="5"/>
  <c r="BD31" i="5"/>
  <c r="BD32" i="5"/>
  <c r="BD33" i="5"/>
  <c r="BD34" i="5"/>
  <c r="BD35" i="5"/>
  <c r="BD36" i="5"/>
  <c r="BD37" i="5"/>
  <c r="BL28" i="5"/>
  <c r="BT15" i="13"/>
  <c r="AL28" i="5"/>
  <c r="AM28" i="5"/>
  <c r="BM28" i="5"/>
  <c r="BV15" i="13"/>
  <c r="AN28" i="5"/>
  <c r="AO28" i="5"/>
  <c r="BN28" i="5"/>
  <c r="BX15" i="13"/>
  <c r="AP28" i="5"/>
  <c r="AQ28" i="5"/>
  <c r="BO28" i="5"/>
  <c r="BZ15" i="13"/>
  <c r="AR28" i="5"/>
  <c r="BP28" i="5"/>
  <c r="CB15" i="13"/>
  <c r="AU28" i="5"/>
  <c r="BQ28" i="5"/>
  <c r="CD15" i="13"/>
  <c r="AX28" i="5"/>
  <c r="BR28" i="5"/>
  <c r="CF15" i="13"/>
  <c r="BA28" i="5"/>
  <c r="BE28" i="5"/>
  <c r="BR15" i="13"/>
  <c r="K29" i="5"/>
  <c r="L29" i="5"/>
  <c r="M29" i="5"/>
  <c r="O29" i="5"/>
  <c r="P29" i="5"/>
  <c r="Q29" i="5"/>
  <c r="R29" i="5"/>
  <c r="S29" i="5"/>
  <c r="T29" i="5"/>
  <c r="U29" i="5"/>
  <c r="V29" i="5"/>
  <c r="N29" i="5"/>
  <c r="W29" i="5"/>
  <c r="X29" i="5"/>
  <c r="Z29" i="5"/>
  <c r="AB29" i="5"/>
  <c r="AD29" i="5"/>
  <c r="AG29" i="5"/>
  <c r="AJ29" i="5"/>
  <c r="AL29" i="5"/>
  <c r="AN29" i="5"/>
  <c r="AP29" i="5"/>
  <c r="AR29" i="5"/>
  <c r="AU29" i="5"/>
  <c r="AX29" i="5"/>
  <c r="BA29" i="5"/>
  <c r="A30" i="5"/>
  <c r="B30" i="5"/>
  <c r="C30" i="5"/>
  <c r="D30" i="5"/>
  <c r="E30" i="5"/>
  <c r="F30" i="5"/>
  <c r="I30" i="5"/>
  <c r="J30" i="5"/>
  <c r="K30" i="5"/>
  <c r="L30" i="5"/>
  <c r="M30" i="5"/>
  <c r="O30" i="5"/>
  <c r="P30" i="5"/>
  <c r="Q30" i="5"/>
  <c r="R30" i="5"/>
  <c r="S30" i="5"/>
  <c r="T30" i="5"/>
  <c r="U30" i="5"/>
  <c r="V30" i="5"/>
  <c r="N30" i="5"/>
  <c r="W30" i="5"/>
  <c r="X30" i="5"/>
  <c r="Z30" i="5"/>
  <c r="AB30" i="5"/>
  <c r="AD30" i="5"/>
  <c r="AG30" i="5"/>
  <c r="AJ30" i="5"/>
  <c r="AL30" i="5"/>
  <c r="AN30" i="5"/>
  <c r="AP30" i="5"/>
  <c r="AR30" i="5"/>
  <c r="AU30" i="5"/>
  <c r="AX30" i="5"/>
  <c r="BA30" i="5"/>
  <c r="A31" i="5"/>
  <c r="B31" i="5"/>
  <c r="C31" i="5"/>
  <c r="D31" i="5"/>
  <c r="E31" i="5"/>
  <c r="F31" i="5"/>
  <c r="I31" i="5"/>
  <c r="J31" i="5"/>
  <c r="K31" i="5"/>
  <c r="L31" i="5"/>
  <c r="M31" i="5"/>
  <c r="O31" i="5"/>
  <c r="P31" i="5"/>
  <c r="Q31" i="5"/>
  <c r="R31" i="5"/>
  <c r="S31" i="5"/>
  <c r="T31" i="5"/>
  <c r="U31" i="5"/>
  <c r="V31" i="5"/>
  <c r="N31" i="5"/>
  <c r="W31" i="5"/>
  <c r="X31" i="5"/>
  <c r="Z31" i="5"/>
  <c r="AB31" i="5"/>
  <c r="AD31" i="5"/>
  <c r="AG31" i="5"/>
  <c r="AJ31" i="5"/>
  <c r="AL31" i="5"/>
  <c r="AN31" i="5"/>
  <c r="AP31" i="5"/>
  <c r="AR31" i="5"/>
  <c r="AU31" i="5"/>
  <c r="AX31" i="5"/>
  <c r="BA31" i="5"/>
  <c r="A32" i="5"/>
  <c r="B32" i="5"/>
  <c r="C32" i="5"/>
  <c r="D32" i="5"/>
  <c r="E32" i="5"/>
  <c r="F32" i="5"/>
  <c r="I32" i="5"/>
  <c r="J32" i="5"/>
  <c r="K32" i="5"/>
  <c r="L32" i="5"/>
  <c r="M32" i="5"/>
  <c r="O32" i="5"/>
  <c r="P32" i="5"/>
  <c r="Q32" i="5"/>
  <c r="R32" i="5"/>
  <c r="S32" i="5"/>
  <c r="T32" i="5"/>
  <c r="U32" i="5"/>
  <c r="V32" i="5"/>
  <c r="N32" i="5"/>
  <c r="W32" i="5"/>
  <c r="X32" i="5"/>
  <c r="Z32" i="5"/>
  <c r="AB32" i="5"/>
  <c r="AD32" i="5"/>
  <c r="AG32" i="5"/>
  <c r="AJ32" i="5"/>
  <c r="AL32" i="5"/>
  <c r="AN32" i="5"/>
  <c r="AP32" i="5"/>
  <c r="AR32" i="5"/>
  <c r="AU32" i="5"/>
  <c r="AX32" i="5"/>
  <c r="BA32" i="5"/>
  <c r="A33" i="5"/>
  <c r="B33" i="5"/>
  <c r="C33" i="5"/>
  <c r="D33" i="5"/>
  <c r="E33" i="5"/>
  <c r="F33" i="5"/>
  <c r="I33" i="5"/>
  <c r="A34" i="15"/>
  <c r="J33" i="5"/>
  <c r="E34" i="15"/>
  <c r="K33" i="5"/>
  <c r="L26" i="4"/>
  <c r="L33" i="5"/>
  <c r="M33" i="5"/>
  <c r="O33" i="5"/>
  <c r="P33" i="5"/>
  <c r="Q33" i="5"/>
  <c r="R33" i="5"/>
  <c r="S33" i="5"/>
  <c r="T33" i="5"/>
  <c r="U33" i="5"/>
  <c r="V33" i="5"/>
  <c r="N33" i="5"/>
  <c r="W33" i="5"/>
  <c r="X33" i="5"/>
  <c r="Z33" i="5"/>
  <c r="AB33" i="5"/>
  <c r="AD33" i="5"/>
  <c r="AG33" i="5"/>
  <c r="AJ33" i="5"/>
  <c r="AL33" i="5"/>
  <c r="AN33" i="5"/>
  <c r="AP33" i="5"/>
  <c r="AR33" i="5"/>
  <c r="AU33" i="5"/>
  <c r="AX33" i="5"/>
  <c r="BA33" i="5"/>
  <c r="A34" i="5"/>
  <c r="B34" i="5"/>
  <c r="C34" i="5"/>
  <c r="D34" i="5"/>
  <c r="E34" i="5"/>
  <c r="BF3" i="15"/>
  <c r="F34" i="5"/>
  <c r="BL3" i="15"/>
  <c r="I34" i="5"/>
  <c r="A35" i="15"/>
  <c r="J34" i="5"/>
  <c r="E35" i="15"/>
  <c r="K34" i="5"/>
  <c r="N26" i="4"/>
  <c r="L34" i="5"/>
  <c r="M34" i="5"/>
  <c r="N27" i="4"/>
  <c r="O34" i="5"/>
  <c r="P34" i="5"/>
  <c r="Q34" i="5"/>
  <c r="R34" i="5"/>
  <c r="S34" i="5"/>
  <c r="T34" i="5"/>
  <c r="U34" i="5"/>
  <c r="V34" i="5"/>
  <c r="N34" i="5"/>
  <c r="W34" i="5"/>
  <c r="X34" i="5"/>
  <c r="Z34" i="5"/>
  <c r="AB34" i="5"/>
  <c r="AD34" i="5"/>
  <c r="AG34" i="5"/>
  <c r="AJ34" i="5"/>
  <c r="AL34" i="5"/>
  <c r="AN34" i="5"/>
  <c r="AP34" i="5"/>
  <c r="AR34" i="5"/>
  <c r="AU34" i="5"/>
  <c r="AX34" i="5"/>
  <c r="BA34" i="5"/>
  <c r="K35" i="5"/>
  <c r="P26" i="4"/>
  <c r="L35" i="5"/>
  <c r="M35" i="5"/>
  <c r="P27" i="4"/>
  <c r="O35" i="5"/>
  <c r="P35" i="5"/>
  <c r="Q35" i="5"/>
  <c r="R35" i="5"/>
  <c r="S35" i="5"/>
  <c r="T35" i="5"/>
  <c r="U35" i="5"/>
  <c r="V35" i="5"/>
  <c r="N35" i="5"/>
  <c r="W35" i="5"/>
  <c r="X35" i="5"/>
  <c r="Z35" i="5"/>
  <c r="AB35" i="5"/>
  <c r="AD35" i="5"/>
  <c r="AG35" i="5"/>
  <c r="AJ35" i="5"/>
  <c r="AL35" i="5"/>
  <c r="AN35" i="5"/>
  <c r="AP35" i="5"/>
  <c r="AR35" i="5"/>
  <c r="AU35" i="5"/>
  <c r="AX35" i="5"/>
  <c r="BA35" i="5"/>
  <c r="A36" i="5"/>
  <c r="H11" i="15"/>
  <c r="CG1" i="15"/>
  <c r="H12" i="15"/>
  <c r="CG2" i="15"/>
  <c r="H13" i="15"/>
  <c r="CG3" i="15"/>
  <c r="H14" i="15"/>
  <c r="CG4" i="15"/>
  <c r="H15" i="15"/>
  <c r="CG5" i="15"/>
  <c r="H16" i="15"/>
  <c r="CG6" i="15"/>
  <c r="H17" i="15"/>
  <c r="CG7" i="15"/>
  <c r="H18" i="15"/>
  <c r="CG8" i="15"/>
  <c r="H19" i="15"/>
  <c r="CG9" i="15"/>
  <c r="H20" i="15"/>
  <c r="CG10" i="15"/>
  <c r="H21" i="15"/>
  <c r="CG11" i="15"/>
  <c r="H22" i="15"/>
  <c r="CG12" i="15"/>
  <c r="H23" i="15"/>
  <c r="CG13" i="15"/>
  <c r="CG14" i="15"/>
  <c r="BR27" i="15"/>
  <c r="B36" i="5"/>
  <c r="BU27" i="15"/>
  <c r="C36" i="5"/>
  <c r="CM28" i="15"/>
  <c r="J47" i="15"/>
  <c r="G36" i="5"/>
  <c r="CB27" i="15"/>
  <c r="D36" i="5"/>
  <c r="CP28" i="15"/>
  <c r="P47" i="15"/>
  <c r="H36" i="5"/>
  <c r="CD27" i="15"/>
  <c r="E36" i="5"/>
  <c r="J26" i="15"/>
  <c r="F36" i="5"/>
  <c r="P26" i="15"/>
  <c r="I36" i="5"/>
  <c r="A38" i="15"/>
  <c r="J36" i="5"/>
  <c r="E38" i="15"/>
  <c r="K36" i="5"/>
  <c r="R26" i="4"/>
  <c r="L36" i="5"/>
  <c r="M36" i="5"/>
  <c r="R27" i="4"/>
  <c r="O36" i="5"/>
  <c r="P36" i="5"/>
  <c r="Q36" i="5"/>
  <c r="R36" i="5"/>
  <c r="S36" i="5"/>
  <c r="T36" i="5"/>
  <c r="U36" i="5"/>
  <c r="V36" i="5"/>
  <c r="N36" i="5"/>
  <c r="W36" i="5"/>
  <c r="X36" i="5"/>
  <c r="Z36" i="5"/>
  <c r="AB36" i="5"/>
  <c r="AD36" i="5"/>
  <c r="AG36" i="5"/>
  <c r="AJ36" i="5"/>
  <c r="AL36" i="5"/>
  <c r="AN36" i="5"/>
  <c r="AP36" i="5"/>
  <c r="AR36" i="5"/>
  <c r="AU36" i="5"/>
  <c r="AX36" i="5"/>
  <c r="BA36" i="5"/>
  <c r="A37" i="5"/>
  <c r="BR28" i="15"/>
  <c r="B37" i="5"/>
  <c r="BU28" i="15"/>
  <c r="C37" i="5"/>
  <c r="CS28" i="15"/>
  <c r="V47" i="15"/>
  <c r="G37" i="5"/>
  <c r="CB28" i="15"/>
  <c r="D37" i="5"/>
  <c r="CV28" i="15"/>
  <c r="AB47" i="15"/>
  <c r="H37" i="5"/>
  <c r="CD28" i="15"/>
  <c r="E37" i="5"/>
  <c r="V26" i="15"/>
  <c r="F37" i="5"/>
  <c r="AB26" i="15"/>
  <c r="I37" i="5"/>
  <c r="A39" i="15"/>
  <c r="J37" i="5"/>
  <c r="E39" i="15"/>
  <c r="K37" i="5"/>
  <c r="T26" i="4"/>
  <c r="L37" i="5"/>
  <c r="M37" i="5"/>
  <c r="T27" i="4"/>
  <c r="O37" i="5"/>
  <c r="P37" i="5"/>
  <c r="Q37" i="5"/>
  <c r="R37" i="5"/>
  <c r="S37" i="5"/>
  <c r="T37" i="5"/>
  <c r="U37" i="5"/>
  <c r="V37" i="5"/>
  <c r="N37" i="5"/>
  <c r="W37" i="5"/>
  <c r="X37" i="5"/>
  <c r="BG37" i="5"/>
  <c r="BF37" i="5"/>
  <c r="BS24" i="13"/>
  <c r="Z37" i="5"/>
  <c r="AB37" i="5"/>
  <c r="AD37" i="5"/>
  <c r="AG37" i="5"/>
  <c r="AJ37" i="5"/>
  <c r="BL37" i="5"/>
  <c r="BT24" i="13"/>
  <c r="AL37" i="5"/>
  <c r="AM37" i="5"/>
  <c r="BM37" i="5"/>
  <c r="BV24" i="13"/>
  <c r="AN37" i="5"/>
  <c r="AO37" i="5"/>
  <c r="BN37" i="5"/>
  <c r="BX24" i="13"/>
  <c r="AP37" i="5"/>
  <c r="AQ37" i="5"/>
  <c r="BO37" i="5"/>
  <c r="BZ24" i="13"/>
  <c r="AR37" i="5"/>
  <c r="BP37" i="5"/>
  <c r="CB24" i="13"/>
  <c r="AU37" i="5"/>
  <c r="BQ37" i="5"/>
  <c r="CD24" i="13"/>
  <c r="AX37" i="5"/>
  <c r="BR37" i="5"/>
  <c r="CF24" i="13"/>
  <c r="BA37" i="5"/>
  <c r="BE37" i="5"/>
  <c r="BR24" i="13"/>
  <c r="A38" i="5"/>
  <c r="BR29" i="15"/>
  <c r="B38" i="5"/>
  <c r="BU29" i="15"/>
  <c r="C38" i="5"/>
  <c r="CY28" i="15"/>
  <c r="AH47" i="15"/>
  <c r="G38" i="5"/>
  <c r="CB29" i="15"/>
  <c r="D38" i="5"/>
  <c r="DB28" i="15"/>
  <c r="AN47" i="15"/>
  <c r="H38" i="5"/>
  <c r="CD29" i="15"/>
  <c r="E38" i="5"/>
  <c r="AH26" i="15"/>
  <c r="F38" i="5"/>
  <c r="AN26" i="15"/>
  <c r="I38" i="5"/>
  <c r="A40" i="15"/>
  <c r="J38" i="5"/>
  <c r="E40" i="15"/>
  <c r="A39" i="5"/>
  <c r="BR30" i="15"/>
  <c r="B39" i="5"/>
  <c r="BU30" i="15"/>
  <c r="C39" i="5"/>
  <c r="DE28" i="15"/>
  <c r="AT47" i="15"/>
  <c r="G39" i="5"/>
  <c r="CB30" i="15"/>
  <c r="D39" i="5"/>
  <c r="DH28" i="15"/>
  <c r="AZ47" i="15"/>
  <c r="H39" i="5"/>
  <c r="CD30" i="15"/>
  <c r="E39" i="5"/>
  <c r="AT26" i="15"/>
  <c r="F39" i="5"/>
  <c r="AZ26" i="15"/>
  <c r="I39" i="5"/>
  <c r="A41" i="15"/>
  <c r="J39" i="5"/>
  <c r="E41" i="15"/>
  <c r="K39" i="5"/>
  <c r="V26" i="4"/>
  <c r="L39" i="5"/>
  <c r="M39" i="5"/>
  <c r="V27" i="4"/>
  <c r="O39" i="5"/>
  <c r="P39" i="5"/>
  <c r="Q39" i="5"/>
  <c r="R39" i="5"/>
  <c r="S39" i="5"/>
  <c r="T39" i="5"/>
  <c r="U39" i="5"/>
  <c r="V39" i="5"/>
  <c r="N39" i="5"/>
  <c r="W39" i="5"/>
  <c r="X39" i="5"/>
  <c r="AS39" i="5"/>
  <c r="AV39" i="5"/>
  <c r="AY39" i="5"/>
  <c r="AZ39" i="5"/>
  <c r="AT39" i="5"/>
  <c r="AW39" i="5"/>
  <c r="BC39" i="5"/>
  <c r="AS40" i="5"/>
  <c r="AV40" i="5"/>
  <c r="AY40" i="5"/>
  <c r="AZ40" i="5"/>
  <c r="AT40" i="5"/>
  <c r="AW40" i="5"/>
  <c r="BC40" i="5"/>
  <c r="AS41" i="5"/>
  <c r="AV41" i="5"/>
  <c r="AY41" i="5"/>
  <c r="AZ41" i="5"/>
  <c r="AT41" i="5"/>
  <c r="AW41" i="5"/>
  <c r="BC41" i="5"/>
  <c r="AS42" i="5"/>
  <c r="AV42" i="5"/>
  <c r="AY42" i="5"/>
  <c r="AZ42" i="5"/>
  <c r="AT42" i="5"/>
  <c r="AW42" i="5"/>
  <c r="BC42" i="5"/>
  <c r="AS43" i="5"/>
  <c r="AV43" i="5"/>
  <c r="AY43" i="5"/>
  <c r="AZ43" i="5"/>
  <c r="AT43" i="5"/>
  <c r="AW43" i="5"/>
  <c r="BC43" i="5"/>
  <c r="AS44" i="5"/>
  <c r="AV44" i="5"/>
  <c r="AY44" i="5"/>
  <c r="AZ44" i="5"/>
  <c r="AT44" i="5"/>
  <c r="AW44" i="5"/>
  <c r="BC44" i="5"/>
  <c r="AS45" i="5"/>
  <c r="AV45" i="5"/>
  <c r="AY45" i="5"/>
  <c r="AZ45" i="5"/>
  <c r="AT45" i="5"/>
  <c r="AW45" i="5"/>
  <c r="BC45" i="5"/>
  <c r="AS46" i="5"/>
  <c r="AV46" i="5"/>
  <c r="AY46" i="5"/>
  <c r="AZ46" i="5"/>
  <c r="AT46" i="5"/>
  <c r="AW46" i="5"/>
  <c r="BC46" i="5"/>
  <c r="AS47" i="5"/>
  <c r="AV47" i="5"/>
  <c r="AY47" i="5"/>
  <c r="AZ47" i="5"/>
  <c r="AT47" i="5"/>
  <c r="AW47" i="5"/>
  <c r="BC47" i="5"/>
  <c r="AZ48" i="5"/>
  <c r="AT48" i="5"/>
  <c r="AW48" i="5"/>
  <c r="BC48" i="5"/>
  <c r="BB39" i="5"/>
  <c r="BB40" i="5"/>
  <c r="BB41" i="5"/>
  <c r="BB42" i="5"/>
  <c r="BB43" i="5"/>
  <c r="BB44" i="5"/>
  <c r="BB45" i="5"/>
  <c r="BB46" i="5"/>
  <c r="BB47" i="5"/>
  <c r="BB48" i="5"/>
  <c r="BD39" i="5"/>
  <c r="BF39" i="5"/>
  <c r="BS38" i="13"/>
  <c r="Z39" i="5"/>
  <c r="AB39" i="5"/>
  <c r="AD39" i="5"/>
  <c r="AG39" i="5"/>
  <c r="AJ39" i="5"/>
  <c r="BD40" i="5"/>
  <c r="BD41" i="5"/>
  <c r="BD42" i="5"/>
  <c r="BD43" i="5"/>
  <c r="BD44" i="5"/>
  <c r="BD45" i="5"/>
  <c r="BD46" i="5"/>
  <c r="BD47" i="5"/>
  <c r="BD48" i="5"/>
  <c r="BL39" i="5"/>
  <c r="BT38" i="13"/>
  <c r="AL39" i="5"/>
  <c r="AM39" i="5"/>
  <c r="BM39" i="5"/>
  <c r="BV38" i="13"/>
  <c r="AN39" i="5"/>
  <c r="AO39" i="5"/>
  <c r="BN39" i="5"/>
  <c r="BX38" i="13"/>
  <c r="AP39" i="5"/>
  <c r="AQ39" i="5"/>
  <c r="BO39" i="5"/>
  <c r="BZ38" i="13"/>
  <c r="AR39" i="5"/>
  <c r="BP39" i="5"/>
  <c r="CB38" i="13"/>
  <c r="AU39" i="5"/>
  <c r="BQ39" i="5"/>
  <c r="CD38" i="13"/>
  <c r="AX39" i="5"/>
  <c r="BR39" i="5"/>
  <c r="CF38" i="13"/>
  <c r="BA39" i="5"/>
  <c r="BE39" i="5"/>
  <c r="BR38" i="13"/>
  <c r="A40" i="5"/>
  <c r="BR31" i="15"/>
  <c r="B40" i="5"/>
  <c r="BU31" i="15"/>
  <c r="C40" i="5"/>
  <c r="DK28" i="15"/>
  <c r="BF47" i="15"/>
  <c r="G40" i="5"/>
  <c r="CB31" i="15"/>
  <c r="D40" i="5"/>
  <c r="CM14" i="15"/>
  <c r="CH1" i="15"/>
  <c r="CP14" i="15"/>
  <c r="CH2" i="15"/>
  <c r="CS14" i="15"/>
  <c r="CH3" i="15"/>
  <c r="CV14" i="15"/>
  <c r="CH4" i="15"/>
  <c r="CY14" i="15"/>
  <c r="CH5" i="15"/>
  <c r="DB14" i="15"/>
  <c r="CH6" i="15"/>
  <c r="DE14" i="15"/>
  <c r="CH7" i="15"/>
  <c r="DH14" i="15"/>
  <c r="CH8" i="15"/>
  <c r="DK14" i="15"/>
  <c r="CH9" i="15"/>
  <c r="DN14" i="15"/>
  <c r="CH10" i="15"/>
  <c r="CH11" i="15"/>
  <c r="CH12" i="15"/>
  <c r="CH13" i="15"/>
  <c r="CH14" i="15"/>
  <c r="CH15" i="15"/>
  <c r="CH16" i="15"/>
  <c r="CH17" i="15"/>
  <c r="CH18" i="15"/>
  <c r="CH19" i="15"/>
  <c r="CH20" i="15"/>
  <c r="CH21" i="15"/>
  <c r="CG16" i="15"/>
  <c r="CG17" i="15"/>
  <c r="BL47" i="15"/>
  <c r="H40" i="5"/>
  <c r="CD31" i="15"/>
  <c r="E40" i="5"/>
  <c r="BF26" i="15"/>
  <c r="F40" i="5"/>
  <c r="BL26" i="15"/>
  <c r="I40" i="5"/>
  <c r="A42" i="15"/>
  <c r="J40" i="5"/>
  <c r="E42" i="15"/>
  <c r="K40" i="5"/>
  <c r="X26" i="4"/>
  <c r="L40" i="5"/>
  <c r="M40" i="5"/>
  <c r="X27" i="4"/>
  <c r="O40" i="5"/>
  <c r="P40" i="5"/>
  <c r="Q40" i="5"/>
  <c r="R40" i="5"/>
  <c r="S40" i="5"/>
  <c r="T40" i="5"/>
  <c r="U40" i="5"/>
  <c r="V40" i="5"/>
  <c r="N40" i="5"/>
  <c r="W40" i="5"/>
  <c r="X40" i="5"/>
  <c r="BF40" i="5"/>
  <c r="BS39" i="13"/>
  <c r="Z40" i="5"/>
  <c r="AB40" i="5"/>
  <c r="AD40" i="5"/>
  <c r="AG40" i="5"/>
  <c r="AJ40" i="5"/>
  <c r="BL40" i="5"/>
  <c r="BT39" i="13"/>
  <c r="AL40" i="5"/>
  <c r="AM40" i="5"/>
  <c r="BM40" i="5"/>
  <c r="BV39" i="13"/>
  <c r="AN40" i="5"/>
  <c r="AO40" i="5"/>
  <c r="BN40" i="5"/>
  <c r="BX39" i="13"/>
  <c r="AP40" i="5"/>
  <c r="AQ40" i="5"/>
  <c r="BO40" i="5"/>
  <c r="BZ39" i="13"/>
  <c r="AR40" i="5"/>
  <c r="BP40" i="5"/>
  <c r="CB39" i="13"/>
  <c r="AU40" i="5"/>
  <c r="BQ40" i="5"/>
  <c r="CD39" i="13"/>
  <c r="AX40" i="5"/>
  <c r="BR40" i="5"/>
  <c r="CF39" i="13"/>
  <c r="BA40" i="5"/>
  <c r="BE40" i="5"/>
  <c r="BR39" i="13"/>
  <c r="K41" i="5"/>
  <c r="Z26" i="4"/>
  <c r="L41" i="5"/>
  <c r="M41" i="5"/>
  <c r="Z27" i="4"/>
  <c r="O41" i="5"/>
  <c r="P41" i="5"/>
  <c r="Q41" i="5"/>
  <c r="R41" i="5"/>
  <c r="S41" i="5"/>
  <c r="T41" i="5"/>
  <c r="U41" i="5"/>
  <c r="V41" i="5"/>
  <c r="N41" i="5"/>
  <c r="W41" i="5"/>
  <c r="X41" i="5"/>
  <c r="BF41" i="5"/>
  <c r="BS40" i="13"/>
  <c r="Z41" i="5"/>
  <c r="AB41" i="5"/>
  <c r="AD41" i="5"/>
  <c r="AG41" i="5"/>
  <c r="AJ41" i="5"/>
  <c r="BL41" i="5"/>
  <c r="BT40" i="13"/>
  <c r="AL41" i="5"/>
  <c r="AM41" i="5"/>
  <c r="BM41" i="5"/>
  <c r="BV40" i="13"/>
  <c r="AN41" i="5"/>
  <c r="AO41" i="5"/>
  <c r="BN41" i="5"/>
  <c r="BX40" i="13"/>
  <c r="AP41" i="5"/>
  <c r="AQ41" i="5"/>
  <c r="BO41" i="5"/>
  <c r="BZ40" i="13"/>
  <c r="AR41" i="5"/>
  <c r="BP41" i="5"/>
  <c r="CB40" i="13"/>
  <c r="AU41" i="5"/>
  <c r="BQ41" i="5"/>
  <c r="CD40" i="13"/>
  <c r="AX41" i="5"/>
  <c r="BR41" i="5"/>
  <c r="CF40" i="13"/>
  <c r="BA41" i="5"/>
  <c r="BE41" i="5"/>
  <c r="BR40" i="13"/>
  <c r="K42" i="5"/>
  <c r="AB26" i="4"/>
  <c r="L42" i="5"/>
  <c r="M42" i="5"/>
  <c r="AB27" i="4"/>
  <c r="O42" i="5"/>
  <c r="P42" i="5"/>
  <c r="Q42" i="5"/>
  <c r="R42" i="5"/>
  <c r="S42" i="5"/>
  <c r="T42" i="5"/>
  <c r="U42" i="5"/>
  <c r="V42" i="5"/>
  <c r="N42" i="5"/>
  <c r="W42" i="5"/>
  <c r="X42" i="5"/>
  <c r="BF42" i="5"/>
  <c r="BS41" i="13"/>
  <c r="Z42" i="5"/>
  <c r="AB42" i="5"/>
  <c r="AD42" i="5"/>
  <c r="AG42" i="5"/>
  <c r="AJ42" i="5"/>
  <c r="BL42" i="5"/>
  <c r="BT41" i="13"/>
  <c r="AL42" i="5"/>
  <c r="AM42" i="5"/>
  <c r="BM42" i="5"/>
  <c r="BV41" i="13"/>
  <c r="AN42" i="5"/>
  <c r="AO42" i="5"/>
  <c r="BN42" i="5"/>
  <c r="BX41" i="13"/>
  <c r="AP42" i="5"/>
  <c r="AQ42" i="5"/>
  <c r="BO42" i="5"/>
  <c r="BZ41" i="13"/>
  <c r="AR42" i="5"/>
  <c r="BP42" i="5"/>
  <c r="CB41" i="13"/>
  <c r="AU42" i="5"/>
  <c r="BQ42" i="5"/>
  <c r="CD41" i="13"/>
  <c r="AX42" i="5"/>
  <c r="BR42" i="5"/>
  <c r="CF41" i="13"/>
  <c r="BA42" i="5"/>
  <c r="BE42" i="5"/>
  <c r="BR41" i="13"/>
  <c r="K43" i="5"/>
  <c r="AD26" i="4"/>
  <c r="L43" i="5"/>
  <c r="M43" i="5"/>
  <c r="AD27" i="4"/>
  <c r="O43" i="5"/>
  <c r="P43" i="5"/>
  <c r="Q43" i="5"/>
  <c r="R43" i="5"/>
  <c r="S43" i="5"/>
  <c r="T43" i="5"/>
  <c r="U43" i="5"/>
  <c r="V43" i="5"/>
  <c r="N43" i="5"/>
  <c r="W43" i="5"/>
  <c r="X43" i="5"/>
  <c r="BF43" i="5"/>
  <c r="BS42" i="13"/>
  <c r="Z43" i="5"/>
  <c r="AB43" i="5"/>
  <c r="AD43" i="5"/>
  <c r="AG43" i="5"/>
  <c r="AJ43" i="5"/>
  <c r="BL43" i="5"/>
  <c r="BT42" i="13"/>
  <c r="AL43" i="5"/>
  <c r="AM43" i="5"/>
  <c r="BM43" i="5"/>
  <c r="BV42" i="13"/>
  <c r="AN43" i="5"/>
  <c r="AO43" i="5"/>
  <c r="BN43" i="5"/>
  <c r="BX42" i="13"/>
  <c r="AP43" i="5"/>
  <c r="AQ43" i="5"/>
  <c r="BO43" i="5"/>
  <c r="BZ42" i="13"/>
  <c r="AR43" i="5"/>
  <c r="BP43" i="5"/>
  <c r="CB42" i="13"/>
  <c r="AU43" i="5"/>
  <c r="BQ43" i="5"/>
  <c r="CD42" i="13"/>
  <c r="AX43" i="5"/>
  <c r="BR43" i="5"/>
  <c r="CF42" i="13"/>
  <c r="BA43" i="5"/>
  <c r="BE43" i="5"/>
  <c r="BR42" i="13"/>
  <c r="K44" i="5"/>
  <c r="AF26" i="4"/>
  <c r="L44" i="5"/>
  <c r="M44" i="5"/>
  <c r="AF27" i="4"/>
  <c r="O44" i="5"/>
  <c r="P44" i="5"/>
  <c r="Q44" i="5"/>
  <c r="R44" i="5"/>
  <c r="S44" i="5"/>
  <c r="T44" i="5"/>
  <c r="U44" i="5"/>
  <c r="V44" i="5"/>
  <c r="N44" i="5"/>
  <c r="W44" i="5"/>
  <c r="X44" i="5"/>
  <c r="BF44" i="5"/>
  <c r="BS43" i="13"/>
  <c r="Z44" i="5"/>
  <c r="AB44" i="5"/>
  <c r="AD44" i="5"/>
  <c r="AG44" i="5"/>
  <c r="AJ44" i="5"/>
  <c r="BL44" i="5"/>
  <c r="BT43" i="13"/>
  <c r="AL44" i="5"/>
  <c r="AM44" i="5"/>
  <c r="BM44" i="5"/>
  <c r="BV43" i="13"/>
  <c r="AN44" i="5"/>
  <c r="AO44" i="5"/>
  <c r="BN44" i="5"/>
  <c r="BX43" i="13"/>
  <c r="AP44" i="5"/>
  <c r="AQ44" i="5"/>
  <c r="BO44" i="5"/>
  <c r="BZ43" i="13"/>
  <c r="AR44" i="5"/>
  <c r="BP44" i="5"/>
  <c r="CB43" i="13"/>
  <c r="AU44" i="5"/>
  <c r="BQ44" i="5"/>
  <c r="CD43" i="13"/>
  <c r="AX44" i="5"/>
  <c r="BR44" i="5"/>
  <c r="CF43" i="13"/>
  <c r="BA44" i="5"/>
  <c r="BE44" i="5"/>
  <c r="BR43" i="13"/>
  <c r="K45" i="5"/>
  <c r="AH26" i="4"/>
  <c r="L45" i="5"/>
  <c r="M45" i="5"/>
  <c r="AH27" i="4"/>
  <c r="O45" i="5"/>
  <c r="P45" i="5"/>
  <c r="Q45" i="5"/>
  <c r="R45" i="5"/>
  <c r="S45" i="5"/>
  <c r="T45" i="5"/>
  <c r="U45" i="5"/>
  <c r="V45" i="5"/>
  <c r="N45" i="5"/>
  <c r="W45" i="5"/>
  <c r="X45" i="5"/>
  <c r="BF45" i="5"/>
  <c r="BS44" i="13"/>
  <c r="Z45" i="5"/>
  <c r="AB45" i="5"/>
  <c r="AD45" i="5"/>
  <c r="AG45" i="5"/>
  <c r="AJ45" i="5"/>
  <c r="BL45" i="5"/>
  <c r="BT44" i="13"/>
  <c r="AL45" i="5"/>
  <c r="AM45" i="5"/>
  <c r="BM45" i="5"/>
  <c r="BV44" i="13"/>
  <c r="AN45" i="5"/>
  <c r="AO45" i="5"/>
  <c r="BN45" i="5"/>
  <c r="BX44" i="13"/>
  <c r="AP45" i="5"/>
  <c r="AQ45" i="5"/>
  <c r="BO45" i="5"/>
  <c r="BZ44" i="13"/>
  <c r="AR45" i="5"/>
  <c r="BP45" i="5"/>
  <c r="CB44" i="13"/>
  <c r="AU45" i="5"/>
  <c r="BQ45" i="5"/>
  <c r="CD44" i="13"/>
  <c r="AX45" i="5"/>
  <c r="BR45" i="5"/>
  <c r="CF44" i="13"/>
  <c r="BA45" i="5"/>
  <c r="BE45" i="5"/>
  <c r="BR44" i="13"/>
  <c r="K46" i="5"/>
  <c r="AJ26" i="4"/>
  <c r="L46" i="5"/>
  <c r="M46" i="5"/>
  <c r="AJ27" i="4"/>
  <c r="O46" i="5"/>
  <c r="P46" i="5"/>
  <c r="Q46" i="5"/>
  <c r="R46" i="5"/>
  <c r="S46" i="5"/>
  <c r="T46" i="5"/>
  <c r="U46" i="5"/>
  <c r="V46" i="5"/>
  <c r="N46" i="5"/>
  <c r="W46" i="5"/>
  <c r="X46" i="5"/>
  <c r="BF46" i="5"/>
  <c r="BS45" i="13"/>
  <c r="Z46" i="5"/>
  <c r="AB46" i="5"/>
  <c r="AD46" i="5"/>
  <c r="AG46" i="5"/>
  <c r="AJ46" i="5"/>
  <c r="BL46" i="5"/>
  <c r="BT45" i="13"/>
  <c r="AL46" i="5"/>
  <c r="AM46" i="5"/>
  <c r="BM46" i="5"/>
  <c r="BV45" i="13"/>
  <c r="AN46" i="5"/>
  <c r="AO46" i="5"/>
  <c r="BN46" i="5"/>
  <c r="BX45" i="13"/>
  <c r="AP46" i="5"/>
  <c r="AQ46" i="5"/>
  <c r="BO46" i="5"/>
  <c r="BZ45" i="13"/>
  <c r="AR46" i="5"/>
  <c r="BP46" i="5"/>
  <c r="CB45" i="13"/>
  <c r="AU46" i="5"/>
  <c r="BQ46" i="5"/>
  <c r="CD45" i="13"/>
  <c r="AX46" i="5"/>
  <c r="BR46" i="5"/>
  <c r="CF45" i="13"/>
  <c r="BA46" i="5"/>
  <c r="BE46" i="5"/>
  <c r="BR45" i="13"/>
  <c r="K47" i="5"/>
  <c r="AL26" i="4"/>
  <c r="L47" i="5"/>
  <c r="M47" i="5"/>
  <c r="AL27" i="4"/>
  <c r="O47" i="5"/>
  <c r="P47" i="5"/>
  <c r="Q47" i="5"/>
  <c r="S47" i="5"/>
  <c r="R47" i="5"/>
  <c r="T47" i="5"/>
  <c r="U47" i="5"/>
  <c r="V47" i="5"/>
  <c r="N47" i="5"/>
  <c r="W47" i="5"/>
  <c r="X47" i="5"/>
  <c r="Z47" i="5"/>
  <c r="AB47" i="5"/>
  <c r="AD47" i="5"/>
  <c r="AG47" i="5"/>
  <c r="AJ47" i="5"/>
  <c r="BL47" i="5"/>
  <c r="BT46" i="13"/>
  <c r="AL47" i="5"/>
  <c r="AM47" i="5"/>
  <c r="BM47" i="5"/>
  <c r="BV46" i="13"/>
  <c r="AN47" i="5"/>
  <c r="AO47" i="5"/>
  <c r="BN47" i="5"/>
  <c r="BX46" i="13"/>
  <c r="AP47" i="5"/>
  <c r="AQ47" i="5"/>
  <c r="BO47" i="5"/>
  <c r="BZ46" i="13"/>
  <c r="AR47" i="5"/>
  <c r="BP47" i="5"/>
  <c r="CB46" i="13"/>
  <c r="AU47" i="5"/>
  <c r="BQ47" i="5"/>
  <c r="CD46" i="13"/>
  <c r="AX47" i="5"/>
  <c r="BR47" i="5"/>
  <c r="CF46" i="13"/>
  <c r="BA47" i="5"/>
  <c r="BE47" i="5"/>
  <c r="BR46" i="13"/>
  <c r="K48" i="5"/>
  <c r="L48" i="5"/>
  <c r="M48" i="5"/>
  <c r="AN27" i="4"/>
  <c r="O48" i="5"/>
  <c r="P48" i="5"/>
  <c r="Q48" i="5"/>
  <c r="R48" i="5"/>
  <c r="S48" i="5"/>
  <c r="T48" i="5"/>
  <c r="V48" i="5"/>
  <c r="N48" i="5"/>
  <c r="W48" i="5"/>
  <c r="U48" i="5"/>
  <c r="X48" i="5"/>
  <c r="Z48" i="5"/>
  <c r="AB48" i="5"/>
  <c r="AC48" i="5"/>
  <c r="AD48" i="5"/>
  <c r="AE48" i="5"/>
  <c r="AF48" i="5"/>
  <c r="AG48" i="5"/>
  <c r="AH48" i="5"/>
  <c r="AI48" i="5"/>
  <c r="AJ48" i="5"/>
  <c r="BL48" i="5"/>
  <c r="BT47" i="13"/>
  <c r="AL48" i="5"/>
  <c r="AM48" i="5"/>
  <c r="BM48" i="5"/>
  <c r="BV47" i="13"/>
  <c r="AN48" i="5"/>
  <c r="AO48" i="5"/>
  <c r="BN48" i="5"/>
  <c r="BX47" i="13"/>
  <c r="AP48" i="5"/>
  <c r="AQ48" i="5"/>
  <c r="BO48" i="5"/>
  <c r="BZ47" i="13"/>
  <c r="AR48" i="5"/>
  <c r="BP48" i="5"/>
  <c r="CB47" i="13"/>
  <c r="AS48" i="5"/>
  <c r="AU48" i="5"/>
  <c r="BQ48" i="5"/>
  <c r="CD47" i="13"/>
  <c r="AV48" i="5"/>
  <c r="AX48" i="5"/>
  <c r="BR48" i="5"/>
  <c r="CF47" i="13"/>
  <c r="BA48" i="5"/>
  <c r="BE48" i="5"/>
  <c r="BR47" i="13"/>
  <c r="K50" i="5"/>
  <c r="L50" i="5"/>
  <c r="M50" i="5"/>
  <c r="O50" i="5"/>
  <c r="P50" i="5"/>
  <c r="Q50" i="5"/>
  <c r="R50" i="5"/>
  <c r="S50" i="5"/>
  <c r="T50" i="5"/>
  <c r="U50" i="5"/>
  <c r="V50" i="5"/>
  <c r="N50" i="5"/>
  <c r="W50" i="5"/>
  <c r="X50" i="5"/>
  <c r="Z50" i="5"/>
  <c r="AB50" i="5"/>
  <c r="AD50" i="5"/>
  <c r="AG50" i="5"/>
  <c r="AJ50" i="5"/>
  <c r="BF24" i="15"/>
  <c r="G34" i="5"/>
  <c r="AS50" i="5"/>
  <c r="BL24" i="15"/>
  <c r="H34" i="5"/>
  <c r="AV50" i="5"/>
  <c r="AY50" i="5"/>
  <c r="AZ50" i="5"/>
  <c r="AT50" i="5"/>
  <c r="AW50" i="5"/>
  <c r="BC50" i="5"/>
  <c r="AB24" i="15"/>
  <c r="H31" i="5"/>
  <c r="AS51" i="5"/>
  <c r="V24" i="15"/>
  <c r="G31" i="5"/>
  <c r="AV51" i="5"/>
  <c r="AY51" i="5"/>
  <c r="AZ51" i="5"/>
  <c r="AT51" i="5"/>
  <c r="AW51" i="5"/>
  <c r="BC51" i="5"/>
  <c r="AS52" i="5"/>
  <c r="AV52" i="5"/>
  <c r="AY52" i="5"/>
  <c r="AZ52" i="5"/>
  <c r="AT52" i="5"/>
  <c r="AW52" i="5"/>
  <c r="BC52" i="5"/>
  <c r="P24" i="15"/>
  <c r="H30" i="5"/>
  <c r="AS53" i="5"/>
  <c r="J24" i="15"/>
  <c r="G30" i="5"/>
  <c r="AV53" i="5"/>
  <c r="AY53" i="5"/>
  <c r="AZ53" i="5"/>
  <c r="AT53" i="5"/>
  <c r="AW53" i="5"/>
  <c r="BC53" i="5"/>
  <c r="AZ24" i="15"/>
  <c r="H33" i="5"/>
  <c r="AS54" i="5"/>
  <c r="AT24" i="15"/>
  <c r="G33" i="5"/>
  <c r="AV54" i="5"/>
  <c r="AY54" i="5"/>
  <c r="AZ54" i="5"/>
  <c r="AT54" i="5"/>
  <c r="AW54" i="5"/>
  <c r="BC54" i="5"/>
  <c r="AS55" i="5"/>
  <c r="AV55" i="5"/>
  <c r="AY55" i="5"/>
  <c r="AZ55" i="5"/>
  <c r="AT55" i="5"/>
  <c r="AW55" i="5"/>
  <c r="BC55" i="5"/>
  <c r="AS56" i="5"/>
  <c r="AV56" i="5"/>
  <c r="AY56" i="5"/>
  <c r="AZ56" i="5"/>
  <c r="AT56" i="5"/>
  <c r="AW56" i="5"/>
  <c r="BC56" i="5"/>
  <c r="AN24" i="15"/>
  <c r="H32" i="5"/>
  <c r="AS57" i="5"/>
  <c r="AH24" i="15"/>
  <c r="G32" i="5"/>
  <c r="AV57" i="5"/>
  <c r="AY57" i="5"/>
  <c r="AZ57" i="5"/>
  <c r="AT57" i="5"/>
  <c r="AW57" i="5"/>
  <c r="BC57" i="5"/>
  <c r="AS58" i="5"/>
  <c r="AV58" i="5"/>
  <c r="AY58" i="5"/>
  <c r="AZ58" i="5"/>
  <c r="AT58" i="5"/>
  <c r="AW58" i="5"/>
  <c r="BC58" i="5"/>
  <c r="AS59" i="5"/>
  <c r="AV59" i="5"/>
  <c r="AY59" i="5"/>
  <c r="AZ59" i="5"/>
  <c r="AT59" i="5"/>
  <c r="AW59" i="5"/>
  <c r="BC59" i="5"/>
  <c r="BB50" i="5"/>
  <c r="BB51" i="5"/>
  <c r="BB52" i="5"/>
  <c r="BB53" i="5"/>
  <c r="BB54" i="5"/>
  <c r="BB55" i="5"/>
  <c r="BB56" i="5"/>
  <c r="BB57" i="5"/>
  <c r="BB58" i="5"/>
  <c r="BB59" i="5"/>
  <c r="BD50" i="5"/>
  <c r="BD51" i="5"/>
  <c r="BD52" i="5"/>
  <c r="BD53" i="5"/>
  <c r="BD54" i="5"/>
  <c r="BD55" i="5"/>
  <c r="BD56" i="5"/>
  <c r="BD57" i="5"/>
  <c r="BD58" i="5"/>
  <c r="BD59" i="5"/>
  <c r="BL50" i="5"/>
  <c r="BT15" i="15"/>
  <c r="AL50" i="5"/>
  <c r="AM50" i="5"/>
  <c r="BM50" i="5"/>
  <c r="BV15" i="15"/>
  <c r="AN50" i="5"/>
  <c r="AO50" i="5"/>
  <c r="BN50" i="5"/>
  <c r="BX15" i="15"/>
  <c r="AP50" i="5"/>
  <c r="AQ50" i="5"/>
  <c r="BO50" i="5"/>
  <c r="BZ15" i="15"/>
  <c r="AR50" i="5"/>
  <c r="BP50" i="5"/>
  <c r="CB15" i="15"/>
  <c r="AU50" i="5"/>
  <c r="BQ50" i="5"/>
  <c r="CD15" i="15"/>
  <c r="AX50" i="5"/>
  <c r="BR50" i="5"/>
  <c r="CF15" i="15"/>
  <c r="BA50" i="5"/>
  <c r="BE50" i="5"/>
  <c r="BR15" i="15"/>
  <c r="K51" i="5"/>
  <c r="L51" i="5"/>
  <c r="M51" i="5"/>
  <c r="O51" i="5"/>
  <c r="P51" i="5"/>
  <c r="Q51" i="5"/>
  <c r="R51" i="5"/>
  <c r="S51" i="5"/>
  <c r="T51" i="5"/>
  <c r="V51" i="5"/>
  <c r="N51" i="5"/>
  <c r="W51" i="5"/>
  <c r="U51" i="5"/>
  <c r="X51" i="5"/>
  <c r="Z51" i="5"/>
  <c r="AB51" i="5"/>
  <c r="AD51" i="5"/>
  <c r="AG51" i="5"/>
  <c r="AJ51" i="5"/>
  <c r="BL51" i="5"/>
  <c r="BT16" i="15"/>
  <c r="AL51" i="5"/>
  <c r="AM51" i="5"/>
  <c r="BM51" i="5"/>
  <c r="BV16" i="15"/>
  <c r="AN51" i="5"/>
  <c r="AO51" i="5"/>
  <c r="BN51" i="5"/>
  <c r="BX16" i="15"/>
  <c r="AP51" i="5"/>
  <c r="AQ51" i="5"/>
  <c r="BO51" i="5"/>
  <c r="BZ16" i="15"/>
  <c r="AR51" i="5"/>
  <c r="BP51" i="5"/>
  <c r="CB16" i="15"/>
  <c r="AU51" i="5"/>
  <c r="BQ51" i="5"/>
  <c r="CD16" i="15"/>
  <c r="AX51" i="5"/>
  <c r="BR51" i="5"/>
  <c r="CF16" i="15"/>
  <c r="BA51" i="5"/>
  <c r="BE51" i="5"/>
  <c r="BR16" i="15"/>
  <c r="K52" i="5"/>
  <c r="L52" i="5"/>
  <c r="M52" i="5"/>
  <c r="O52" i="5"/>
  <c r="P52" i="5"/>
  <c r="Q52" i="5"/>
  <c r="R52" i="5"/>
  <c r="S52" i="5"/>
  <c r="T52" i="5"/>
  <c r="V52" i="5"/>
  <c r="N52" i="5"/>
  <c r="W52" i="5"/>
  <c r="U52" i="5"/>
  <c r="X52" i="5"/>
  <c r="Z52" i="5"/>
  <c r="AB52" i="5"/>
  <c r="AD52" i="5"/>
  <c r="AG52" i="5"/>
  <c r="AJ52" i="5"/>
  <c r="BL52" i="5"/>
  <c r="BT17" i="15"/>
  <c r="AL52" i="5"/>
  <c r="AM53" i="5"/>
  <c r="BM52" i="5"/>
  <c r="BV17" i="15"/>
  <c r="AN52" i="5"/>
  <c r="AO53" i="5"/>
  <c r="BN52" i="5"/>
  <c r="BX17" i="15"/>
  <c r="AP52" i="5"/>
  <c r="AQ53" i="5"/>
  <c r="BO52" i="5"/>
  <c r="BZ17" i="15"/>
  <c r="AR52" i="5"/>
  <c r="BP52" i="5"/>
  <c r="CB17" i="15"/>
  <c r="AU52" i="5"/>
  <c r="BQ52" i="5"/>
  <c r="CD17" i="15"/>
  <c r="AX52" i="5"/>
  <c r="BR52" i="5"/>
  <c r="CF17" i="15"/>
  <c r="BA52" i="5"/>
  <c r="BE52" i="5"/>
  <c r="BR17" i="15"/>
  <c r="K53" i="5"/>
  <c r="L53" i="5"/>
  <c r="M53" i="5"/>
  <c r="O53" i="5"/>
  <c r="P53" i="5"/>
  <c r="Q53" i="5"/>
  <c r="S53" i="5"/>
  <c r="R53" i="5"/>
  <c r="T53" i="5"/>
  <c r="U53" i="5"/>
  <c r="V53" i="5"/>
  <c r="N53" i="5"/>
  <c r="W53" i="5"/>
  <c r="X53" i="5"/>
  <c r="Z53" i="5"/>
  <c r="AB53" i="5"/>
  <c r="AD53" i="5"/>
  <c r="AG53" i="5"/>
  <c r="AJ53" i="5"/>
  <c r="BL53" i="5"/>
  <c r="BT18" i="15"/>
  <c r="AL53" i="5"/>
  <c r="AM55" i="5"/>
  <c r="BM53" i="5"/>
  <c r="BV18" i="15"/>
  <c r="AN53" i="5"/>
  <c r="AO55" i="5"/>
  <c r="BN53" i="5"/>
  <c r="BX18" i="15"/>
  <c r="AP53" i="5"/>
  <c r="AQ55" i="5"/>
  <c r="BO53" i="5"/>
  <c r="BZ18" i="15"/>
  <c r="AR53" i="5"/>
  <c r="BP53" i="5"/>
  <c r="CB18" i="15"/>
  <c r="AU53" i="5"/>
  <c r="BQ53" i="5"/>
  <c r="CD18" i="15"/>
  <c r="AX53" i="5"/>
  <c r="BR53" i="5"/>
  <c r="CF18" i="15"/>
  <c r="BA53" i="5"/>
  <c r="BE53" i="5"/>
  <c r="BR18" i="15"/>
  <c r="K54" i="5"/>
  <c r="L54" i="5"/>
  <c r="M54" i="5"/>
  <c r="O54" i="5"/>
  <c r="P54" i="5"/>
  <c r="Q54" i="5"/>
  <c r="S54" i="5"/>
  <c r="R54" i="5"/>
  <c r="T54" i="5"/>
  <c r="V54" i="5"/>
  <c r="N54" i="5"/>
  <c r="W54" i="5"/>
  <c r="U54" i="5"/>
  <c r="X54" i="5"/>
  <c r="Z54" i="5"/>
  <c r="AB54" i="5"/>
  <c r="AD54" i="5"/>
  <c r="AG54" i="5"/>
  <c r="AJ54" i="5"/>
  <c r="BL54" i="5"/>
  <c r="BT19" i="15"/>
  <c r="AL54" i="5"/>
  <c r="AM52" i="5"/>
  <c r="BM54" i="5"/>
  <c r="BV19" i="15"/>
  <c r="AN54" i="5"/>
  <c r="AO52" i="5"/>
  <c r="BN54" i="5"/>
  <c r="BX19" i="15"/>
  <c r="AP54" i="5"/>
  <c r="AQ52" i="5"/>
  <c r="BO54" i="5"/>
  <c r="BZ19" i="15"/>
  <c r="AR54" i="5"/>
  <c r="BP54" i="5"/>
  <c r="CB19" i="15"/>
  <c r="AU54" i="5"/>
  <c r="BQ54" i="5"/>
  <c r="CD19" i="15"/>
  <c r="AX54" i="5"/>
  <c r="BR54" i="5"/>
  <c r="CF19" i="15"/>
  <c r="BA54" i="5"/>
  <c r="BE54" i="5"/>
  <c r="BR19" i="15"/>
  <c r="K55" i="5"/>
  <c r="L55" i="5"/>
  <c r="M55" i="5"/>
  <c r="O55" i="5"/>
  <c r="P55" i="5"/>
  <c r="Q55" i="5"/>
  <c r="R55" i="5"/>
  <c r="S55" i="5"/>
  <c r="T55" i="5"/>
  <c r="V55" i="5"/>
  <c r="U55" i="5"/>
  <c r="X55" i="5"/>
  <c r="Z55" i="5"/>
  <c r="AB55" i="5"/>
  <c r="AD55" i="5"/>
  <c r="AG55" i="5"/>
  <c r="AJ55" i="5"/>
  <c r="BL55" i="5"/>
  <c r="BT20" i="15"/>
  <c r="AL55" i="5"/>
  <c r="AM54" i="5"/>
  <c r="BM55" i="5"/>
  <c r="BV20" i="15"/>
  <c r="AN55" i="5"/>
  <c r="AO54" i="5"/>
  <c r="BN55" i="5"/>
  <c r="BX20" i="15"/>
  <c r="AP55" i="5"/>
  <c r="AQ54" i="5"/>
  <c r="BO55" i="5"/>
  <c r="BZ20" i="15"/>
  <c r="AR55" i="5"/>
  <c r="BP55" i="5"/>
  <c r="CB20" i="15"/>
  <c r="AU55" i="5"/>
  <c r="BQ55" i="5"/>
  <c r="CD20" i="15"/>
  <c r="AX55" i="5"/>
  <c r="BR55" i="5"/>
  <c r="CF20" i="15"/>
  <c r="BA55" i="5"/>
  <c r="BE55" i="5"/>
  <c r="BR20" i="15"/>
  <c r="K56" i="5"/>
  <c r="L56" i="5"/>
  <c r="M56" i="5"/>
  <c r="O56" i="5"/>
  <c r="P56" i="5"/>
  <c r="Q56" i="5"/>
  <c r="R56" i="5"/>
  <c r="T56" i="5"/>
  <c r="U56" i="5"/>
  <c r="X56" i="5"/>
  <c r="Z56" i="5"/>
  <c r="AB56" i="5"/>
  <c r="AD56" i="5"/>
  <c r="AG56" i="5"/>
  <c r="AJ56" i="5"/>
  <c r="BL56" i="5"/>
  <c r="BT21" i="15"/>
  <c r="AL56" i="5"/>
  <c r="AM56" i="5"/>
  <c r="BM56" i="5"/>
  <c r="BV21" i="15"/>
  <c r="AN56" i="5"/>
  <c r="AO56" i="5"/>
  <c r="BN56" i="5"/>
  <c r="BX21" i="15"/>
  <c r="AP56" i="5"/>
  <c r="AQ56" i="5"/>
  <c r="BO56" i="5"/>
  <c r="BZ21" i="15"/>
  <c r="AR56" i="5"/>
  <c r="BP56" i="5"/>
  <c r="CB21" i="15"/>
  <c r="AU56" i="5"/>
  <c r="BQ56" i="5"/>
  <c r="CD21" i="15"/>
  <c r="AX56" i="5"/>
  <c r="BR56" i="5"/>
  <c r="CF21" i="15"/>
  <c r="BA56" i="5"/>
  <c r="BE56" i="5"/>
  <c r="BR21" i="15"/>
  <c r="K57" i="5"/>
  <c r="L57" i="5"/>
  <c r="M57" i="5"/>
  <c r="O57" i="5"/>
  <c r="P57" i="5"/>
  <c r="Q57" i="5"/>
  <c r="R57" i="5"/>
  <c r="S57" i="5"/>
  <c r="T57" i="5"/>
  <c r="V57" i="5"/>
  <c r="N57" i="5"/>
  <c r="W57" i="5"/>
  <c r="U57" i="5"/>
  <c r="X57" i="5"/>
  <c r="Z57" i="5"/>
  <c r="AB57" i="5"/>
  <c r="AD57" i="5"/>
  <c r="AG57" i="5"/>
  <c r="AJ57" i="5"/>
  <c r="BL57" i="5"/>
  <c r="BT22" i="15"/>
  <c r="AL57" i="5"/>
  <c r="AM57" i="5"/>
  <c r="BM57" i="5"/>
  <c r="BV22" i="15"/>
  <c r="AN57" i="5"/>
  <c r="AO57" i="5"/>
  <c r="BN57" i="5"/>
  <c r="BX22" i="15"/>
  <c r="AP57" i="5"/>
  <c r="AQ57" i="5"/>
  <c r="BO57" i="5"/>
  <c r="BZ22" i="15"/>
  <c r="AR57" i="5"/>
  <c r="BP57" i="5"/>
  <c r="CB22" i="15"/>
  <c r="AU57" i="5"/>
  <c r="BQ57" i="5"/>
  <c r="CD22" i="15"/>
  <c r="AX57" i="5"/>
  <c r="BR57" i="5"/>
  <c r="CF22" i="15"/>
  <c r="BA57" i="5"/>
  <c r="BE57" i="5"/>
  <c r="BR22" i="15"/>
  <c r="K58" i="5"/>
  <c r="L58" i="5"/>
  <c r="M58" i="5"/>
  <c r="O58" i="5"/>
  <c r="P58" i="5"/>
  <c r="Q58" i="5"/>
  <c r="R58" i="5"/>
  <c r="S58" i="5"/>
  <c r="T58" i="5"/>
  <c r="U58" i="5"/>
  <c r="V58" i="5"/>
  <c r="N58" i="5"/>
  <c r="W58" i="5"/>
  <c r="X58" i="5"/>
  <c r="Z58" i="5"/>
  <c r="AB58" i="5"/>
  <c r="AD58" i="5"/>
  <c r="AG58" i="5"/>
  <c r="AJ58" i="5"/>
  <c r="BL58" i="5"/>
  <c r="BT23" i="15"/>
  <c r="AL58" i="5"/>
  <c r="AM59" i="5"/>
  <c r="BM58" i="5"/>
  <c r="BV23" i="15"/>
  <c r="AN58" i="5"/>
  <c r="AO59" i="5"/>
  <c r="BN58" i="5"/>
  <c r="BX23" i="15"/>
  <c r="AP58" i="5"/>
  <c r="AQ59" i="5"/>
  <c r="BO58" i="5"/>
  <c r="BZ23" i="15"/>
  <c r="AR58" i="5"/>
  <c r="BP58" i="5"/>
  <c r="CB23" i="15"/>
  <c r="AU58" i="5"/>
  <c r="BQ58" i="5"/>
  <c r="CD23" i="15"/>
  <c r="AX58" i="5"/>
  <c r="BR58" i="5"/>
  <c r="CF23" i="15"/>
  <c r="BA58" i="5"/>
  <c r="BE58" i="5"/>
  <c r="BR23" i="15"/>
  <c r="K59" i="5"/>
  <c r="L59" i="5"/>
  <c r="M59" i="5"/>
  <c r="O59" i="5"/>
  <c r="P59" i="5"/>
  <c r="Q59" i="5"/>
  <c r="R59" i="5"/>
  <c r="S59" i="5"/>
  <c r="T59" i="5"/>
  <c r="V59" i="5"/>
  <c r="N59" i="5"/>
  <c r="W59" i="5"/>
  <c r="U59" i="5"/>
  <c r="X59" i="5"/>
  <c r="Z59" i="5"/>
  <c r="AB59" i="5"/>
  <c r="AD59" i="5"/>
  <c r="AG59" i="5"/>
  <c r="AJ59" i="5"/>
  <c r="BL59" i="5"/>
  <c r="BT24" i="15"/>
  <c r="AL59" i="5"/>
  <c r="AM58" i="5"/>
  <c r="BM59" i="5"/>
  <c r="BV24" i="15"/>
  <c r="AN59" i="5"/>
  <c r="AO58" i="5"/>
  <c r="BN59" i="5"/>
  <c r="BX24" i="15"/>
  <c r="AP59" i="5"/>
  <c r="AQ58" i="5"/>
  <c r="BO59" i="5"/>
  <c r="BZ24" i="15"/>
  <c r="AR59" i="5"/>
  <c r="BP59" i="5"/>
  <c r="CB24" i="15"/>
  <c r="AU59" i="5"/>
  <c r="BQ59" i="5"/>
  <c r="CD24" i="15"/>
  <c r="AX59" i="5"/>
  <c r="BR59" i="5"/>
  <c r="CF24" i="15"/>
  <c r="BA59" i="5"/>
  <c r="BE59" i="5"/>
  <c r="BR24" i="15"/>
  <c r="K61" i="5"/>
  <c r="L61" i="5"/>
  <c r="M61" i="5"/>
  <c r="O61" i="5"/>
  <c r="P61" i="5"/>
  <c r="Q61" i="5"/>
  <c r="R61" i="5"/>
  <c r="S61" i="5"/>
  <c r="T61" i="5"/>
  <c r="V61" i="5"/>
  <c r="N61" i="5"/>
  <c r="W61" i="5"/>
  <c r="U61" i="5"/>
  <c r="X61" i="5"/>
  <c r="Z61" i="5"/>
  <c r="AB61" i="5"/>
  <c r="AD61" i="5"/>
  <c r="AG61" i="5"/>
  <c r="AJ61" i="5"/>
  <c r="AS61" i="5"/>
  <c r="AV61" i="5"/>
  <c r="AY61" i="5"/>
  <c r="AZ61" i="5"/>
  <c r="AT61" i="5"/>
  <c r="AW61" i="5"/>
  <c r="BC61" i="5"/>
  <c r="AS62" i="5"/>
  <c r="AV62" i="5"/>
  <c r="AY62" i="5"/>
  <c r="AZ62" i="5"/>
  <c r="AT62" i="5"/>
  <c r="AW62" i="5"/>
  <c r="BC62" i="5"/>
  <c r="AS63" i="5"/>
  <c r="AV63" i="5"/>
  <c r="AY63" i="5"/>
  <c r="AZ63" i="5"/>
  <c r="AT63" i="5"/>
  <c r="AW63" i="5"/>
  <c r="BC63" i="5"/>
  <c r="AS64" i="5"/>
  <c r="AV64" i="5"/>
  <c r="AY64" i="5"/>
  <c r="AZ64" i="5"/>
  <c r="AT64" i="5"/>
  <c r="AW64" i="5"/>
  <c r="BC64" i="5"/>
  <c r="AS65" i="5"/>
  <c r="AV65" i="5"/>
  <c r="AY65" i="5"/>
  <c r="AZ65" i="5"/>
  <c r="AT65" i="5"/>
  <c r="AW65" i="5"/>
  <c r="BC65" i="5"/>
  <c r="AS66" i="5"/>
  <c r="AV66" i="5"/>
  <c r="AY66" i="5"/>
  <c r="AZ66" i="5"/>
  <c r="AT66" i="5"/>
  <c r="AW66" i="5"/>
  <c r="BC66" i="5"/>
  <c r="AS67" i="5"/>
  <c r="AV67" i="5"/>
  <c r="AY67" i="5"/>
  <c r="AZ67" i="5"/>
  <c r="AT67" i="5"/>
  <c r="AW67" i="5"/>
  <c r="BC67" i="5"/>
  <c r="AS68" i="5"/>
  <c r="AV68" i="5"/>
  <c r="AY68" i="5"/>
  <c r="AZ68" i="5"/>
  <c r="AT68" i="5"/>
  <c r="AW68" i="5"/>
  <c r="BC68" i="5"/>
  <c r="AS69" i="5"/>
  <c r="AV69" i="5"/>
  <c r="AY69" i="5"/>
  <c r="AZ69" i="5"/>
  <c r="AT69" i="5"/>
  <c r="AW69" i="5"/>
  <c r="BC69" i="5"/>
  <c r="AS70" i="5"/>
  <c r="AV70" i="5"/>
  <c r="AY70" i="5"/>
  <c r="AZ70" i="5"/>
  <c r="AT70" i="5"/>
  <c r="AW70" i="5"/>
  <c r="BC70" i="5"/>
  <c r="BB61" i="5"/>
  <c r="BB62" i="5"/>
  <c r="BB63" i="5"/>
  <c r="BB64" i="5"/>
  <c r="BB65" i="5"/>
  <c r="BB66" i="5"/>
  <c r="BB67" i="5"/>
  <c r="BB68" i="5"/>
  <c r="BB69" i="5"/>
  <c r="BB70" i="5"/>
  <c r="BD61" i="5"/>
  <c r="BD62" i="5"/>
  <c r="BD63" i="5"/>
  <c r="BD64" i="5"/>
  <c r="BD65" i="5"/>
  <c r="BD66" i="5"/>
  <c r="BD67" i="5"/>
  <c r="BD68" i="5"/>
  <c r="BD69" i="5"/>
  <c r="BD70" i="5"/>
  <c r="BL61" i="5"/>
  <c r="BT38" i="15"/>
  <c r="AL61" i="5"/>
  <c r="AM62" i="5"/>
  <c r="BM61" i="5"/>
  <c r="BV38" i="15"/>
  <c r="AN61" i="5"/>
  <c r="AO62" i="5"/>
  <c r="BN61" i="5"/>
  <c r="BX38" i="15"/>
  <c r="AP61" i="5"/>
  <c r="AQ62" i="5"/>
  <c r="BO61" i="5"/>
  <c r="BZ38" i="15"/>
  <c r="AR61" i="5"/>
  <c r="BP61" i="5"/>
  <c r="CB38" i="15"/>
  <c r="AU61" i="5"/>
  <c r="BQ61" i="5"/>
  <c r="CD38" i="15"/>
  <c r="AX61" i="5"/>
  <c r="BR61" i="5"/>
  <c r="CF38" i="15"/>
  <c r="BA61" i="5"/>
  <c r="BE61" i="5"/>
  <c r="BR38" i="15"/>
  <c r="K62" i="5"/>
  <c r="L62" i="5"/>
  <c r="M62" i="5"/>
  <c r="O62" i="5"/>
  <c r="P62" i="5"/>
  <c r="Q62" i="5"/>
  <c r="R62" i="5"/>
  <c r="S62" i="5"/>
  <c r="T62" i="5"/>
  <c r="U62" i="5"/>
  <c r="V62" i="5"/>
  <c r="N62" i="5"/>
  <c r="W62" i="5"/>
  <c r="X62" i="5"/>
  <c r="Z62" i="5"/>
  <c r="AB62" i="5"/>
  <c r="AD62" i="5"/>
  <c r="AG62" i="5"/>
  <c r="AJ62" i="5"/>
  <c r="BL62" i="5"/>
  <c r="BT39" i="15"/>
  <c r="AL62" i="5"/>
  <c r="AM63" i="5"/>
  <c r="BM62" i="5"/>
  <c r="BV39" i="15"/>
  <c r="AN62" i="5"/>
  <c r="AO63" i="5"/>
  <c r="BN62" i="5"/>
  <c r="BX39" i="15"/>
  <c r="AP62" i="5"/>
  <c r="AQ63" i="5"/>
  <c r="BO62" i="5"/>
  <c r="BZ39" i="15"/>
  <c r="AR62" i="5"/>
  <c r="BP62" i="5"/>
  <c r="CB39" i="15"/>
  <c r="AU62" i="5"/>
  <c r="BQ62" i="5"/>
  <c r="CD39" i="15"/>
  <c r="AX62" i="5"/>
  <c r="BR62" i="5"/>
  <c r="CF39" i="15"/>
  <c r="BA62" i="5"/>
  <c r="BE62" i="5"/>
  <c r="BR39" i="15"/>
  <c r="K63" i="5"/>
  <c r="L63" i="5"/>
  <c r="M63" i="5"/>
  <c r="O63" i="5"/>
  <c r="P63" i="5"/>
  <c r="Q63" i="5"/>
  <c r="R63" i="5"/>
  <c r="S63" i="5"/>
  <c r="T63" i="5"/>
  <c r="U63" i="5"/>
  <c r="V63" i="5"/>
  <c r="N63" i="5"/>
  <c r="W63" i="5"/>
  <c r="X63" i="5"/>
  <c r="Z63" i="5"/>
  <c r="AB63" i="5"/>
  <c r="AD63" i="5"/>
  <c r="AG63" i="5"/>
  <c r="AJ63" i="5"/>
  <c r="BL63" i="5"/>
  <c r="BT40" i="15"/>
  <c r="AL63" i="5"/>
  <c r="AM64" i="5"/>
  <c r="BM63" i="5"/>
  <c r="BV40" i="15"/>
  <c r="AN63" i="5"/>
  <c r="AO64" i="5"/>
  <c r="BN63" i="5"/>
  <c r="BX40" i="15"/>
  <c r="AP63" i="5"/>
  <c r="AQ64" i="5"/>
  <c r="BO63" i="5"/>
  <c r="BZ40" i="15"/>
  <c r="AR63" i="5"/>
  <c r="BP63" i="5"/>
  <c r="CB40" i="15"/>
  <c r="AU63" i="5"/>
  <c r="BQ63" i="5"/>
  <c r="CD40" i="15"/>
  <c r="AX63" i="5"/>
  <c r="BR63" i="5"/>
  <c r="CF40" i="15"/>
  <c r="BA63" i="5"/>
  <c r="BE63" i="5"/>
  <c r="BR40" i="15"/>
  <c r="K64" i="5"/>
  <c r="L64" i="5"/>
  <c r="M64" i="5"/>
  <c r="O64" i="5"/>
  <c r="P64" i="5"/>
  <c r="Q64" i="5"/>
  <c r="S64" i="5"/>
  <c r="R64" i="5"/>
  <c r="T64" i="5"/>
  <c r="U64" i="5"/>
  <c r="V64" i="5"/>
  <c r="N64" i="5"/>
  <c r="W64" i="5"/>
  <c r="X64" i="5"/>
  <c r="Z64" i="5"/>
  <c r="AB64" i="5"/>
  <c r="AD64" i="5"/>
  <c r="AG64" i="5"/>
  <c r="AJ64" i="5"/>
  <c r="BL64" i="5"/>
  <c r="BT41" i="15"/>
  <c r="AL64" i="5"/>
  <c r="AM61" i="5"/>
  <c r="BM64" i="5"/>
  <c r="BV41" i="15"/>
  <c r="AN64" i="5"/>
  <c r="AO61" i="5"/>
  <c r="BN64" i="5"/>
  <c r="BX41" i="15"/>
  <c r="AP64" i="5"/>
  <c r="AQ61" i="5"/>
  <c r="BO64" i="5"/>
  <c r="BZ41" i="15"/>
  <c r="AR64" i="5"/>
  <c r="BP64" i="5"/>
  <c r="CB41" i="15"/>
  <c r="AU64" i="5"/>
  <c r="BQ64" i="5"/>
  <c r="CD41" i="15"/>
  <c r="AX64" i="5"/>
  <c r="BR64" i="5"/>
  <c r="CF41" i="15"/>
  <c r="BA64" i="5"/>
  <c r="BE64" i="5"/>
  <c r="BR41" i="15"/>
  <c r="K65" i="5"/>
  <c r="L65" i="5"/>
  <c r="M65" i="5"/>
  <c r="O65" i="5"/>
  <c r="P65" i="5"/>
  <c r="Q65" i="5"/>
  <c r="R65" i="5"/>
  <c r="S65" i="5"/>
  <c r="T65" i="5"/>
  <c r="V65" i="5"/>
  <c r="N65" i="5"/>
  <c r="W65" i="5"/>
  <c r="U65" i="5"/>
  <c r="X65" i="5"/>
  <c r="Z65" i="5"/>
  <c r="AB65" i="5"/>
  <c r="AD65" i="5"/>
  <c r="AG65" i="5"/>
  <c r="AJ65" i="5"/>
  <c r="BL65" i="5"/>
  <c r="BT42" i="15"/>
  <c r="AL65" i="5"/>
  <c r="AM67" i="5"/>
  <c r="BM65" i="5"/>
  <c r="BV42" i="15"/>
  <c r="AN65" i="5"/>
  <c r="AO67" i="5"/>
  <c r="BN65" i="5"/>
  <c r="BX42" i="15"/>
  <c r="AP65" i="5"/>
  <c r="AQ67" i="5"/>
  <c r="BO65" i="5"/>
  <c r="BZ42" i="15"/>
  <c r="AR65" i="5"/>
  <c r="BP65" i="5"/>
  <c r="CB42" i="15"/>
  <c r="AU65" i="5"/>
  <c r="BQ65" i="5"/>
  <c r="CD42" i="15"/>
  <c r="AX65" i="5"/>
  <c r="BR65" i="5"/>
  <c r="CF42" i="15"/>
  <c r="BA65" i="5"/>
  <c r="BE65" i="5"/>
  <c r="BR42" i="15"/>
  <c r="K66" i="5"/>
  <c r="L66" i="5"/>
  <c r="M66" i="5"/>
  <c r="O66" i="5"/>
  <c r="P66" i="5"/>
  <c r="Q66" i="5"/>
  <c r="S66" i="5"/>
  <c r="R66" i="5"/>
  <c r="T66" i="5"/>
  <c r="V66" i="5"/>
  <c r="U66" i="5"/>
  <c r="X66" i="5"/>
  <c r="Z66" i="5"/>
  <c r="AB66" i="5"/>
  <c r="AD66" i="5"/>
  <c r="AG66" i="5"/>
  <c r="AJ66" i="5"/>
  <c r="BL66" i="5"/>
  <c r="BT43" i="15"/>
  <c r="AL66" i="5"/>
  <c r="AM65" i="5"/>
  <c r="BM66" i="5"/>
  <c r="BV43" i="15"/>
  <c r="AN66" i="5"/>
  <c r="AO65" i="5"/>
  <c r="BN66" i="5"/>
  <c r="BX43" i="15"/>
  <c r="AP66" i="5"/>
  <c r="AQ65" i="5"/>
  <c r="BO66" i="5"/>
  <c r="BZ43" i="15"/>
  <c r="AR66" i="5"/>
  <c r="BP66" i="5"/>
  <c r="CB43" i="15"/>
  <c r="AU66" i="5"/>
  <c r="BQ66" i="5"/>
  <c r="CD43" i="15"/>
  <c r="AX66" i="5"/>
  <c r="BR66" i="5"/>
  <c r="CF43" i="15"/>
  <c r="BA66" i="5"/>
  <c r="BE66" i="5"/>
  <c r="BR43" i="15"/>
  <c r="K67" i="5"/>
  <c r="L67" i="5"/>
  <c r="M67" i="5"/>
  <c r="O67" i="5"/>
  <c r="P67" i="5"/>
  <c r="Q67" i="5"/>
  <c r="R67" i="5"/>
  <c r="S67" i="5"/>
  <c r="T67" i="5"/>
  <c r="U67" i="5"/>
  <c r="V67" i="5"/>
  <c r="N67" i="5"/>
  <c r="X67" i="5"/>
  <c r="BF67" i="5"/>
  <c r="BS44" i="15"/>
  <c r="Z67" i="5"/>
  <c r="AB67" i="5"/>
  <c r="AD67" i="5"/>
  <c r="AG67" i="5"/>
  <c r="AJ67" i="5"/>
  <c r="BL67" i="5"/>
  <c r="BT44" i="15"/>
  <c r="AL67" i="5"/>
  <c r="AM66" i="5"/>
  <c r="BM67" i="5"/>
  <c r="BV44" i="15"/>
  <c r="AN67" i="5"/>
  <c r="AO66" i="5"/>
  <c r="BN67" i="5"/>
  <c r="BX44" i="15"/>
  <c r="AP67" i="5"/>
  <c r="AQ66" i="5"/>
  <c r="BO67" i="5"/>
  <c r="BZ44" i="15"/>
  <c r="AR67" i="5"/>
  <c r="BP67" i="5"/>
  <c r="CB44" i="15"/>
  <c r="AU67" i="5"/>
  <c r="BQ67" i="5"/>
  <c r="CD44" i="15"/>
  <c r="AX67" i="5"/>
  <c r="BR67" i="5"/>
  <c r="CF44" i="15"/>
  <c r="BA67" i="5"/>
  <c r="BE67" i="5"/>
  <c r="BR44" i="15"/>
  <c r="K68" i="5"/>
  <c r="L68" i="5"/>
  <c r="M68" i="5"/>
  <c r="O68" i="5"/>
  <c r="P68" i="5"/>
  <c r="Q68" i="5"/>
  <c r="S68" i="5"/>
  <c r="R68" i="5"/>
  <c r="T68" i="5"/>
  <c r="V68" i="5"/>
  <c r="U68" i="5"/>
  <c r="X68" i="5"/>
  <c r="Z68" i="5"/>
  <c r="AB68" i="5"/>
  <c r="AD68" i="5"/>
  <c r="AG68" i="5"/>
  <c r="AJ68" i="5"/>
  <c r="BL68" i="5"/>
  <c r="BT45" i="15"/>
  <c r="AL68" i="5"/>
  <c r="AM68" i="5"/>
  <c r="BM68" i="5"/>
  <c r="BV45" i="15"/>
  <c r="AN68" i="5"/>
  <c r="AO68" i="5"/>
  <c r="BN68" i="5"/>
  <c r="BX45" i="15"/>
  <c r="AP68" i="5"/>
  <c r="AQ68" i="5"/>
  <c r="BO68" i="5"/>
  <c r="BZ45" i="15"/>
  <c r="AR68" i="5"/>
  <c r="BP68" i="5"/>
  <c r="CB45" i="15"/>
  <c r="AU68" i="5"/>
  <c r="BQ68" i="5"/>
  <c r="CD45" i="15"/>
  <c r="AX68" i="5"/>
  <c r="BR68" i="5"/>
  <c r="CF45" i="15"/>
  <c r="BA68" i="5"/>
  <c r="BE68" i="5"/>
  <c r="BR45" i="15"/>
  <c r="K69" i="5"/>
  <c r="L69" i="5"/>
  <c r="M69" i="5"/>
  <c r="O69" i="5"/>
  <c r="P69" i="5"/>
  <c r="Q69" i="5"/>
  <c r="S69" i="5"/>
  <c r="R69" i="5"/>
  <c r="T69" i="5"/>
  <c r="V69" i="5"/>
  <c r="U69" i="5"/>
  <c r="X69" i="5"/>
  <c r="Z69" i="5"/>
  <c r="AB69" i="5"/>
  <c r="AD69" i="5"/>
  <c r="AG69" i="5"/>
  <c r="AJ69" i="5"/>
  <c r="BL69" i="5"/>
  <c r="BT46" i="15"/>
  <c r="AL69" i="5"/>
  <c r="AM70" i="5"/>
  <c r="BM69" i="5"/>
  <c r="BV46" i="15"/>
  <c r="AN69" i="5"/>
  <c r="AO70" i="5"/>
  <c r="BN69" i="5"/>
  <c r="BX46" i="15"/>
  <c r="AP69" i="5"/>
  <c r="AQ70" i="5"/>
  <c r="BO69" i="5"/>
  <c r="BZ46" i="15"/>
  <c r="AR69" i="5"/>
  <c r="BP69" i="5"/>
  <c r="CB46" i="15"/>
  <c r="AU69" i="5"/>
  <c r="BQ69" i="5"/>
  <c r="CD46" i="15"/>
  <c r="AX69" i="5"/>
  <c r="BR69" i="5"/>
  <c r="CF46" i="15"/>
  <c r="BA69" i="5"/>
  <c r="BE69" i="5"/>
  <c r="BR46" i="15"/>
  <c r="K70" i="5"/>
  <c r="L70" i="5"/>
  <c r="M70" i="5"/>
  <c r="O70" i="5"/>
  <c r="P70" i="5"/>
  <c r="Q70" i="5"/>
  <c r="R70" i="5"/>
  <c r="S70" i="5"/>
  <c r="T70" i="5"/>
  <c r="U70" i="5"/>
  <c r="V70" i="5"/>
  <c r="N70" i="5"/>
  <c r="W70" i="5"/>
  <c r="X70" i="5"/>
  <c r="Z70" i="5"/>
  <c r="AB70" i="5"/>
  <c r="AC70" i="5"/>
  <c r="AD70" i="5"/>
  <c r="AE70" i="5"/>
  <c r="AF70" i="5"/>
  <c r="AG70" i="5"/>
  <c r="AH70" i="5"/>
  <c r="AI70" i="5"/>
  <c r="AJ70" i="5"/>
  <c r="BL70" i="5"/>
  <c r="BT47" i="15"/>
  <c r="AL70" i="5"/>
  <c r="AM69" i="5"/>
  <c r="BM70" i="5"/>
  <c r="BV47" i="15"/>
  <c r="AN70" i="5"/>
  <c r="AO69" i="5"/>
  <c r="BN70" i="5"/>
  <c r="BX47" i="15"/>
  <c r="AP70" i="5"/>
  <c r="AQ69" i="5"/>
  <c r="BO70" i="5"/>
  <c r="BZ47" i="15"/>
  <c r="AR70" i="5"/>
  <c r="BP70" i="5"/>
  <c r="CB47" i="15"/>
  <c r="AU70" i="5"/>
  <c r="BQ70" i="5"/>
  <c r="CD47" i="15"/>
  <c r="AX70" i="5"/>
  <c r="BR70" i="5"/>
  <c r="CF47" i="15"/>
  <c r="BA70" i="5"/>
  <c r="BE70" i="5"/>
  <c r="BR47" i="15"/>
  <c r="A75" i="5"/>
  <c r="B75" i="5"/>
  <c r="F75" i="5"/>
  <c r="H75" i="5"/>
  <c r="O75" i="5"/>
  <c r="P75" i="5"/>
  <c r="Q75" i="5"/>
  <c r="R75" i="5"/>
  <c r="S75" i="5"/>
  <c r="T75" i="5"/>
  <c r="U75" i="5"/>
  <c r="V75" i="5"/>
  <c r="W75" i="5"/>
  <c r="AB75" i="5"/>
  <c r="AG75" i="5"/>
  <c r="AH75" i="5"/>
  <c r="AD75" i="5"/>
  <c r="A76" i="5"/>
  <c r="B76" i="5"/>
  <c r="J76" i="5"/>
  <c r="L76" i="5"/>
  <c r="N76" i="5"/>
  <c r="O76" i="5"/>
  <c r="P76" i="5"/>
  <c r="Q76" i="5"/>
  <c r="R76" i="5"/>
  <c r="S76" i="5"/>
  <c r="T76" i="5"/>
  <c r="U76" i="5"/>
  <c r="V76" i="5"/>
  <c r="W76" i="5"/>
  <c r="AF76" i="5"/>
  <c r="A81" i="5"/>
  <c r="E81" i="5"/>
  <c r="I81" i="5"/>
  <c r="K81" i="5"/>
  <c r="L81" i="5"/>
  <c r="CV14" i="1"/>
  <c r="AB24" i="1"/>
  <c r="H7" i="5"/>
  <c r="AS7" i="5"/>
  <c r="Z81" i="5"/>
  <c r="AA81" i="5"/>
  <c r="Y81" i="5"/>
  <c r="Z83" i="5"/>
  <c r="AA83" i="5"/>
  <c r="Y83" i="5"/>
  <c r="G82" i="5"/>
  <c r="AD81" i="5"/>
  <c r="AG81" i="5"/>
  <c r="AH81" i="5"/>
  <c r="AB81" i="5"/>
  <c r="AE81" i="5"/>
  <c r="AK81" i="5"/>
  <c r="Z82" i="5"/>
  <c r="AA82" i="5"/>
  <c r="Y82" i="5"/>
  <c r="Z85" i="5"/>
  <c r="AA85" i="5"/>
  <c r="Y85" i="5"/>
  <c r="G83" i="5"/>
  <c r="AD82" i="5"/>
  <c r="AG82" i="5"/>
  <c r="AH82" i="5"/>
  <c r="AB82" i="5"/>
  <c r="AE82" i="5"/>
  <c r="AK82" i="5"/>
  <c r="H82" i="5"/>
  <c r="AD83" i="5"/>
  <c r="AG83" i="5"/>
  <c r="AH83" i="5"/>
  <c r="AB83" i="5"/>
  <c r="AE83" i="5"/>
  <c r="AK83" i="5"/>
  <c r="Z84" i="5"/>
  <c r="AA84" i="5"/>
  <c r="Y84" i="5"/>
  <c r="DK14" i="1"/>
  <c r="BF24" i="1"/>
  <c r="G10" i="5"/>
  <c r="AS6" i="5"/>
  <c r="Z87" i="5"/>
  <c r="AA87" i="5"/>
  <c r="Y87" i="5"/>
  <c r="Z88" i="5"/>
  <c r="AA88" i="5"/>
  <c r="Y88" i="5"/>
  <c r="Z89" i="5"/>
  <c r="AA89" i="5"/>
  <c r="Y89" i="5"/>
  <c r="Z90" i="5"/>
  <c r="AA90" i="5"/>
  <c r="Y90" i="5"/>
  <c r="Z91" i="5"/>
  <c r="AA91" i="5"/>
  <c r="Y91" i="5"/>
  <c r="E90" i="5"/>
  <c r="G90" i="5"/>
  <c r="H84" i="5"/>
  <c r="AD84" i="5"/>
  <c r="AG84" i="5"/>
  <c r="AH84" i="5"/>
  <c r="AB84" i="5"/>
  <c r="AE84" i="5"/>
  <c r="AK84" i="5"/>
  <c r="H83" i="5"/>
  <c r="AD85" i="5"/>
  <c r="AG85" i="5"/>
  <c r="AH85" i="5"/>
  <c r="AB85" i="5"/>
  <c r="AE85" i="5"/>
  <c r="AK85" i="5"/>
  <c r="AJ81" i="5"/>
  <c r="AL81" i="5"/>
  <c r="AO81" i="5"/>
  <c r="J4" i="26"/>
  <c r="Q81" i="5"/>
  <c r="R81" i="5"/>
  <c r="T81" i="5"/>
  <c r="U81" i="5"/>
  <c r="V81" i="5"/>
  <c r="AJ82" i="5"/>
  <c r="AL82" i="5"/>
  <c r="AJ83" i="5"/>
  <c r="AL83" i="5"/>
  <c r="AJ84" i="5"/>
  <c r="AL84" i="5"/>
  <c r="AJ85" i="5"/>
  <c r="AL85" i="5"/>
  <c r="AP81" i="5"/>
  <c r="L4" i="26"/>
  <c r="X81" i="5"/>
  <c r="AQ81" i="5"/>
  <c r="M4" i="26"/>
  <c r="AC81" i="5"/>
  <c r="AR81" i="5"/>
  <c r="O4" i="26"/>
  <c r="AF81" i="5"/>
  <c r="AS81" i="5"/>
  <c r="P4" i="26"/>
  <c r="AI81" i="5"/>
  <c r="A82" i="5"/>
  <c r="B82" i="5"/>
  <c r="C82" i="5"/>
  <c r="D82" i="5"/>
  <c r="E82" i="5"/>
  <c r="F82" i="5"/>
  <c r="I82" i="5"/>
  <c r="J82" i="5"/>
  <c r="K82" i="5"/>
  <c r="L82" i="5"/>
  <c r="AO82" i="5"/>
  <c r="J5" i="26"/>
  <c r="O82" i="5"/>
  <c r="R82" i="5"/>
  <c r="U82" i="5"/>
  <c r="V82" i="5"/>
  <c r="AP82" i="5"/>
  <c r="L5" i="26"/>
  <c r="X82" i="5"/>
  <c r="AQ82" i="5"/>
  <c r="M5" i="26"/>
  <c r="AC82" i="5"/>
  <c r="AR82" i="5"/>
  <c r="O5" i="26"/>
  <c r="AF82" i="5"/>
  <c r="AS82" i="5"/>
  <c r="P5" i="26"/>
  <c r="AI82" i="5"/>
  <c r="AM82" i="5"/>
  <c r="H5" i="26"/>
  <c r="A83" i="5"/>
  <c r="A5" i="26"/>
  <c r="B83" i="5"/>
  <c r="C5" i="26"/>
  <c r="C83" i="5"/>
  <c r="D5" i="26"/>
  <c r="D83" i="5"/>
  <c r="F5" i="26"/>
  <c r="E83" i="5"/>
  <c r="F83" i="5"/>
  <c r="I83" i="5"/>
  <c r="J83" i="5"/>
  <c r="K83" i="5"/>
  <c r="L83" i="5"/>
  <c r="AO83" i="5"/>
  <c r="J6" i="26"/>
  <c r="Q83" i="5"/>
  <c r="T83" i="5"/>
  <c r="V83" i="5"/>
  <c r="AP83" i="5"/>
  <c r="L6" i="26"/>
  <c r="X83" i="5"/>
  <c r="AQ83" i="5"/>
  <c r="M6" i="26"/>
  <c r="AC83" i="5"/>
  <c r="AR83" i="5"/>
  <c r="O6" i="26"/>
  <c r="AF83" i="5"/>
  <c r="AS83" i="5"/>
  <c r="P6" i="26"/>
  <c r="AI83" i="5"/>
  <c r="AM83" i="5"/>
  <c r="H6" i="26"/>
  <c r="A84" i="5"/>
  <c r="A6" i="26"/>
  <c r="B84" i="5"/>
  <c r="C6" i="26"/>
  <c r="C84" i="5"/>
  <c r="G84" i="5"/>
  <c r="D6" i="26"/>
  <c r="D84" i="5"/>
  <c r="F6" i="26"/>
  <c r="E84" i="5"/>
  <c r="F84" i="5"/>
  <c r="T6" i="26"/>
  <c r="I84" i="5"/>
  <c r="J84" i="5"/>
  <c r="K84" i="5"/>
  <c r="L84" i="5"/>
  <c r="AO84" i="5"/>
  <c r="J7" i="26"/>
  <c r="Q84" i="5"/>
  <c r="T84" i="5"/>
  <c r="V84" i="5"/>
  <c r="AP84" i="5"/>
  <c r="L7" i="26"/>
  <c r="X84" i="5"/>
  <c r="AQ84" i="5"/>
  <c r="M7" i="26"/>
  <c r="AC84" i="5"/>
  <c r="AR84" i="5"/>
  <c r="O7" i="26"/>
  <c r="AF84" i="5"/>
  <c r="AS84" i="5"/>
  <c r="P7" i="26"/>
  <c r="AI84" i="5"/>
  <c r="AM84" i="5"/>
  <c r="H7" i="26"/>
  <c r="A85" i="5"/>
  <c r="A10" i="26"/>
  <c r="E85" i="5"/>
  <c r="R10" i="26"/>
  <c r="I85" i="5"/>
  <c r="K85" i="5"/>
  <c r="L85" i="5"/>
  <c r="AO85" i="5"/>
  <c r="J8" i="26"/>
  <c r="N85" i="5"/>
  <c r="Q85" i="5"/>
  <c r="T85" i="5"/>
  <c r="V85" i="5"/>
  <c r="AP85" i="5"/>
  <c r="L8" i="26"/>
  <c r="X85" i="5"/>
  <c r="AQ85" i="5"/>
  <c r="M8" i="26"/>
  <c r="AC85" i="5"/>
  <c r="AR85" i="5"/>
  <c r="O8" i="26"/>
  <c r="AF85" i="5"/>
  <c r="AS85" i="5"/>
  <c r="P8" i="26"/>
  <c r="AI85" i="5"/>
  <c r="AM85" i="5"/>
  <c r="H8" i="26"/>
  <c r="A86" i="5"/>
  <c r="A11" i="26"/>
  <c r="B86" i="5"/>
  <c r="C11" i="26"/>
  <c r="C86" i="5"/>
  <c r="G86" i="5"/>
  <c r="D11" i="26"/>
  <c r="D86" i="5"/>
  <c r="H86" i="5"/>
  <c r="F11" i="26"/>
  <c r="E86" i="5"/>
  <c r="F86" i="5"/>
  <c r="I86" i="5"/>
  <c r="J86" i="5"/>
  <c r="A87" i="5"/>
  <c r="A12" i="26"/>
  <c r="B87" i="5"/>
  <c r="C12" i="26"/>
  <c r="C87" i="5"/>
  <c r="G87" i="5"/>
  <c r="D12" i="26"/>
  <c r="D87" i="5"/>
  <c r="H87" i="5"/>
  <c r="F12" i="26"/>
  <c r="E87" i="5"/>
  <c r="R12" i="26"/>
  <c r="F87" i="5"/>
  <c r="T12" i="26"/>
  <c r="I87" i="5"/>
  <c r="J87" i="5"/>
  <c r="K87" i="5"/>
  <c r="L87" i="5"/>
  <c r="H88" i="5"/>
  <c r="AD87" i="5"/>
  <c r="AG87" i="5"/>
  <c r="AH87" i="5"/>
  <c r="AB87" i="5"/>
  <c r="AE87" i="5"/>
  <c r="AK87" i="5"/>
  <c r="AD88" i="5"/>
  <c r="AG88" i="5"/>
  <c r="AH88" i="5"/>
  <c r="AB88" i="5"/>
  <c r="AE88" i="5"/>
  <c r="AK88" i="5"/>
  <c r="AD89" i="5"/>
  <c r="AG89" i="5"/>
  <c r="AH89" i="5"/>
  <c r="AB89" i="5"/>
  <c r="AE89" i="5"/>
  <c r="AK89" i="5"/>
  <c r="AD90" i="5"/>
  <c r="AG90" i="5"/>
  <c r="AH90" i="5"/>
  <c r="AB90" i="5"/>
  <c r="AE90" i="5"/>
  <c r="AK90" i="5"/>
  <c r="AD91" i="5"/>
  <c r="AG91" i="5"/>
  <c r="AH91" i="5"/>
  <c r="AB91" i="5"/>
  <c r="AE91" i="5"/>
  <c r="AK91" i="5"/>
  <c r="AJ87" i="5"/>
  <c r="AL87" i="5"/>
  <c r="AJ88" i="5"/>
  <c r="AL88" i="5"/>
  <c r="AJ89" i="5"/>
  <c r="AL89" i="5"/>
  <c r="AO87" i="5"/>
  <c r="J11" i="26"/>
  <c r="R87" i="5"/>
  <c r="T87" i="5"/>
  <c r="U87" i="5"/>
  <c r="V87" i="5"/>
  <c r="AJ90" i="5"/>
  <c r="AL90" i="5"/>
  <c r="AJ91" i="5"/>
  <c r="AL91" i="5"/>
  <c r="AP87" i="5"/>
  <c r="L11" i="26"/>
  <c r="X87" i="5"/>
  <c r="AQ87" i="5"/>
  <c r="M11" i="26"/>
  <c r="AC87" i="5"/>
  <c r="AR87" i="5"/>
  <c r="O11" i="26"/>
  <c r="AF87" i="5"/>
  <c r="AS87" i="5"/>
  <c r="P11" i="26"/>
  <c r="AI87" i="5"/>
  <c r="AM87" i="5"/>
  <c r="H11" i="26"/>
  <c r="A88" i="5"/>
  <c r="A13" i="26"/>
  <c r="B88" i="5"/>
  <c r="C13" i="26"/>
  <c r="C88" i="5"/>
  <c r="G88" i="5"/>
  <c r="D13" i="26"/>
  <c r="D88" i="5"/>
  <c r="F13" i="26"/>
  <c r="E88" i="5"/>
  <c r="F88" i="5"/>
  <c r="T13" i="26"/>
  <c r="I88" i="5"/>
  <c r="J88" i="5"/>
  <c r="K88" i="5"/>
  <c r="L88" i="5"/>
  <c r="AO88" i="5"/>
  <c r="J12" i="26"/>
  <c r="Q88" i="5"/>
  <c r="T88" i="5"/>
  <c r="V88" i="5"/>
  <c r="AP88" i="5"/>
  <c r="L12" i="26"/>
  <c r="X88" i="5"/>
  <c r="AQ88" i="5"/>
  <c r="M12" i="26"/>
  <c r="AC88" i="5"/>
  <c r="AR88" i="5"/>
  <c r="O12" i="26"/>
  <c r="AF88" i="5"/>
  <c r="AS88" i="5"/>
  <c r="P12" i="26"/>
  <c r="AI88" i="5"/>
  <c r="AM88" i="5"/>
  <c r="H12" i="26"/>
  <c r="K89" i="5"/>
  <c r="L89" i="5"/>
  <c r="AO89" i="5"/>
  <c r="J13" i="26"/>
  <c r="R89" i="5"/>
  <c r="T89" i="5"/>
  <c r="U89" i="5"/>
  <c r="V89" i="5"/>
  <c r="AP89" i="5"/>
  <c r="L13" i="26"/>
  <c r="X89" i="5"/>
  <c r="AQ89" i="5"/>
  <c r="M13" i="26"/>
  <c r="AC89" i="5"/>
  <c r="AR89" i="5"/>
  <c r="O13" i="26"/>
  <c r="AF89" i="5"/>
  <c r="AS89" i="5"/>
  <c r="P13" i="26"/>
  <c r="AI89" i="5"/>
  <c r="AM89" i="5"/>
  <c r="H13" i="26"/>
  <c r="K90" i="5"/>
  <c r="L90" i="5"/>
  <c r="AO90" i="5"/>
  <c r="J14" i="26"/>
  <c r="Q90" i="5"/>
  <c r="T90" i="5"/>
  <c r="V90" i="5"/>
  <c r="AP90" i="5"/>
  <c r="L14" i="26"/>
  <c r="X90" i="5"/>
  <c r="AQ90" i="5"/>
  <c r="M14" i="26"/>
  <c r="AC90" i="5"/>
  <c r="AR90" i="5"/>
  <c r="O14" i="26"/>
  <c r="AF90" i="5"/>
  <c r="AS90" i="5"/>
  <c r="P14" i="26"/>
  <c r="AI90" i="5"/>
  <c r="AM90" i="5"/>
  <c r="H14" i="26"/>
  <c r="K91" i="5"/>
  <c r="L91" i="5"/>
  <c r="AO91" i="5"/>
  <c r="J15" i="26"/>
  <c r="Q91" i="5"/>
  <c r="T91" i="5"/>
  <c r="V91" i="5"/>
  <c r="AP91" i="5"/>
  <c r="L15" i="26"/>
  <c r="X91" i="5"/>
  <c r="AQ91" i="5"/>
  <c r="M15" i="26"/>
  <c r="AC91" i="5"/>
  <c r="AR91" i="5"/>
  <c r="O15" i="26"/>
  <c r="AF91" i="5"/>
  <c r="AS91" i="5"/>
  <c r="P15" i="26"/>
  <c r="AI91" i="5"/>
  <c r="AM91" i="5"/>
  <c r="H15" i="26"/>
  <c r="A1" i="26"/>
  <c r="A3" i="26"/>
  <c r="R3" i="26"/>
  <c r="A4" i="26"/>
  <c r="C4" i="26"/>
  <c r="D4" i="26"/>
  <c r="F4" i="26"/>
  <c r="AM81" i="5"/>
  <c r="H4" i="26"/>
  <c r="AN81" i="5"/>
  <c r="I4" i="26"/>
  <c r="A1" i="29"/>
  <c r="A3" i="29"/>
  <c r="X75" i="5"/>
  <c r="Q5" i="29"/>
  <c r="P5" i="29"/>
  <c r="R5" i="29"/>
  <c r="Z75" i="5"/>
  <c r="S5" i="29"/>
  <c r="Y76" i="5"/>
  <c r="X76" i="5"/>
  <c r="Q6" i="29"/>
  <c r="P6" i="29"/>
  <c r="R6" i="29"/>
  <c r="DN14" i="1"/>
  <c r="BL24" i="1"/>
  <c r="H10" i="5"/>
  <c r="AS8" i="5"/>
  <c r="AA76" i="5"/>
  <c r="Z76" i="5"/>
  <c r="S6" i="29"/>
  <c r="A9" i="29"/>
  <c r="A11" i="29"/>
  <c r="B11" i="29"/>
  <c r="C11" i="29"/>
  <c r="AB76" i="5"/>
  <c r="AG76" i="5"/>
  <c r="D11" i="29"/>
  <c r="A14" i="29"/>
  <c r="A16" i="29"/>
  <c r="B16" i="29"/>
  <c r="C16" i="29"/>
  <c r="AH76" i="5"/>
  <c r="D16" i="29"/>
  <c r="A1" i="28"/>
  <c r="A3" i="28"/>
  <c r="A1" i="15"/>
  <c r="I1" i="15"/>
  <c r="A3" i="15"/>
  <c r="J3" i="15"/>
  <c r="P3" i="15"/>
  <c r="V3" i="15"/>
  <c r="AB3" i="15"/>
  <c r="AH3" i="15"/>
  <c r="AN3" i="15"/>
  <c r="AT3" i="15"/>
  <c r="AZ3" i="15"/>
  <c r="BR3" i="15"/>
  <c r="BR4" i="15"/>
  <c r="BU4" i="15"/>
  <c r="CB4" i="15"/>
  <c r="CD4" i="15"/>
  <c r="BR5" i="15"/>
  <c r="BU5" i="15"/>
  <c r="CB5" i="15"/>
  <c r="CD5" i="15"/>
  <c r="BR6" i="15"/>
  <c r="BU6" i="15"/>
  <c r="CB6" i="15"/>
  <c r="CD6" i="15"/>
  <c r="BR7" i="15"/>
  <c r="BU7" i="15"/>
  <c r="CB7" i="15"/>
  <c r="CD7" i="15"/>
  <c r="BR8" i="15"/>
  <c r="BU8" i="15"/>
  <c r="CB8" i="15"/>
  <c r="CD8" i="15"/>
  <c r="CB9" i="15"/>
  <c r="C11" i="15"/>
  <c r="BR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BR26" i="15"/>
  <c r="A31" i="15"/>
  <c r="E31" i="15"/>
  <c r="A32" i="15"/>
  <c r="E32" i="15"/>
  <c r="CB32" i="15"/>
  <c r="A33" i="15"/>
  <c r="E33" i="15"/>
  <c r="H34" i="15"/>
  <c r="BR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F48" i="15"/>
  <c r="F49" i="15"/>
  <c r="F50" i="15"/>
  <c r="A1" i="13"/>
  <c r="I1" i="13"/>
  <c r="A3" i="13"/>
  <c r="BR3" i="13"/>
  <c r="CB9" i="13"/>
  <c r="C11" i="13"/>
  <c r="BR11" i="13"/>
  <c r="C12" i="13"/>
  <c r="C13" i="13"/>
  <c r="C14" i="13"/>
  <c r="C15" i="13"/>
  <c r="C16" i="13"/>
  <c r="BE29" i="5"/>
  <c r="BR16" i="13"/>
  <c r="BF29" i="5"/>
  <c r="BS16" i="13"/>
  <c r="BL29" i="5"/>
  <c r="BT16" i="13"/>
  <c r="AM29" i="5"/>
  <c r="BM29" i="5"/>
  <c r="BV16" i="13"/>
  <c r="AO29" i="5"/>
  <c r="BN29" i="5"/>
  <c r="BX16" i="13"/>
  <c r="AQ29" i="5"/>
  <c r="BO29" i="5"/>
  <c r="BZ16" i="13"/>
  <c r="BP29" i="5"/>
  <c r="CB16" i="13"/>
  <c r="BQ29" i="5"/>
  <c r="CD16" i="13"/>
  <c r="BR29" i="5"/>
  <c r="CF16" i="13"/>
  <c r="C17" i="13"/>
  <c r="BE30" i="5"/>
  <c r="BR17" i="13"/>
  <c r="BF30" i="5"/>
  <c r="BS17" i="13"/>
  <c r="BL30" i="5"/>
  <c r="BT17" i="13"/>
  <c r="AM30" i="5"/>
  <c r="BM30" i="5"/>
  <c r="BV17" i="13"/>
  <c r="AO30" i="5"/>
  <c r="BN30" i="5"/>
  <c r="BX17" i="13"/>
  <c r="AQ30" i="5"/>
  <c r="BO30" i="5"/>
  <c r="BZ17" i="13"/>
  <c r="BP30" i="5"/>
  <c r="CB17" i="13"/>
  <c r="BQ30" i="5"/>
  <c r="CD17" i="13"/>
  <c r="BR30" i="5"/>
  <c r="CF17" i="13"/>
  <c r="C18" i="13"/>
  <c r="BE31" i="5"/>
  <c r="BR18" i="13"/>
  <c r="BF31" i="5"/>
  <c r="BS18" i="13"/>
  <c r="BL31" i="5"/>
  <c r="BT18" i="13"/>
  <c r="AM31" i="5"/>
  <c r="BM31" i="5"/>
  <c r="BV18" i="13"/>
  <c r="AO31" i="5"/>
  <c r="BN31" i="5"/>
  <c r="BX18" i="13"/>
  <c r="AQ31" i="5"/>
  <c r="BO31" i="5"/>
  <c r="BZ18" i="13"/>
  <c r="BP31" i="5"/>
  <c r="CB18" i="13"/>
  <c r="BQ31" i="5"/>
  <c r="CD18" i="13"/>
  <c r="BR31" i="5"/>
  <c r="CF18" i="13"/>
  <c r="C19" i="13"/>
  <c r="BE32" i="5"/>
  <c r="BR19" i="13"/>
  <c r="BF32" i="5"/>
  <c r="BS19" i="13"/>
  <c r="BL32" i="5"/>
  <c r="BT19" i="13"/>
  <c r="AM34" i="5"/>
  <c r="BM32" i="5"/>
  <c r="BV19" i="13"/>
  <c r="AO34" i="5"/>
  <c r="BN32" i="5"/>
  <c r="BX19" i="13"/>
  <c r="AQ34" i="5"/>
  <c r="BO32" i="5"/>
  <c r="BZ19" i="13"/>
  <c r="BP32" i="5"/>
  <c r="CB19" i="13"/>
  <c r="BQ32" i="5"/>
  <c r="CD19" i="13"/>
  <c r="BR32" i="5"/>
  <c r="CF19" i="13"/>
  <c r="C20" i="13"/>
  <c r="BE33" i="5"/>
  <c r="BR20" i="13"/>
  <c r="BF33" i="5"/>
  <c r="BS20" i="13"/>
  <c r="BL33" i="5"/>
  <c r="BT20" i="13"/>
  <c r="AM32" i="5"/>
  <c r="BM33" i="5"/>
  <c r="BV20" i="13"/>
  <c r="AO32" i="5"/>
  <c r="BN33" i="5"/>
  <c r="BX20" i="13"/>
  <c r="AQ32" i="5"/>
  <c r="BO33" i="5"/>
  <c r="BZ20" i="13"/>
  <c r="BP33" i="5"/>
  <c r="CB20" i="13"/>
  <c r="BQ33" i="5"/>
  <c r="CD20" i="13"/>
  <c r="BR33" i="5"/>
  <c r="CF20" i="13"/>
  <c r="C21" i="13"/>
  <c r="BE34" i="5"/>
  <c r="BR21" i="13"/>
  <c r="BF34" i="5"/>
  <c r="BS21" i="13"/>
  <c r="BL34" i="5"/>
  <c r="BT21" i="13"/>
  <c r="AM33" i="5"/>
  <c r="BM34" i="5"/>
  <c r="BV21" i="13"/>
  <c r="AO33" i="5"/>
  <c r="BN34" i="5"/>
  <c r="BX21" i="13"/>
  <c r="AQ33" i="5"/>
  <c r="BO34" i="5"/>
  <c r="BZ21" i="13"/>
  <c r="BP34" i="5"/>
  <c r="CB21" i="13"/>
  <c r="BQ34" i="5"/>
  <c r="CD21" i="13"/>
  <c r="BR34" i="5"/>
  <c r="CF21" i="13"/>
  <c r="C22" i="13"/>
  <c r="BE35" i="5"/>
  <c r="BR22" i="13"/>
  <c r="BG35" i="5"/>
  <c r="BF35" i="5"/>
  <c r="BS22" i="13"/>
  <c r="BL35" i="5"/>
  <c r="BT22" i="13"/>
  <c r="AM36" i="5"/>
  <c r="BM35" i="5"/>
  <c r="BV22" i="13"/>
  <c r="AO36" i="5"/>
  <c r="BN35" i="5"/>
  <c r="BX22" i="13"/>
  <c r="AQ36" i="5"/>
  <c r="BO35" i="5"/>
  <c r="BZ22" i="13"/>
  <c r="BP35" i="5"/>
  <c r="CB22" i="13"/>
  <c r="BQ35" i="5"/>
  <c r="CD22" i="13"/>
  <c r="BR35" i="5"/>
  <c r="CF22" i="13"/>
  <c r="C23" i="13"/>
  <c r="BE36" i="5"/>
  <c r="BR23" i="13"/>
  <c r="BF36" i="5"/>
  <c r="BS23" i="13"/>
  <c r="BL36" i="5"/>
  <c r="BT23" i="13"/>
  <c r="AM35" i="5"/>
  <c r="BM36" i="5"/>
  <c r="BV23" i="13"/>
  <c r="AO35" i="5"/>
  <c r="BN36" i="5"/>
  <c r="BX23" i="13"/>
  <c r="AQ35" i="5"/>
  <c r="BO36" i="5"/>
  <c r="BZ23" i="13"/>
  <c r="BP36" i="5"/>
  <c r="CB23" i="13"/>
  <c r="BQ36" i="5"/>
  <c r="CD23" i="13"/>
  <c r="BR36" i="5"/>
  <c r="CF23" i="13"/>
  <c r="BR26" i="13"/>
  <c r="A31" i="13"/>
  <c r="E31" i="13"/>
  <c r="A32" i="13"/>
  <c r="E32" i="13"/>
  <c r="CB32" i="13"/>
  <c r="A33" i="13"/>
  <c r="E33" i="13"/>
  <c r="A34" i="13"/>
  <c r="E34" i="13"/>
  <c r="H34" i="13"/>
  <c r="BR34" i="13"/>
  <c r="A35" i="13"/>
  <c r="E35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F48" i="13"/>
  <c r="F49" i="13"/>
  <c r="F50" i="13"/>
  <c r="A1" i="1"/>
  <c r="I1" i="1"/>
  <c r="A3" i="1"/>
  <c r="J3" i="1"/>
  <c r="P3" i="1"/>
  <c r="V3" i="1"/>
  <c r="AB3" i="1"/>
  <c r="AH3" i="1"/>
  <c r="AN3" i="1"/>
  <c r="AT3" i="1"/>
  <c r="AZ3" i="1"/>
  <c r="BF3" i="1"/>
  <c r="BL3" i="1"/>
  <c r="BR3" i="1"/>
  <c r="CM3" i="1"/>
  <c r="CV3" i="1"/>
  <c r="DH3" i="1"/>
  <c r="BR4" i="1"/>
  <c r="BU4" i="1"/>
  <c r="CM14" i="1"/>
  <c r="J24" i="1"/>
  <c r="G6" i="5"/>
  <c r="CB4" i="1"/>
  <c r="CP14" i="1"/>
  <c r="P24" i="1"/>
  <c r="H6" i="5"/>
  <c r="CD4" i="1"/>
  <c r="CM4" i="1"/>
  <c r="CV4" i="1"/>
  <c r="DH4" i="1"/>
  <c r="BR5" i="1"/>
  <c r="BU5" i="1"/>
  <c r="CS14" i="1"/>
  <c r="V24" i="1"/>
  <c r="G7" i="5"/>
  <c r="CB5" i="1"/>
  <c r="CD5" i="1"/>
  <c r="CM5" i="1"/>
  <c r="CV5" i="1"/>
  <c r="DH5" i="1"/>
  <c r="BR6" i="1"/>
  <c r="BU6" i="1"/>
  <c r="CY14" i="1"/>
  <c r="AH24" i="1"/>
  <c r="G8" i="5"/>
  <c r="CB6" i="1"/>
  <c r="CH1" i="1"/>
  <c r="CH2" i="1"/>
  <c r="CH3" i="1"/>
  <c r="CH4" i="1"/>
  <c r="CH5" i="1"/>
  <c r="CH6" i="1"/>
  <c r="DE14" i="1"/>
  <c r="CH7" i="1"/>
  <c r="DH14" i="1"/>
  <c r="CH8" i="1"/>
  <c r="CH9" i="1"/>
  <c r="CH10" i="1"/>
  <c r="CH11" i="1"/>
  <c r="CH12" i="1"/>
  <c r="CH13" i="1"/>
  <c r="CH14" i="1"/>
  <c r="CH15" i="1"/>
  <c r="CH16" i="1"/>
  <c r="CH17" i="1"/>
  <c r="CH18" i="1"/>
  <c r="CH19" i="1"/>
  <c r="CH20" i="1"/>
  <c r="CH21" i="1"/>
  <c r="CG16" i="1"/>
  <c r="CG17" i="1"/>
  <c r="AN24" i="1"/>
  <c r="H8" i="5"/>
  <c r="CD6" i="1"/>
  <c r="CM6" i="1"/>
  <c r="CV6" i="1"/>
  <c r="DH6" i="1"/>
  <c r="BR7" i="1"/>
  <c r="BU7" i="1"/>
  <c r="AT24" i="1"/>
  <c r="G9" i="5"/>
  <c r="CB7" i="1"/>
  <c r="AZ24" i="1"/>
  <c r="H9" i="5"/>
  <c r="CD7" i="1"/>
  <c r="CM7" i="1"/>
  <c r="CV7" i="1"/>
  <c r="DH7" i="1"/>
  <c r="BR8" i="1"/>
  <c r="BU8" i="1"/>
  <c r="CB8" i="1"/>
  <c r="CD8" i="1"/>
  <c r="CM8" i="1"/>
  <c r="CV8" i="1"/>
  <c r="DH8" i="1"/>
  <c r="CB9" i="1"/>
  <c r="CM9" i="1"/>
  <c r="CV9" i="1"/>
  <c r="DH9" i="1"/>
  <c r="CM10" i="1"/>
  <c r="CV10" i="1"/>
  <c r="DH10" i="1"/>
  <c r="C11" i="1"/>
  <c r="BR11" i="1"/>
  <c r="CM11" i="1"/>
  <c r="CV11" i="1"/>
  <c r="DH11" i="1"/>
  <c r="C12" i="1"/>
  <c r="CM12" i="1"/>
  <c r="CV12" i="1"/>
  <c r="DH12" i="1"/>
  <c r="C13" i="1"/>
  <c r="I13" i="1"/>
  <c r="K13" i="1"/>
  <c r="M13" i="1"/>
  <c r="AA13" i="1"/>
  <c r="AC13" i="1"/>
  <c r="AE13" i="1"/>
  <c r="AY13" i="1"/>
  <c r="BA13" i="1"/>
  <c r="BC13" i="1"/>
  <c r="CM13" i="1"/>
  <c r="CV13" i="1"/>
  <c r="DH13" i="1"/>
  <c r="C14" i="1"/>
  <c r="I14" i="1"/>
  <c r="K14" i="1"/>
  <c r="M14" i="1"/>
  <c r="AA14" i="1"/>
  <c r="AC14" i="1"/>
  <c r="AE14" i="1"/>
  <c r="AY14" i="1"/>
  <c r="BA14" i="1"/>
  <c r="BC14" i="1"/>
  <c r="C15" i="1"/>
  <c r="I15" i="1"/>
  <c r="K15" i="1"/>
  <c r="M15" i="1"/>
  <c r="AA15" i="1"/>
  <c r="AC15" i="1"/>
  <c r="AE15" i="1"/>
  <c r="AY15" i="1"/>
  <c r="BA15" i="1"/>
  <c r="BC15" i="1"/>
  <c r="AV6" i="5"/>
  <c r="AY6" i="5"/>
  <c r="AZ6" i="5"/>
  <c r="AT6" i="5"/>
  <c r="AW6" i="5"/>
  <c r="BC6" i="5"/>
  <c r="AV7" i="5"/>
  <c r="AY7" i="5"/>
  <c r="AZ7" i="5"/>
  <c r="AT7" i="5"/>
  <c r="AW7" i="5"/>
  <c r="BC7" i="5"/>
  <c r="AV8" i="5"/>
  <c r="AY8" i="5"/>
  <c r="AZ8" i="5"/>
  <c r="AT8" i="5"/>
  <c r="AW8" i="5"/>
  <c r="BC8" i="5"/>
  <c r="AS9" i="5"/>
  <c r="AV9" i="5"/>
  <c r="AY9" i="5"/>
  <c r="AZ9" i="5"/>
  <c r="AT9" i="5"/>
  <c r="AW9" i="5"/>
  <c r="BC9" i="5"/>
  <c r="AS10" i="5"/>
  <c r="AV10" i="5"/>
  <c r="AY10" i="5"/>
  <c r="AZ10" i="5"/>
  <c r="AT10" i="5"/>
  <c r="AW10" i="5"/>
  <c r="BC10" i="5"/>
  <c r="AS11" i="5"/>
  <c r="AV11" i="5"/>
  <c r="AY11" i="5"/>
  <c r="AZ11" i="5"/>
  <c r="AT11" i="5"/>
  <c r="AW11" i="5"/>
  <c r="BC11" i="5"/>
  <c r="AS12" i="5"/>
  <c r="AV12" i="5"/>
  <c r="AY12" i="5"/>
  <c r="AZ12" i="5"/>
  <c r="AT12" i="5"/>
  <c r="AW12" i="5"/>
  <c r="BC12" i="5"/>
  <c r="AS13" i="5"/>
  <c r="AV13" i="5"/>
  <c r="AY13" i="5"/>
  <c r="AZ13" i="5"/>
  <c r="AT13" i="5"/>
  <c r="AW13" i="5"/>
  <c r="BC13" i="5"/>
  <c r="AS14" i="5"/>
  <c r="AV14" i="5"/>
  <c r="AY14" i="5"/>
  <c r="AZ14" i="5"/>
  <c r="AT14" i="5"/>
  <c r="AW14" i="5"/>
  <c r="BC14" i="5"/>
  <c r="AS15" i="5"/>
  <c r="AV15" i="5"/>
  <c r="AY15" i="5"/>
  <c r="AZ15" i="5"/>
  <c r="AT15" i="5"/>
  <c r="AW15" i="5"/>
  <c r="BC15" i="5"/>
  <c r="BB6" i="5"/>
  <c r="BB7" i="5"/>
  <c r="BB8" i="5"/>
  <c r="BB9" i="5"/>
  <c r="BB10" i="5"/>
  <c r="BB11" i="5"/>
  <c r="BB12" i="5"/>
  <c r="BB13" i="5"/>
  <c r="BB14" i="5"/>
  <c r="BB15" i="5"/>
  <c r="BD6" i="5"/>
  <c r="BD7" i="5"/>
  <c r="BD8" i="5"/>
  <c r="BD9" i="5"/>
  <c r="BD10" i="5"/>
  <c r="BD11" i="5"/>
  <c r="BD12" i="5"/>
  <c r="BD13" i="5"/>
  <c r="BD14" i="5"/>
  <c r="BD15" i="5"/>
  <c r="BE6" i="5"/>
  <c r="BR15" i="1"/>
  <c r="BF6" i="5"/>
  <c r="BS15" i="1"/>
  <c r="BL6" i="5"/>
  <c r="BT15" i="1"/>
  <c r="AM6" i="5"/>
  <c r="BM6" i="5"/>
  <c r="BV15" i="1"/>
  <c r="AO6" i="5"/>
  <c r="BN6" i="5"/>
  <c r="BX15" i="1"/>
  <c r="AQ6" i="5"/>
  <c r="BO6" i="5"/>
  <c r="BZ15" i="1"/>
  <c r="BP6" i="5"/>
  <c r="CB15" i="1"/>
  <c r="BQ6" i="5"/>
  <c r="CD15" i="1"/>
  <c r="BR6" i="5"/>
  <c r="CF15" i="1"/>
  <c r="C16" i="1"/>
  <c r="I16" i="1"/>
  <c r="K16" i="1"/>
  <c r="M16" i="1"/>
  <c r="AA16" i="1"/>
  <c r="AC16" i="1"/>
  <c r="AE16" i="1"/>
  <c r="AY16" i="1"/>
  <c r="BA16" i="1"/>
  <c r="BC16" i="1"/>
  <c r="BE7" i="5"/>
  <c r="BR16" i="1"/>
  <c r="BF7" i="5"/>
  <c r="BS16" i="1"/>
  <c r="BL7" i="5"/>
  <c r="BT16" i="1"/>
  <c r="AM7" i="5"/>
  <c r="BM7" i="5"/>
  <c r="BV16" i="1"/>
  <c r="AO7" i="5"/>
  <c r="BN7" i="5"/>
  <c r="BX16" i="1"/>
  <c r="AQ7" i="5"/>
  <c r="BO7" i="5"/>
  <c r="BZ16" i="1"/>
  <c r="BP7" i="5"/>
  <c r="CB16" i="1"/>
  <c r="BQ7" i="5"/>
  <c r="CD16" i="1"/>
  <c r="BR7" i="5"/>
  <c r="CF16" i="1"/>
  <c r="C17" i="1"/>
  <c r="I17" i="1"/>
  <c r="K17" i="1"/>
  <c r="M17" i="1"/>
  <c r="AA17" i="1"/>
  <c r="AC17" i="1"/>
  <c r="AE17" i="1"/>
  <c r="AY17" i="1"/>
  <c r="BA17" i="1"/>
  <c r="BC17" i="1"/>
  <c r="BE8" i="5"/>
  <c r="BR17" i="1"/>
  <c r="BF8" i="5"/>
  <c r="BS17" i="1"/>
  <c r="BL8" i="5"/>
  <c r="BT17" i="1"/>
  <c r="AM8" i="5"/>
  <c r="BM8" i="5"/>
  <c r="BV17" i="1"/>
  <c r="AO8" i="5"/>
  <c r="BN8" i="5"/>
  <c r="BX17" i="1"/>
  <c r="AQ8" i="5"/>
  <c r="BO8" i="5"/>
  <c r="BZ17" i="1"/>
  <c r="BP8" i="5"/>
  <c r="CB17" i="1"/>
  <c r="BQ8" i="5"/>
  <c r="CD17" i="1"/>
  <c r="BR8" i="5"/>
  <c r="CF17" i="1"/>
  <c r="C18" i="1"/>
  <c r="I18" i="1"/>
  <c r="K18" i="1"/>
  <c r="M18" i="1"/>
  <c r="AA18" i="1"/>
  <c r="AC18" i="1"/>
  <c r="AE18" i="1"/>
  <c r="AY18" i="1"/>
  <c r="BA18" i="1"/>
  <c r="BC18" i="1"/>
  <c r="BE9" i="5"/>
  <c r="BR18" i="1"/>
  <c r="BF9" i="5"/>
  <c r="BS18" i="1"/>
  <c r="BL9" i="5"/>
  <c r="BT18" i="1"/>
  <c r="AM11" i="5"/>
  <c r="BM9" i="5"/>
  <c r="BV18" i="1"/>
  <c r="AO11" i="5"/>
  <c r="BN9" i="5"/>
  <c r="BX18" i="1"/>
  <c r="AQ11" i="5"/>
  <c r="BO9" i="5"/>
  <c r="BZ18" i="1"/>
  <c r="BP9" i="5"/>
  <c r="CB18" i="1"/>
  <c r="BQ9" i="5"/>
  <c r="CD18" i="1"/>
  <c r="BR9" i="5"/>
  <c r="CF18" i="1"/>
  <c r="C19" i="1"/>
  <c r="I19" i="1"/>
  <c r="K19" i="1"/>
  <c r="M19" i="1"/>
  <c r="AA19" i="1"/>
  <c r="AC19" i="1"/>
  <c r="AE19" i="1"/>
  <c r="AY19" i="1"/>
  <c r="BA19" i="1"/>
  <c r="BC19" i="1"/>
  <c r="BE10" i="5"/>
  <c r="BR19" i="1"/>
  <c r="BF10" i="5"/>
  <c r="BS19" i="1"/>
  <c r="BL10" i="5"/>
  <c r="BT19" i="1"/>
  <c r="AM9" i="5"/>
  <c r="BM10" i="5"/>
  <c r="BV19" i="1"/>
  <c r="AO9" i="5"/>
  <c r="BN10" i="5"/>
  <c r="BX19" i="1"/>
  <c r="AQ9" i="5"/>
  <c r="BO10" i="5"/>
  <c r="BZ19" i="1"/>
  <c r="BP10" i="5"/>
  <c r="CB19" i="1"/>
  <c r="BQ10" i="5"/>
  <c r="CD19" i="1"/>
  <c r="BR10" i="5"/>
  <c r="CF19" i="1"/>
  <c r="C20" i="1"/>
  <c r="I20" i="1"/>
  <c r="K20" i="1"/>
  <c r="M20" i="1"/>
  <c r="AA20" i="1"/>
  <c r="AC20" i="1"/>
  <c r="AE20" i="1"/>
  <c r="AY20" i="1"/>
  <c r="BA20" i="1"/>
  <c r="BC20" i="1"/>
  <c r="BE11" i="5"/>
  <c r="BR20" i="1"/>
  <c r="BF11" i="5"/>
  <c r="BS20" i="1"/>
  <c r="BL11" i="5"/>
  <c r="BT20" i="1"/>
  <c r="AM12" i="5"/>
  <c r="BM11" i="5"/>
  <c r="BV20" i="1"/>
  <c r="AO12" i="5"/>
  <c r="BN11" i="5"/>
  <c r="BX20" i="1"/>
  <c r="AQ12" i="5"/>
  <c r="BO11" i="5"/>
  <c r="BZ20" i="1"/>
  <c r="BP11" i="5"/>
  <c r="CB20" i="1"/>
  <c r="BQ11" i="5"/>
  <c r="CD20" i="1"/>
  <c r="BR11" i="5"/>
  <c r="CF20" i="1"/>
  <c r="C21" i="1"/>
  <c r="I21" i="1"/>
  <c r="K21" i="1"/>
  <c r="M21" i="1"/>
  <c r="AA21" i="1"/>
  <c r="AC21" i="1"/>
  <c r="AE21" i="1"/>
  <c r="AY21" i="1"/>
  <c r="BA21" i="1"/>
  <c r="BC21" i="1"/>
  <c r="BE12" i="5"/>
  <c r="BR21" i="1"/>
  <c r="BF12" i="5"/>
  <c r="BS21" i="1"/>
  <c r="BL12" i="5"/>
  <c r="BT21" i="1"/>
  <c r="AM10" i="5"/>
  <c r="BM12" i="5"/>
  <c r="BV21" i="1"/>
  <c r="AO10" i="5"/>
  <c r="BN12" i="5"/>
  <c r="BX21" i="1"/>
  <c r="AQ10" i="5"/>
  <c r="BO12" i="5"/>
  <c r="BZ21" i="1"/>
  <c r="BP12" i="5"/>
  <c r="CB21" i="1"/>
  <c r="BQ12" i="5"/>
  <c r="CD21" i="1"/>
  <c r="BR12" i="5"/>
  <c r="CF21" i="1"/>
  <c r="C22" i="1"/>
  <c r="I22" i="1"/>
  <c r="K22" i="1"/>
  <c r="M22" i="1"/>
  <c r="AA22" i="1"/>
  <c r="AC22" i="1"/>
  <c r="AE22" i="1"/>
  <c r="AY22" i="1"/>
  <c r="BA22" i="1"/>
  <c r="BC22" i="1"/>
  <c r="BE13" i="5"/>
  <c r="BR22" i="1"/>
  <c r="BG13" i="5"/>
  <c r="BF13" i="5"/>
  <c r="BS22" i="1"/>
  <c r="BL13" i="5"/>
  <c r="BT22" i="1"/>
  <c r="AM15" i="5"/>
  <c r="BM13" i="5"/>
  <c r="BV22" i="1"/>
  <c r="AO15" i="5"/>
  <c r="BN13" i="5"/>
  <c r="BX22" i="1"/>
  <c r="AQ15" i="5"/>
  <c r="BO13" i="5"/>
  <c r="BZ22" i="1"/>
  <c r="BP13" i="5"/>
  <c r="CB22" i="1"/>
  <c r="BQ13" i="5"/>
  <c r="CD22" i="1"/>
  <c r="BR13" i="5"/>
  <c r="CF22" i="1"/>
  <c r="C23" i="1"/>
  <c r="I23" i="1"/>
  <c r="K23" i="1"/>
  <c r="M23" i="1"/>
  <c r="AA23" i="1"/>
  <c r="AC23" i="1"/>
  <c r="AE23" i="1"/>
  <c r="AY23" i="1"/>
  <c r="BA23" i="1"/>
  <c r="BC23" i="1"/>
  <c r="BE14" i="5"/>
  <c r="BR23" i="1"/>
  <c r="BG14" i="5"/>
  <c r="BF14" i="5"/>
  <c r="BS23" i="1"/>
  <c r="BL14" i="5"/>
  <c r="BT23" i="1"/>
  <c r="AM14" i="5"/>
  <c r="BM14" i="5"/>
  <c r="BV23" i="1"/>
  <c r="AO14" i="5"/>
  <c r="BN14" i="5"/>
  <c r="BX23" i="1"/>
  <c r="AQ14" i="5"/>
  <c r="BO14" i="5"/>
  <c r="BZ23" i="1"/>
  <c r="BP14" i="5"/>
  <c r="CB23" i="1"/>
  <c r="BQ14" i="5"/>
  <c r="CD23" i="1"/>
  <c r="BR14" i="5"/>
  <c r="CF23" i="1"/>
  <c r="BE15" i="5"/>
  <c r="BR24" i="1"/>
  <c r="BF15" i="5"/>
  <c r="BS24" i="1"/>
  <c r="BL15" i="5"/>
  <c r="BT24" i="1"/>
  <c r="AM13" i="5"/>
  <c r="BM15" i="5"/>
  <c r="BV24" i="1"/>
  <c r="AO13" i="5"/>
  <c r="BN15" i="5"/>
  <c r="BX24" i="1"/>
  <c r="AQ13" i="5"/>
  <c r="BO15" i="5"/>
  <c r="BZ24" i="1"/>
  <c r="BP15" i="5"/>
  <c r="CB24" i="1"/>
  <c r="BQ15" i="5"/>
  <c r="CD24" i="1"/>
  <c r="BR15" i="5"/>
  <c r="CF24" i="1"/>
  <c r="J26" i="1"/>
  <c r="P26" i="1"/>
  <c r="V26" i="1"/>
  <c r="AB26" i="1"/>
  <c r="AH26" i="1"/>
  <c r="AN26" i="1"/>
  <c r="AT26" i="1"/>
  <c r="AZ26" i="1"/>
  <c r="BF26" i="1"/>
  <c r="BL26" i="1"/>
  <c r="BR26" i="1"/>
  <c r="CP26" i="1"/>
  <c r="BR27" i="1"/>
  <c r="BU27" i="1"/>
  <c r="CB27" i="1"/>
  <c r="CD27" i="1"/>
  <c r="CP27" i="1"/>
  <c r="BR28" i="1"/>
  <c r="BU28" i="1"/>
  <c r="CB28" i="1"/>
  <c r="CD28" i="1"/>
  <c r="BR29" i="1"/>
  <c r="BU29" i="1"/>
  <c r="CB29" i="1"/>
  <c r="CD29" i="1"/>
  <c r="BR30" i="1"/>
  <c r="BU30" i="1"/>
  <c r="CB30" i="1"/>
  <c r="CD30" i="1"/>
  <c r="A31" i="1"/>
  <c r="E31" i="1"/>
  <c r="BR31" i="1"/>
  <c r="BU31" i="1"/>
  <c r="CB31" i="1"/>
  <c r="CD31" i="1"/>
  <c r="A32" i="1"/>
  <c r="E32" i="1"/>
  <c r="CB32" i="1"/>
  <c r="A33" i="1"/>
  <c r="E33" i="1"/>
  <c r="A34" i="1"/>
  <c r="E34" i="1"/>
  <c r="H34" i="1"/>
  <c r="BR34" i="1"/>
  <c r="A35" i="1"/>
  <c r="E35" i="1"/>
  <c r="H35" i="1"/>
  <c r="H36" i="1"/>
  <c r="H37" i="1"/>
  <c r="H38" i="1"/>
  <c r="H39" i="1"/>
  <c r="H40" i="1"/>
  <c r="H41" i="1"/>
  <c r="H42" i="1"/>
  <c r="H43" i="1"/>
  <c r="H44" i="1"/>
  <c r="H45" i="1"/>
  <c r="H46" i="1"/>
  <c r="F48" i="1"/>
  <c r="F49" i="1"/>
  <c r="F50" i="1"/>
  <c r="B1" i="4"/>
  <c r="B5" i="4"/>
  <c r="D5" i="4"/>
  <c r="F5" i="4"/>
  <c r="H5" i="4"/>
  <c r="B6" i="4"/>
  <c r="D6" i="4"/>
  <c r="F6" i="4"/>
  <c r="H6" i="4"/>
  <c r="F26" i="4"/>
  <c r="H26" i="4"/>
  <c r="J26" i="4"/>
  <c r="D27" i="4"/>
  <c r="F27" i="4"/>
  <c r="H27" i="4"/>
  <c r="J27" i="4"/>
  <c r="L27" i="4"/>
  <c r="J47" i="4"/>
  <c r="J48" i="4"/>
  <c r="A65" i="4"/>
  <c r="B65" i="4"/>
  <c r="C65" i="4"/>
  <c r="D65" i="4"/>
  <c r="A66" i="4"/>
  <c r="B66" i="4"/>
  <c r="C66" i="4"/>
  <c r="D66" i="4"/>
  <c r="A67" i="4"/>
  <c r="B67" i="4"/>
  <c r="C67" i="4"/>
  <c r="D67" i="4"/>
  <c r="A68" i="4"/>
  <c r="B68" i="4"/>
  <c r="C68" i="4"/>
  <c r="D68" i="4"/>
  <c r="A69" i="4"/>
  <c r="B69" i="4"/>
  <c r="C69" i="4"/>
  <c r="D69" i="4"/>
  <c r="A70" i="4"/>
  <c r="B70" i="4"/>
  <c r="C70" i="4"/>
  <c r="D70" i="4"/>
  <c r="A71" i="4"/>
  <c r="B71" i="4"/>
  <c r="C71" i="4"/>
  <c r="D71" i="4"/>
  <c r="A72" i="4"/>
  <c r="B72" i="4"/>
  <c r="C72" i="4"/>
  <c r="D72" i="4"/>
  <c r="A73" i="4"/>
  <c r="B73" i="4"/>
  <c r="C73" i="4"/>
  <c r="D73" i="4"/>
  <c r="A74" i="4"/>
  <c r="B74" i="4"/>
  <c r="C74" i="4"/>
  <c r="D74" i="4"/>
  <c r="A75" i="4"/>
  <c r="B75" i="4"/>
  <c r="C75" i="4"/>
  <c r="D75" i="4"/>
  <c r="A76" i="4"/>
  <c r="B76" i="4"/>
  <c r="C76" i="4"/>
  <c r="D76" i="4"/>
  <c r="A77" i="4"/>
  <c r="B77" i="4"/>
  <c r="C77" i="4"/>
  <c r="D77" i="4"/>
  <c r="A78" i="4"/>
  <c r="B22" i="4"/>
  <c r="B78" i="4"/>
  <c r="D22" i="4"/>
  <c r="C78" i="4"/>
  <c r="F22" i="4"/>
  <c r="D78" i="4"/>
  <c r="H22" i="4"/>
  <c r="B79" i="4"/>
  <c r="C79" i="4"/>
  <c r="D79" i="4"/>
  <c r="E79" i="4"/>
  <c r="F79" i="4"/>
  <c r="B80" i="4"/>
  <c r="C80" i="4"/>
  <c r="D80" i="4"/>
  <c r="E80" i="4"/>
  <c r="F80" i="4"/>
  <c r="B81" i="4"/>
  <c r="C81" i="4"/>
  <c r="D81" i="4"/>
  <c r="E81" i="4"/>
  <c r="F81" i="4"/>
  <c r="B82" i="4"/>
  <c r="C82" i="4"/>
  <c r="D82" i="4"/>
  <c r="E82" i="4"/>
  <c r="F82" i="4"/>
  <c r="B83" i="4"/>
  <c r="C83" i="4"/>
  <c r="D83" i="4"/>
  <c r="E83" i="4"/>
  <c r="F83" i="4"/>
  <c r="B84" i="4"/>
  <c r="C84" i="4"/>
  <c r="D84" i="4"/>
  <c r="E84" i="4"/>
  <c r="F84" i="4"/>
  <c r="B85" i="4"/>
  <c r="C85" i="4"/>
  <c r="D85" i="4"/>
  <c r="E85" i="4"/>
  <c r="F85" i="4"/>
  <c r="B86" i="4"/>
  <c r="C86" i="4"/>
  <c r="D86" i="4"/>
  <c r="E86" i="4"/>
  <c r="F86" i="4"/>
  <c r="B87" i="4"/>
  <c r="C87" i="4"/>
  <c r="D87" i="4"/>
  <c r="E87" i="4"/>
  <c r="F87" i="4"/>
  <c r="B88" i="4"/>
  <c r="C88" i="4"/>
  <c r="D88" i="4"/>
  <c r="E88" i="4"/>
  <c r="F88" i="4"/>
  <c r="B89" i="4"/>
  <c r="C89" i="4"/>
  <c r="D89" i="4"/>
  <c r="E89" i="4"/>
  <c r="F89" i="4"/>
  <c r="B90" i="4"/>
  <c r="C90" i="4"/>
  <c r="D90" i="4"/>
  <c r="E90" i="4"/>
  <c r="F90" i="4"/>
  <c r="B91" i="4"/>
  <c r="C91" i="4"/>
  <c r="D91" i="4"/>
  <c r="E91" i="4"/>
  <c r="F91" i="4"/>
  <c r="B92" i="4"/>
  <c r="D43" i="4"/>
  <c r="C92" i="4"/>
  <c r="F43" i="4"/>
  <c r="D92" i="4"/>
  <c r="H43" i="4"/>
  <c r="E92" i="4"/>
  <c r="J43" i="4"/>
  <c r="F92" i="4"/>
  <c r="L43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J64" i="4"/>
  <c r="A1" i="12"/>
  <c r="S56" i="5"/>
  <c r="V56" i="5"/>
  <c r="N56" i="5"/>
  <c r="W56" i="5"/>
  <c r="CJ20" i="15"/>
  <c r="BK32" i="15"/>
  <c r="Y6" i="5"/>
  <c r="AA6" i="5"/>
  <c r="M87" i="5"/>
  <c r="AC6" i="5"/>
  <c r="P87" i="5"/>
  <c r="AE6" i="5"/>
  <c r="AF6" i="5"/>
  <c r="AH6" i="5"/>
  <c r="S87" i="5"/>
  <c r="AI6" i="5"/>
  <c r="CI4" i="1"/>
  <c r="AI7" i="5"/>
  <c r="AH7" i="5"/>
  <c r="S81" i="5"/>
  <c r="Y7" i="5"/>
  <c r="AA7" i="5"/>
  <c r="M81" i="5"/>
  <c r="AC7" i="5"/>
  <c r="P81" i="5"/>
  <c r="AE7" i="5"/>
  <c r="AF7" i="5"/>
  <c r="CI8" i="1"/>
  <c r="Y8" i="5"/>
  <c r="AA8" i="5"/>
  <c r="AC8" i="5"/>
  <c r="K76" i="5"/>
  <c r="AE8" i="5"/>
  <c r="AF8" i="5"/>
  <c r="AH8" i="5"/>
  <c r="M76" i="5"/>
  <c r="AI8" i="5"/>
  <c r="AE9" i="5"/>
  <c r="AF9" i="5"/>
  <c r="AH9" i="5"/>
  <c r="AI9" i="5"/>
  <c r="J5" i="4"/>
  <c r="Y9" i="5"/>
  <c r="AA9" i="5"/>
  <c r="AC9" i="5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78" i="4"/>
  <c r="J22" i="4"/>
  <c r="AI10" i="5"/>
  <c r="L5" i="4"/>
  <c r="AA10" i="5"/>
  <c r="AC10" i="5"/>
  <c r="AE10" i="5"/>
  <c r="AF10" i="5"/>
  <c r="Y10" i="5"/>
  <c r="AH10" i="5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78" i="4"/>
  <c r="L22" i="4"/>
  <c r="CI5" i="1"/>
  <c r="N5" i="4"/>
  <c r="AC11" i="5"/>
  <c r="Y11" i="5"/>
  <c r="AA11" i="5"/>
  <c r="AE11" i="5"/>
  <c r="AF11" i="5"/>
  <c r="AH11" i="5"/>
  <c r="AI11" i="5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78" i="4"/>
  <c r="N22" i="4"/>
  <c r="P5" i="4"/>
  <c r="Y12" i="5"/>
  <c r="AA12" i="5"/>
  <c r="AC12" i="5"/>
  <c r="AE12" i="5"/>
  <c r="AF12" i="5"/>
  <c r="AH12" i="5"/>
  <c r="AI12" i="5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78" i="4"/>
  <c r="P22" i="4"/>
  <c r="CI9" i="1"/>
  <c r="AC13" i="5"/>
  <c r="AE13" i="5"/>
  <c r="AF13" i="5"/>
  <c r="AH13" i="5"/>
  <c r="AI13" i="5"/>
  <c r="AA13" i="5"/>
  <c r="R5" i="4"/>
  <c r="Y13" i="5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78" i="4"/>
  <c r="R22" i="4"/>
  <c r="CI10" i="1"/>
  <c r="Y14" i="5"/>
  <c r="AA14" i="5"/>
  <c r="AC14" i="5"/>
  <c r="AE14" i="5"/>
  <c r="AF14" i="5"/>
  <c r="AI14" i="5"/>
  <c r="T5" i="4"/>
  <c r="AH14" i="5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78" i="4"/>
  <c r="T22" i="4"/>
  <c r="AA26" i="5"/>
  <c r="W15" i="5"/>
  <c r="CK16" i="1"/>
  <c r="CJ16" i="1"/>
  <c r="AM32" i="1"/>
  <c r="V5" i="4"/>
  <c r="AC15" i="5"/>
  <c r="Y15" i="5"/>
  <c r="AA15" i="5"/>
  <c r="AE15" i="5"/>
  <c r="AF15" i="5"/>
  <c r="AH15" i="5"/>
  <c r="AI15" i="5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78" i="4"/>
  <c r="V22" i="4"/>
  <c r="CI6" i="1"/>
  <c r="J3" i="13"/>
  <c r="CR2" i="13"/>
  <c r="CQ2" i="13"/>
  <c r="CP2" i="13"/>
  <c r="CL2" i="13"/>
  <c r="CK2" i="13"/>
  <c r="CJ2" i="13"/>
  <c r="O9" i="13"/>
  <c r="CR1" i="13"/>
  <c r="CQ1" i="13"/>
  <c r="CP1" i="13"/>
  <c r="CR13" i="13"/>
  <c r="CQ13" i="13"/>
  <c r="CP13" i="13"/>
  <c r="CR12" i="13"/>
  <c r="CQ12" i="13"/>
  <c r="CP12" i="13"/>
  <c r="CR11" i="13"/>
  <c r="CQ11" i="13"/>
  <c r="CP11" i="13"/>
  <c r="CR10" i="13"/>
  <c r="CQ10" i="13"/>
  <c r="CP10" i="13"/>
  <c r="CR9" i="13"/>
  <c r="CQ9" i="13"/>
  <c r="CP9" i="13"/>
  <c r="CR8" i="13"/>
  <c r="CQ8" i="13"/>
  <c r="CP8" i="13"/>
  <c r="CR7" i="13"/>
  <c r="CQ7" i="13"/>
  <c r="CP7" i="13"/>
  <c r="CR6" i="13"/>
  <c r="CQ6" i="13"/>
  <c r="CP6" i="13"/>
  <c r="CR5" i="13"/>
  <c r="CQ5" i="13"/>
  <c r="CP5" i="13"/>
  <c r="CR4" i="13"/>
  <c r="CQ4" i="13"/>
  <c r="CP4" i="13"/>
  <c r="CR3" i="13"/>
  <c r="CQ3" i="13"/>
  <c r="CP3" i="13"/>
  <c r="AE17" i="5"/>
  <c r="AF17" i="5"/>
  <c r="AH17" i="5"/>
  <c r="G75" i="5"/>
  <c r="AI17" i="5"/>
  <c r="AA17" i="5"/>
  <c r="Y17" i="5"/>
  <c r="AC17" i="5"/>
  <c r="E75" i="5"/>
  <c r="X5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78" i="4"/>
  <c r="X22" i="4"/>
  <c r="CU2" i="13"/>
  <c r="CT2" i="13"/>
  <c r="CS2" i="13"/>
  <c r="CU1" i="13"/>
  <c r="CT1" i="13"/>
  <c r="CS1" i="13"/>
  <c r="CU13" i="13"/>
  <c r="CT13" i="13"/>
  <c r="CS13" i="13"/>
  <c r="CU12" i="13"/>
  <c r="CT12" i="13"/>
  <c r="CS12" i="13"/>
  <c r="CU11" i="13"/>
  <c r="CT11" i="13"/>
  <c r="CS11" i="13"/>
  <c r="CU10" i="13"/>
  <c r="CT10" i="13"/>
  <c r="CS10" i="13"/>
  <c r="CU9" i="13"/>
  <c r="CT9" i="13"/>
  <c r="CS9" i="13"/>
  <c r="CU8" i="13"/>
  <c r="CT8" i="13"/>
  <c r="CS8" i="13"/>
  <c r="CU7" i="13"/>
  <c r="CT7" i="13"/>
  <c r="CS7" i="13"/>
  <c r="CU6" i="13"/>
  <c r="CT6" i="13"/>
  <c r="CS6" i="13"/>
  <c r="CU5" i="13"/>
  <c r="CT5" i="13"/>
  <c r="CS5" i="13"/>
  <c r="CU4" i="13"/>
  <c r="CT4" i="13"/>
  <c r="CS4" i="13"/>
  <c r="CU3" i="13"/>
  <c r="CT3" i="13"/>
  <c r="CS3" i="13"/>
  <c r="CL3" i="13"/>
  <c r="CK3" i="13"/>
  <c r="CJ3" i="13"/>
  <c r="U9" i="13"/>
  <c r="CX2" i="13"/>
  <c r="CW2" i="13"/>
  <c r="CV2" i="13"/>
  <c r="CX1" i="13"/>
  <c r="CW1" i="13"/>
  <c r="CV1" i="13"/>
  <c r="CX13" i="13"/>
  <c r="CW13" i="13"/>
  <c r="CV13" i="13"/>
  <c r="CX12" i="13"/>
  <c r="CW12" i="13"/>
  <c r="CV12" i="13"/>
  <c r="CX11" i="13"/>
  <c r="CW11" i="13"/>
  <c r="CV11" i="13"/>
  <c r="CX10" i="13"/>
  <c r="CW10" i="13"/>
  <c r="CV10" i="13"/>
  <c r="CX9" i="13"/>
  <c r="CW9" i="13"/>
  <c r="CV9" i="13"/>
  <c r="CX8" i="13"/>
  <c r="CW8" i="13"/>
  <c r="CV8" i="13"/>
  <c r="CX7" i="13"/>
  <c r="CW7" i="13"/>
  <c r="CV7" i="13"/>
  <c r="CX6" i="13"/>
  <c r="CW6" i="13"/>
  <c r="CV6" i="13"/>
  <c r="CX5" i="13"/>
  <c r="CW5" i="13"/>
  <c r="CL4" i="13"/>
  <c r="CK4" i="13"/>
  <c r="CJ4" i="13"/>
  <c r="AA9" i="13"/>
  <c r="Y18" i="5"/>
  <c r="AA18" i="5"/>
  <c r="AC18" i="5"/>
  <c r="AE18" i="5"/>
  <c r="AF18" i="5"/>
  <c r="AI18" i="5"/>
  <c r="Z5" i="4"/>
  <c r="AH18" i="5"/>
  <c r="M77" i="4"/>
  <c r="M76" i="4"/>
  <c r="M75" i="4"/>
  <c r="M74" i="4"/>
  <c r="M73" i="4"/>
  <c r="M72" i="4"/>
  <c r="M71" i="4"/>
  <c r="M70" i="4"/>
  <c r="M69" i="4"/>
  <c r="M68" i="4"/>
  <c r="M67" i="4"/>
  <c r="M66" i="4"/>
  <c r="M65" i="4"/>
  <c r="M78" i="4"/>
  <c r="Z22" i="4"/>
  <c r="DA2" i="13"/>
  <c r="CZ2" i="13"/>
  <c r="DA1" i="13"/>
  <c r="CZ1" i="13"/>
  <c r="DA13" i="13"/>
  <c r="CZ13" i="13"/>
  <c r="DA12" i="13"/>
  <c r="CZ12" i="13"/>
  <c r="DA11" i="13"/>
  <c r="CZ11" i="13"/>
  <c r="DA10" i="13"/>
  <c r="CZ10" i="13"/>
  <c r="DA9" i="13"/>
  <c r="CZ9" i="13"/>
  <c r="DA8" i="13"/>
  <c r="CZ8" i="13"/>
  <c r="DA7" i="13"/>
  <c r="CZ7" i="13"/>
  <c r="DA6" i="13"/>
  <c r="CZ6" i="13"/>
  <c r="DA5" i="13"/>
  <c r="CZ5" i="13"/>
  <c r="CL5" i="13"/>
  <c r="CK5" i="13"/>
  <c r="CJ5" i="13"/>
  <c r="AG9" i="13"/>
  <c r="DA4" i="13"/>
  <c r="CZ4" i="13"/>
  <c r="DA3" i="13"/>
  <c r="CZ3" i="13"/>
  <c r="DD7" i="13"/>
  <c r="DC7" i="13"/>
  <c r="DD6" i="13"/>
  <c r="DC6" i="13"/>
  <c r="CL6" i="13"/>
  <c r="CK6" i="13"/>
  <c r="CJ6" i="13"/>
  <c r="AM9" i="13"/>
  <c r="DD5" i="13"/>
  <c r="DC5" i="13"/>
  <c r="DD4" i="13"/>
  <c r="DC4" i="13"/>
  <c r="DD3" i="13"/>
  <c r="DC3" i="13"/>
  <c r="Y19" i="5"/>
  <c r="AB5" i="4"/>
  <c r="AI19" i="5"/>
  <c r="AH19" i="5"/>
  <c r="AE19" i="5"/>
  <c r="AF19" i="5"/>
  <c r="AA19" i="5"/>
  <c r="AC19" i="5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78" i="4"/>
  <c r="AB22" i="4"/>
  <c r="DG2" i="13"/>
  <c r="DF2" i="13"/>
  <c r="DG1" i="13"/>
  <c r="DF1" i="13"/>
  <c r="DG13" i="13"/>
  <c r="DF13" i="13"/>
  <c r="DG12" i="13"/>
  <c r="DF12" i="13"/>
  <c r="DG11" i="13"/>
  <c r="DF11" i="13"/>
  <c r="DG10" i="13"/>
  <c r="DF10" i="13"/>
  <c r="DG9" i="13"/>
  <c r="DF9" i="13"/>
  <c r="DG8" i="13"/>
  <c r="DF8" i="13"/>
  <c r="DG7" i="13"/>
  <c r="DF7" i="13"/>
  <c r="CL7" i="13"/>
  <c r="CK7" i="13"/>
  <c r="CJ7" i="13"/>
  <c r="AS9" i="13"/>
  <c r="DG6" i="13"/>
  <c r="DF6" i="13"/>
  <c r="DG5" i="13"/>
  <c r="DF5" i="13"/>
  <c r="DG4" i="13"/>
  <c r="DF4" i="13"/>
  <c r="DG3" i="13"/>
  <c r="DF3" i="13"/>
  <c r="DJ2" i="13"/>
  <c r="DI2" i="13"/>
  <c r="DJ1" i="13"/>
  <c r="DI1" i="13"/>
  <c r="DJ13" i="13"/>
  <c r="DI13" i="13"/>
  <c r="DJ12" i="13"/>
  <c r="DI12" i="13"/>
  <c r="DJ11" i="13"/>
  <c r="DI11" i="13"/>
  <c r="DJ10" i="13"/>
  <c r="DI10" i="13"/>
  <c r="DJ9" i="13"/>
  <c r="DI9" i="13"/>
  <c r="DJ8" i="13"/>
  <c r="DI8" i="13"/>
  <c r="CL8" i="13"/>
  <c r="CK8" i="13"/>
  <c r="CJ8" i="13"/>
  <c r="AY9" i="13"/>
  <c r="DJ7" i="13"/>
  <c r="DI7" i="13"/>
  <c r="DJ6" i="13"/>
  <c r="DI6" i="13"/>
  <c r="DJ5" i="13"/>
  <c r="DI5" i="13"/>
  <c r="DJ4" i="13"/>
  <c r="DI4" i="13"/>
  <c r="DJ3" i="13"/>
  <c r="DI3" i="13"/>
  <c r="AH20" i="5"/>
  <c r="AE20" i="5"/>
  <c r="AF20" i="5"/>
  <c r="AC20" i="5"/>
  <c r="AA20" i="5"/>
  <c r="Y20" i="5"/>
  <c r="AD5" i="4"/>
  <c r="AI20" i="5"/>
  <c r="O77" i="4"/>
  <c r="O76" i="4"/>
  <c r="O75" i="4"/>
  <c r="O74" i="4"/>
  <c r="O73" i="4"/>
  <c r="O72" i="4"/>
  <c r="O71" i="4"/>
  <c r="O70" i="4"/>
  <c r="O69" i="4"/>
  <c r="O68" i="4"/>
  <c r="O67" i="4"/>
  <c r="O66" i="4"/>
  <c r="O65" i="4"/>
  <c r="O78" i="4"/>
  <c r="AD22" i="4"/>
  <c r="CI3" i="1"/>
  <c r="DM2" i="13"/>
  <c r="DL2" i="13"/>
  <c r="DM1" i="13"/>
  <c r="DL1" i="13"/>
  <c r="DM13" i="13"/>
  <c r="DL13" i="13"/>
  <c r="DM12" i="13"/>
  <c r="DL12" i="13"/>
  <c r="DM11" i="13"/>
  <c r="DL11" i="13"/>
  <c r="DM10" i="13"/>
  <c r="DL10" i="13"/>
  <c r="DM9" i="13"/>
  <c r="DL9" i="13"/>
  <c r="CL9" i="13"/>
  <c r="CK9" i="13"/>
  <c r="CJ9" i="13"/>
  <c r="BE9" i="13"/>
  <c r="DM8" i="13"/>
  <c r="DL8" i="13"/>
  <c r="DM7" i="13"/>
  <c r="DL7" i="13"/>
  <c r="DM6" i="13"/>
  <c r="DL6" i="13"/>
  <c r="DM5" i="13"/>
  <c r="DL5" i="13"/>
  <c r="DM4" i="13"/>
  <c r="DL4" i="13"/>
  <c r="DM3" i="13"/>
  <c r="DL3" i="13"/>
  <c r="DP2" i="13"/>
  <c r="DO2" i="13"/>
  <c r="DP1" i="13"/>
  <c r="DO1" i="13"/>
  <c r="DP13" i="13"/>
  <c r="DO13" i="13"/>
  <c r="DP12" i="13"/>
  <c r="DO12" i="13"/>
  <c r="DP11" i="13"/>
  <c r="DO11" i="13"/>
  <c r="DP10" i="13"/>
  <c r="DO10" i="13"/>
  <c r="CL10" i="13"/>
  <c r="CK10" i="13"/>
  <c r="CJ10" i="13"/>
  <c r="BK9" i="13"/>
  <c r="DP9" i="13"/>
  <c r="DO9" i="13"/>
  <c r="DP8" i="13"/>
  <c r="DO8" i="13"/>
  <c r="DP7" i="13"/>
  <c r="DO7" i="13"/>
  <c r="DP6" i="13"/>
  <c r="DO6" i="13"/>
  <c r="DP5" i="13"/>
  <c r="DO5" i="13"/>
  <c r="DP4" i="13"/>
  <c r="DO4" i="13"/>
  <c r="DN4" i="13"/>
  <c r="DP3" i="13"/>
  <c r="DO3" i="13"/>
  <c r="DN3" i="13"/>
  <c r="AA21" i="5"/>
  <c r="AC21" i="5"/>
  <c r="AE21" i="5"/>
  <c r="AF21" i="5"/>
  <c r="AH21" i="5"/>
  <c r="AF5" i="4"/>
  <c r="AI21" i="5"/>
  <c r="Y21" i="5"/>
  <c r="P77" i="4"/>
  <c r="P76" i="4"/>
  <c r="P75" i="4"/>
  <c r="P74" i="4"/>
  <c r="P73" i="4"/>
  <c r="P72" i="4"/>
  <c r="P71" i="4"/>
  <c r="P70" i="4"/>
  <c r="P69" i="4"/>
  <c r="P68" i="4"/>
  <c r="P67" i="4"/>
  <c r="P66" i="4"/>
  <c r="P65" i="4"/>
  <c r="P78" i="4"/>
  <c r="AF22" i="4"/>
  <c r="AI22" i="5"/>
  <c r="AH22" i="5"/>
  <c r="AC22" i="5"/>
  <c r="AE22" i="5"/>
  <c r="AF22" i="5"/>
  <c r="AA22" i="5"/>
  <c r="Y22" i="5"/>
  <c r="AH5" i="4"/>
  <c r="Q77" i="4"/>
  <c r="Q76" i="4"/>
  <c r="Q75" i="4"/>
  <c r="Q74" i="4"/>
  <c r="Q73" i="4"/>
  <c r="Q72" i="4"/>
  <c r="Q71" i="4"/>
  <c r="Q70" i="4"/>
  <c r="Q69" i="4"/>
  <c r="Q68" i="4"/>
  <c r="Q67" i="4"/>
  <c r="Q66" i="4"/>
  <c r="Q65" i="4"/>
  <c r="J26" i="13"/>
  <c r="CQ25" i="13"/>
  <c r="CQ23" i="13"/>
  <c r="CQ22" i="13"/>
  <c r="CQ21" i="13"/>
  <c r="CQ20" i="13"/>
  <c r="CQ19" i="13"/>
  <c r="CQ18" i="13"/>
  <c r="CQ17" i="13"/>
  <c r="CQ16" i="13"/>
  <c r="CQ15" i="13"/>
  <c r="CL12" i="13"/>
  <c r="CK12" i="13"/>
  <c r="CJ12" i="13"/>
  <c r="O32" i="13"/>
  <c r="CQ24" i="13"/>
  <c r="CQ27" i="13"/>
  <c r="CQ26" i="13"/>
  <c r="AE23" i="5"/>
  <c r="AF23" i="5"/>
  <c r="AJ5" i="4"/>
  <c r="AI23" i="5"/>
  <c r="AH23" i="5"/>
  <c r="S89" i="5"/>
  <c r="AC23" i="5"/>
  <c r="AA23" i="5"/>
  <c r="Y23" i="5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78" i="4"/>
  <c r="AJ22" i="4"/>
  <c r="CI7" i="1"/>
  <c r="V26" i="13"/>
  <c r="CX25" i="13"/>
  <c r="CX27" i="13"/>
  <c r="CX26" i="13"/>
  <c r="CW26" i="13"/>
  <c r="CW25" i="13"/>
  <c r="CX24" i="13"/>
  <c r="CW24" i="13"/>
  <c r="CX23" i="13"/>
  <c r="CW23" i="13"/>
  <c r="CX22" i="13"/>
  <c r="CW22" i="13"/>
  <c r="CX21" i="13"/>
  <c r="CW21" i="13"/>
  <c r="CX20" i="13"/>
  <c r="CW20" i="13"/>
  <c r="CX19" i="13"/>
  <c r="CW19" i="13"/>
  <c r="CX18" i="13"/>
  <c r="CW18" i="13"/>
  <c r="CX17" i="13"/>
  <c r="CW17" i="13"/>
  <c r="CX16" i="13"/>
  <c r="CW16" i="13"/>
  <c r="CX15" i="13"/>
  <c r="CW15" i="13"/>
  <c r="CL14" i="13"/>
  <c r="CK14" i="13"/>
  <c r="CJ14" i="13"/>
  <c r="AA32" i="13"/>
  <c r="CW27" i="13"/>
  <c r="Y24" i="5"/>
  <c r="AA24" i="5"/>
  <c r="AC24" i="5"/>
  <c r="AE24" i="5"/>
  <c r="AF24" i="5"/>
  <c r="AH24" i="5"/>
  <c r="AI24" i="5"/>
  <c r="AL5" i="4"/>
  <c r="S77" i="4"/>
  <c r="S76" i="4"/>
  <c r="S75" i="4"/>
  <c r="S74" i="4"/>
  <c r="S73" i="4"/>
  <c r="S72" i="4"/>
  <c r="S71" i="4"/>
  <c r="S70" i="4"/>
  <c r="S69" i="4"/>
  <c r="S68" i="4"/>
  <c r="S67" i="4"/>
  <c r="S66" i="4"/>
  <c r="S65" i="4"/>
  <c r="S78" i="4"/>
  <c r="AL22" i="4"/>
  <c r="AH26" i="13"/>
  <c r="DD25" i="13"/>
  <c r="DD23" i="13"/>
  <c r="DC23" i="13"/>
  <c r="DD22" i="13"/>
  <c r="DC22" i="13"/>
  <c r="DD21" i="13"/>
  <c r="DC21" i="13"/>
  <c r="DD20" i="13"/>
  <c r="DC20" i="13"/>
  <c r="DD19" i="13"/>
  <c r="DC19" i="13"/>
  <c r="DD18" i="13"/>
  <c r="DC18" i="13"/>
  <c r="DD17" i="13"/>
  <c r="DC17" i="13"/>
  <c r="DD16" i="13"/>
  <c r="DC16" i="13"/>
  <c r="CL16" i="13"/>
  <c r="CK16" i="13"/>
  <c r="CJ16" i="13"/>
  <c r="AM32" i="13"/>
  <c r="DD15" i="13"/>
  <c r="DC15" i="13"/>
  <c r="DC27" i="13"/>
  <c r="DD26" i="13"/>
  <c r="DC25" i="13"/>
  <c r="DD24" i="13"/>
  <c r="DC24" i="13"/>
  <c r="DD27" i="13"/>
  <c r="DC26" i="13"/>
  <c r="AN5" i="4"/>
  <c r="AI25" i="5"/>
  <c r="AH25" i="5"/>
  <c r="AE25" i="5"/>
  <c r="AF25" i="5"/>
  <c r="AC25" i="5"/>
  <c r="AA25" i="5"/>
  <c r="Y25" i="5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CL10" i="1"/>
  <c r="CL8" i="1"/>
  <c r="CK8" i="1"/>
  <c r="CL6" i="1"/>
  <c r="CL3" i="1"/>
  <c r="CL9" i="1"/>
  <c r="CK9" i="1"/>
  <c r="CL5" i="1"/>
  <c r="CK5" i="1"/>
  <c r="CL4" i="1"/>
  <c r="CK4" i="1"/>
  <c r="AT26" i="13"/>
  <c r="DJ25" i="13"/>
  <c r="DH25" i="13"/>
  <c r="DJ23" i="13"/>
  <c r="DH23" i="13"/>
  <c r="DJ22" i="13"/>
  <c r="DI22" i="13"/>
  <c r="DH22" i="13"/>
  <c r="DJ21" i="13"/>
  <c r="DI21" i="13"/>
  <c r="DH21" i="13"/>
  <c r="DJ20" i="13"/>
  <c r="DI20" i="13"/>
  <c r="DH20" i="13"/>
  <c r="DJ19" i="13"/>
  <c r="DI19" i="13"/>
  <c r="DH19" i="13"/>
  <c r="DJ18" i="13"/>
  <c r="DI18" i="13"/>
  <c r="DH18" i="13"/>
  <c r="CL18" i="13"/>
  <c r="CK18" i="13"/>
  <c r="CJ18" i="13"/>
  <c r="AY32" i="13"/>
  <c r="DJ17" i="13"/>
  <c r="DI17" i="13"/>
  <c r="DH17" i="13"/>
  <c r="DJ16" i="13"/>
  <c r="DI16" i="13"/>
  <c r="DH16" i="13"/>
  <c r="DJ15" i="13"/>
  <c r="DI15" i="13"/>
  <c r="DH15" i="13"/>
  <c r="DJ26" i="13"/>
  <c r="DH26" i="13"/>
  <c r="DI25" i="13"/>
  <c r="DJ24" i="13"/>
  <c r="DI24" i="13"/>
  <c r="DH24" i="13"/>
  <c r="DI23" i="13"/>
  <c r="DJ27" i="13"/>
  <c r="DI27" i="13"/>
  <c r="DH27" i="13"/>
  <c r="DI26" i="13"/>
  <c r="DM25" i="13"/>
  <c r="DM23" i="13"/>
  <c r="DM27" i="13"/>
  <c r="DM26" i="13"/>
  <c r="DL25" i="13"/>
  <c r="DK25" i="13"/>
  <c r="DM24" i="13"/>
  <c r="DL24" i="13"/>
  <c r="DK24" i="13"/>
  <c r="DL23" i="13"/>
  <c r="DK23" i="13"/>
  <c r="DM22" i="13"/>
  <c r="DL22" i="13"/>
  <c r="DK22" i="13"/>
  <c r="DM21" i="13"/>
  <c r="DL21" i="13"/>
  <c r="DK21" i="13"/>
  <c r="DM20" i="13"/>
  <c r="DL20" i="13"/>
  <c r="DK20" i="13"/>
  <c r="DM19" i="13"/>
  <c r="DL19" i="13"/>
  <c r="DK19" i="13"/>
  <c r="CL19" i="13"/>
  <c r="CK19" i="13"/>
  <c r="CJ19" i="13"/>
  <c r="BE32" i="13"/>
  <c r="DM18" i="13"/>
  <c r="DL18" i="13"/>
  <c r="DK18" i="13"/>
  <c r="DM17" i="13"/>
  <c r="DL17" i="13"/>
  <c r="DK17" i="13"/>
  <c r="DM16" i="13"/>
  <c r="DL16" i="13"/>
  <c r="DK16" i="13"/>
  <c r="DM15" i="13"/>
  <c r="DL15" i="13"/>
  <c r="DK15" i="13"/>
  <c r="DL27" i="13"/>
  <c r="DK27" i="13"/>
  <c r="DL26" i="13"/>
  <c r="DK26" i="13"/>
  <c r="DP25" i="13"/>
  <c r="DO24" i="13"/>
  <c r="DP23" i="13"/>
  <c r="DP22" i="13"/>
  <c r="DO22" i="13"/>
  <c r="DN22" i="13"/>
  <c r="DP21" i="13"/>
  <c r="DO21" i="13"/>
  <c r="DN21" i="13"/>
  <c r="DP20" i="13"/>
  <c r="DO20" i="13"/>
  <c r="DN20" i="13"/>
  <c r="CL20" i="13"/>
  <c r="CK20" i="13"/>
  <c r="CJ20" i="13"/>
  <c r="BK32" i="13"/>
  <c r="DP19" i="13"/>
  <c r="DO19" i="13"/>
  <c r="DN19" i="13"/>
  <c r="DP18" i="13"/>
  <c r="DO18" i="13"/>
  <c r="DN18" i="13"/>
  <c r="DP17" i="13"/>
  <c r="DO17" i="13"/>
  <c r="DN17" i="13"/>
  <c r="DP16" i="13"/>
  <c r="DO16" i="13"/>
  <c r="DN16" i="13"/>
  <c r="DP15" i="13"/>
  <c r="DO15" i="13"/>
  <c r="DN15" i="13"/>
  <c r="DO27" i="13"/>
  <c r="DO26" i="13"/>
  <c r="DO25" i="13"/>
  <c r="DN25" i="13"/>
  <c r="DP24" i="13"/>
  <c r="DN24" i="13"/>
  <c r="DO23" i="13"/>
  <c r="DN23" i="13"/>
  <c r="DP27" i="13"/>
  <c r="DN27" i="13"/>
  <c r="DP26" i="13"/>
  <c r="DN26" i="13"/>
  <c r="AH32" i="5"/>
  <c r="AC35" i="5"/>
  <c r="AE35" i="5"/>
  <c r="AF35" i="5"/>
  <c r="AH35" i="5"/>
  <c r="AI35" i="5"/>
  <c r="Y36" i="5"/>
  <c r="AA36" i="5"/>
  <c r="AC36" i="5"/>
  <c r="AE36" i="5"/>
  <c r="AF36" i="5"/>
  <c r="AH36" i="5"/>
  <c r="AI36" i="5"/>
  <c r="Y37" i="5"/>
  <c r="AA37" i="5"/>
  <c r="AC37" i="5"/>
  <c r="AE37" i="5"/>
  <c r="AF37" i="5"/>
  <c r="AH37" i="5"/>
  <c r="AI37" i="5"/>
  <c r="Y39" i="5"/>
  <c r="AA39" i="5"/>
  <c r="AC39" i="5"/>
  <c r="Q82" i="5"/>
  <c r="P82" i="5"/>
  <c r="AE39" i="5"/>
  <c r="AF39" i="5"/>
  <c r="AH39" i="5"/>
  <c r="T82" i="5"/>
  <c r="S82" i="5"/>
  <c r="AC34" i="5"/>
  <c r="AI39" i="5"/>
  <c r="Y40" i="5"/>
  <c r="AA40" i="5"/>
  <c r="AC40" i="5"/>
  <c r="AE40" i="5"/>
  <c r="AF40" i="5"/>
  <c r="AH40" i="5"/>
  <c r="AI40" i="5"/>
  <c r="Y41" i="5"/>
  <c r="AA41" i="5"/>
  <c r="AC41" i="5"/>
  <c r="AE41" i="5"/>
  <c r="AF41" i="5"/>
  <c r="AH41" i="5"/>
  <c r="AI41" i="5"/>
  <c r="Y42" i="5"/>
  <c r="AA42" i="5"/>
  <c r="B26" i="4"/>
  <c r="AC42" i="5"/>
  <c r="AE42" i="5"/>
  <c r="AF42" i="5"/>
  <c r="AH42" i="5"/>
  <c r="Y43" i="5"/>
  <c r="AA43" i="5"/>
  <c r="AC43" i="5"/>
  <c r="AE43" i="5"/>
  <c r="AF43" i="5"/>
  <c r="AH43" i="5"/>
  <c r="AI43" i="5"/>
  <c r="Y44" i="5"/>
  <c r="AA44" i="5"/>
  <c r="AC44" i="5"/>
  <c r="AE44" i="5"/>
  <c r="AF44" i="5"/>
  <c r="AH44" i="5"/>
  <c r="AI44" i="5"/>
  <c r="Y45" i="5"/>
  <c r="AA45" i="5"/>
  <c r="Y29" i="5"/>
  <c r="AA29" i="5"/>
  <c r="AC29" i="5"/>
  <c r="AE29" i="5"/>
  <c r="AF29" i="5"/>
  <c r="AH29" i="5"/>
  <c r="AI29" i="5"/>
  <c r="AC45" i="5"/>
  <c r="F76" i="5"/>
  <c r="E76" i="5"/>
  <c r="AE45" i="5"/>
  <c r="AF45" i="5"/>
  <c r="Y30" i="5"/>
  <c r="AA30" i="5"/>
  <c r="AC30" i="5"/>
  <c r="AE30" i="5"/>
  <c r="AF30" i="5"/>
  <c r="AH30" i="5"/>
  <c r="AI30" i="5"/>
  <c r="AH45" i="5"/>
  <c r="H76" i="5"/>
  <c r="G76" i="5"/>
  <c r="Y31" i="5"/>
  <c r="AA31" i="5"/>
  <c r="AC31" i="5"/>
  <c r="AE31" i="5"/>
  <c r="AF31" i="5"/>
  <c r="AH31" i="5"/>
  <c r="AI31" i="5"/>
  <c r="AI45" i="5"/>
  <c r="Y32" i="5"/>
  <c r="AA32" i="5"/>
  <c r="AC32" i="5"/>
  <c r="AE32" i="5"/>
  <c r="AF32" i="5"/>
  <c r="AI32" i="5"/>
  <c r="Y33" i="5"/>
  <c r="AA33" i="5"/>
  <c r="AC33" i="5"/>
  <c r="AE33" i="5"/>
  <c r="AF33" i="5"/>
  <c r="AH33" i="5"/>
  <c r="AI33" i="5"/>
  <c r="Y34" i="5"/>
  <c r="AA34" i="5"/>
  <c r="AI42" i="5"/>
  <c r="AE34" i="5"/>
  <c r="AF34" i="5"/>
  <c r="AH34" i="5"/>
  <c r="AI34" i="5"/>
  <c r="Y35" i="5"/>
  <c r="AA35" i="5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92" i="4"/>
  <c r="B43" i="4"/>
  <c r="AA28" i="5"/>
  <c r="AC28" i="5"/>
  <c r="AE28" i="5"/>
  <c r="AF28" i="5"/>
  <c r="AH28" i="5"/>
  <c r="AI28" i="5"/>
  <c r="AE46" i="5"/>
  <c r="AF46" i="5"/>
  <c r="AH46" i="5"/>
  <c r="AI46" i="5"/>
  <c r="Y28" i="5"/>
  <c r="AA46" i="5"/>
  <c r="Y46" i="5"/>
  <c r="AC46" i="5"/>
  <c r="D26" i="4"/>
  <c r="DM2" i="15"/>
  <c r="DM1" i="15"/>
  <c r="DM13" i="15"/>
  <c r="DM12" i="15"/>
  <c r="DM11" i="15"/>
  <c r="DM10" i="15"/>
  <c r="DM9" i="15"/>
  <c r="CL9" i="15"/>
  <c r="CK9" i="15"/>
  <c r="CJ9" i="15"/>
  <c r="BE9" i="15"/>
  <c r="DM8" i="15"/>
  <c r="DM7" i="15"/>
  <c r="DM6" i="15"/>
  <c r="DM5" i="15"/>
  <c r="DM4" i="15"/>
  <c r="DM3" i="15"/>
  <c r="DP2" i="15"/>
  <c r="DP1" i="15"/>
  <c r="DP13" i="15"/>
  <c r="DP12" i="15"/>
  <c r="DP11" i="15"/>
  <c r="DP10" i="15"/>
  <c r="CL10" i="15"/>
  <c r="CK10" i="15"/>
  <c r="CJ10" i="15"/>
  <c r="BK9" i="15"/>
  <c r="DP9" i="15"/>
  <c r="DP8" i="15"/>
  <c r="DP7" i="15"/>
  <c r="DP6" i="15"/>
  <c r="DP5" i="15"/>
  <c r="DP4" i="15"/>
  <c r="DP3" i="15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92" i="4"/>
  <c r="N43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92" i="4"/>
  <c r="P43" i="4"/>
  <c r="CO25" i="15"/>
  <c r="CM25" i="15"/>
  <c r="CO24" i="15"/>
  <c r="CM24" i="15"/>
  <c r="CO23" i="15"/>
  <c r="CM23" i="15"/>
  <c r="CO22" i="15"/>
  <c r="CM22" i="15"/>
  <c r="CO21" i="15"/>
  <c r="CM21" i="15"/>
  <c r="CO20" i="15"/>
  <c r="CM20" i="15"/>
  <c r="CO19" i="15"/>
  <c r="CM19" i="15"/>
  <c r="CO18" i="15"/>
  <c r="CM18" i="15"/>
  <c r="CO17" i="15"/>
  <c r="CM17" i="15"/>
  <c r="CO16" i="15"/>
  <c r="CM16" i="15"/>
  <c r="CO15" i="15"/>
  <c r="CM15" i="15"/>
  <c r="CL11" i="15"/>
  <c r="CK11" i="15"/>
  <c r="CJ11" i="15"/>
  <c r="I32" i="15"/>
  <c r="CO27" i="15"/>
  <c r="CM27" i="15"/>
  <c r="CO26" i="15"/>
  <c r="CM26" i="15"/>
  <c r="CR25" i="15"/>
  <c r="CQ25" i="15"/>
  <c r="CP25" i="15"/>
  <c r="CR24" i="15"/>
  <c r="CQ24" i="15"/>
  <c r="CP24" i="15"/>
  <c r="CR23" i="15"/>
  <c r="CQ23" i="15"/>
  <c r="CP23" i="15"/>
  <c r="CR22" i="15"/>
  <c r="CQ22" i="15"/>
  <c r="CP22" i="15"/>
  <c r="CR21" i="15"/>
  <c r="CQ21" i="15"/>
  <c r="CP21" i="15"/>
  <c r="CR20" i="15"/>
  <c r="CQ20" i="15"/>
  <c r="CP20" i="15"/>
  <c r="CR19" i="15"/>
  <c r="CQ19" i="15"/>
  <c r="CP19" i="15"/>
  <c r="CR18" i="15"/>
  <c r="CQ18" i="15"/>
  <c r="CP18" i="15"/>
  <c r="CR17" i="15"/>
  <c r="CQ17" i="15"/>
  <c r="CP17" i="15"/>
  <c r="CR16" i="15"/>
  <c r="CQ16" i="15"/>
  <c r="CP16" i="15"/>
  <c r="CR15" i="15"/>
  <c r="CQ15" i="15"/>
  <c r="CP15" i="15"/>
  <c r="CL12" i="15"/>
  <c r="CK12" i="15"/>
  <c r="CJ12" i="15"/>
  <c r="O32" i="15"/>
  <c r="CR27" i="15"/>
  <c r="CQ27" i="15"/>
  <c r="CP27" i="15"/>
  <c r="CR26" i="15"/>
  <c r="CQ26" i="15"/>
  <c r="CP26" i="15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92" i="4"/>
  <c r="R43" i="4"/>
  <c r="CU25" i="15"/>
  <c r="CS25" i="15"/>
  <c r="CU24" i="15"/>
  <c r="CS24" i="15"/>
  <c r="CU23" i="15"/>
  <c r="CS23" i="15"/>
  <c r="CU22" i="15"/>
  <c r="CS22" i="15"/>
  <c r="CU21" i="15"/>
  <c r="CS21" i="15"/>
  <c r="CU20" i="15"/>
  <c r="CS20" i="15"/>
  <c r="CU19" i="15"/>
  <c r="CS19" i="15"/>
  <c r="CU18" i="15"/>
  <c r="CS18" i="15"/>
  <c r="CU17" i="15"/>
  <c r="CS17" i="15"/>
  <c r="CU16" i="15"/>
  <c r="CS16" i="15"/>
  <c r="CU15" i="15"/>
  <c r="CS15" i="15"/>
  <c r="CL13" i="15"/>
  <c r="CK13" i="15"/>
  <c r="CJ13" i="15"/>
  <c r="U32" i="15"/>
  <c r="CU27" i="15"/>
  <c r="CS27" i="15"/>
  <c r="CU26" i="15"/>
  <c r="CS26" i="15"/>
  <c r="CX25" i="15"/>
  <c r="CX24" i="15"/>
  <c r="CX23" i="15"/>
  <c r="CX22" i="15"/>
  <c r="CX21" i="15"/>
  <c r="CX20" i="15"/>
  <c r="CX19" i="15"/>
  <c r="CX18" i="15"/>
  <c r="CX17" i="15"/>
  <c r="CX16" i="15"/>
  <c r="CX15" i="15"/>
  <c r="CL14" i="15"/>
  <c r="CK14" i="15"/>
  <c r="CJ14" i="15"/>
  <c r="AA32" i="15"/>
  <c r="CX27" i="15"/>
  <c r="CX26" i="15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92" i="4"/>
  <c r="T43" i="4"/>
  <c r="DA25" i="15"/>
  <c r="DA24" i="15"/>
  <c r="DA23" i="15"/>
  <c r="DA22" i="15"/>
  <c r="DA21" i="15"/>
  <c r="DA20" i="15"/>
  <c r="DA19" i="15"/>
  <c r="DA18" i="15"/>
  <c r="DA17" i="15"/>
  <c r="DA16" i="15"/>
  <c r="DA15" i="15"/>
  <c r="CL15" i="15"/>
  <c r="CK15" i="15"/>
  <c r="CJ15" i="15"/>
  <c r="AG32" i="15"/>
  <c r="DA27" i="15"/>
  <c r="DA26" i="15"/>
  <c r="DD25" i="15"/>
  <c r="DC25" i="15"/>
  <c r="DB25" i="15"/>
  <c r="DD24" i="15"/>
  <c r="DC24" i="15"/>
  <c r="DB24" i="15"/>
  <c r="DD23" i="15"/>
  <c r="DC23" i="15"/>
  <c r="DB23" i="15"/>
  <c r="DD22" i="15"/>
  <c r="DC22" i="15"/>
  <c r="DB22" i="15"/>
  <c r="DD21" i="15"/>
  <c r="DC21" i="15"/>
  <c r="DB21" i="15"/>
  <c r="DD20" i="15"/>
  <c r="DC20" i="15"/>
  <c r="DB20" i="15"/>
  <c r="DD19" i="15"/>
  <c r="DC19" i="15"/>
  <c r="DB19" i="15"/>
  <c r="DD18" i="15"/>
  <c r="DC18" i="15"/>
  <c r="DB18" i="15"/>
  <c r="DD17" i="15"/>
  <c r="DC17" i="15"/>
  <c r="DB17" i="15"/>
  <c r="DD16" i="15"/>
  <c r="DC16" i="15"/>
  <c r="DB16" i="15"/>
  <c r="CL16" i="15"/>
  <c r="CK16" i="15"/>
  <c r="CJ16" i="15"/>
  <c r="AM32" i="15"/>
  <c r="DD15" i="15"/>
  <c r="DC15" i="15"/>
  <c r="DB15" i="15"/>
  <c r="DD27" i="15"/>
  <c r="DC27" i="15"/>
  <c r="DB27" i="15"/>
  <c r="DD26" i="15"/>
  <c r="DC26" i="15"/>
  <c r="DB26" i="15"/>
  <c r="DG25" i="15"/>
  <c r="DG24" i="15"/>
  <c r="DG23" i="15"/>
  <c r="DG22" i="15"/>
  <c r="DG21" i="15"/>
  <c r="DG20" i="15"/>
  <c r="DG19" i="15"/>
  <c r="DG18" i="15"/>
  <c r="DG17" i="15"/>
  <c r="DF17" i="15"/>
  <c r="DE17" i="15"/>
  <c r="CL17" i="15"/>
  <c r="CK17" i="15"/>
  <c r="CJ17" i="15"/>
  <c r="AS32" i="15"/>
  <c r="DG16" i="15"/>
  <c r="DF16" i="15"/>
  <c r="DE16" i="15"/>
  <c r="DG15" i="15"/>
  <c r="DF15" i="15"/>
  <c r="DE15" i="15"/>
  <c r="DG27" i="15"/>
  <c r="DF27" i="15"/>
  <c r="DE27" i="15"/>
  <c r="DG26" i="15"/>
  <c r="DF26" i="15"/>
  <c r="DE26" i="15"/>
  <c r="DJ25" i="15"/>
  <c r="DI25" i="15"/>
  <c r="DH25" i="15"/>
  <c r="DJ24" i="15"/>
  <c r="DI24" i="15"/>
  <c r="DH24" i="15"/>
  <c r="DJ23" i="15"/>
  <c r="DI23" i="15"/>
  <c r="DH23" i="15"/>
  <c r="DJ22" i="15"/>
  <c r="DI22" i="15"/>
  <c r="DH22" i="15"/>
  <c r="DJ21" i="15"/>
  <c r="DI21" i="15"/>
  <c r="DH21" i="15"/>
  <c r="DJ20" i="15"/>
  <c r="DI20" i="15"/>
  <c r="DH20" i="15"/>
  <c r="DJ19" i="15"/>
  <c r="DI19" i="15"/>
  <c r="DH19" i="15"/>
  <c r="DJ18" i="15"/>
  <c r="DI18" i="15"/>
  <c r="DH18" i="15"/>
  <c r="CL18" i="15"/>
  <c r="CK18" i="15"/>
  <c r="CJ18" i="15"/>
  <c r="AY32" i="15"/>
  <c r="DJ17" i="15"/>
  <c r="DI17" i="15"/>
  <c r="DH17" i="15"/>
  <c r="DJ16" i="15"/>
  <c r="DI16" i="15"/>
  <c r="DH16" i="15"/>
  <c r="DJ15" i="15"/>
  <c r="DI15" i="15"/>
  <c r="DH15" i="15"/>
  <c r="DJ27" i="15"/>
  <c r="DI27" i="15"/>
  <c r="DH27" i="15"/>
  <c r="DJ26" i="15"/>
  <c r="DI26" i="15"/>
  <c r="DH26" i="15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92" i="4"/>
  <c r="V43" i="4"/>
  <c r="DM25" i="15"/>
  <c r="DL25" i="15"/>
  <c r="DK25" i="15"/>
  <c r="DM24" i="15"/>
  <c r="DL24" i="15"/>
  <c r="DK24" i="15"/>
  <c r="DM23" i="15"/>
  <c r="DL23" i="15"/>
  <c r="DK23" i="15"/>
  <c r="DM22" i="15"/>
  <c r="DL22" i="15"/>
  <c r="DK22" i="15"/>
  <c r="DM21" i="15"/>
  <c r="DL21" i="15"/>
  <c r="DK21" i="15"/>
  <c r="DM20" i="15"/>
  <c r="DL20" i="15"/>
  <c r="DK20" i="15"/>
  <c r="DM19" i="15"/>
  <c r="DL19" i="15"/>
  <c r="DK19" i="15"/>
  <c r="CL19" i="15"/>
  <c r="CK19" i="15"/>
  <c r="CJ19" i="15"/>
  <c r="BE32" i="15"/>
  <c r="DM18" i="15"/>
  <c r="DL18" i="15"/>
  <c r="DK18" i="15"/>
  <c r="DM17" i="15"/>
  <c r="DL17" i="15"/>
  <c r="DK17" i="15"/>
  <c r="DM16" i="15"/>
  <c r="DL16" i="15"/>
  <c r="DK16" i="15"/>
  <c r="DM15" i="15"/>
  <c r="DL15" i="15"/>
  <c r="DK15" i="15"/>
  <c r="DM27" i="15"/>
  <c r="DL27" i="15"/>
  <c r="DK27" i="15"/>
  <c r="DM26" i="15"/>
  <c r="DL26" i="15"/>
  <c r="DK26" i="15"/>
  <c r="DP25" i="15"/>
  <c r="DO25" i="15"/>
  <c r="DN25" i="15"/>
  <c r="DP24" i="15"/>
  <c r="DO24" i="15"/>
  <c r="DN24" i="15"/>
  <c r="DP23" i="15"/>
  <c r="DO23" i="15"/>
  <c r="DN23" i="15"/>
  <c r="DP22" i="15"/>
  <c r="DO22" i="15"/>
  <c r="DN22" i="15"/>
  <c r="DP21" i="15"/>
  <c r="DO21" i="15"/>
  <c r="DN21" i="15"/>
  <c r="DP20" i="15"/>
  <c r="DO20" i="15"/>
  <c r="DN20" i="15"/>
  <c r="CL20" i="15"/>
  <c r="CK20" i="15"/>
  <c r="DP19" i="15"/>
  <c r="DO19" i="15"/>
  <c r="DN19" i="15"/>
  <c r="DP18" i="15"/>
  <c r="DO18" i="15"/>
  <c r="DN18" i="15"/>
  <c r="DP17" i="15"/>
  <c r="DO17" i="15"/>
  <c r="DN17" i="15"/>
  <c r="DP16" i="15"/>
  <c r="DO16" i="15"/>
  <c r="DN16" i="15"/>
  <c r="DP15" i="15"/>
  <c r="DO15" i="15"/>
  <c r="DN15" i="15"/>
  <c r="DP27" i="15"/>
  <c r="DO27" i="15"/>
  <c r="DN27" i="15"/>
  <c r="DP26" i="15"/>
  <c r="DO26" i="15"/>
  <c r="DN26" i="15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92" i="4"/>
  <c r="X43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92" i="4"/>
  <c r="Z43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O91" i="4"/>
  <c r="O90" i="4"/>
  <c r="O89" i="4"/>
  <c r="O88" i="4"/>
  <c r="O87" i="4"/>
  <c r="O86" i="4"/>
  <c r="O85" i="4"/>
  <c r="O84" i="4"/>
  <c r="O83" i="4"/>
  <c r="O82" i="4"/>
  <c r="O81" i="4"/>
  <c r="O80" i="4"/>
  <c r="O79" i="4"/>
  <c r="O92" i="4"/>
  <c r="AD43" i="4"/>
  <c r="P91" i="4"/>
  <c r="P90" i="4"/>
  <c r="P89" i="4"/>
  <c r="P88" i="4"/>
  <c r="P87" i="4"/>
  <c r="P86" i="4"/>
  <c r="P85" i="4"/>
  <c r="P84" i="4"/>
  <c r="P83" i="4"/>
  <c r="P82" i="4"/>
  <c r="P81" i="4"/>
  <c r="P80" i="4"/>
  <c r="P79" i="4"/>
  <c r="P92" i="4"/>
  <c r="AF43" i="4"/>
  <c r="Q91" i="4"/>
  <c r="Q90" i="4"/>
  <c r="Q89" i="4"/>
  <c r="Q88" i="4"/>
  <c r="Q87" i="4"/>
  <c r="Q86" i="4"/>
  <c r="Q85" i="4"/>
  <c r="Q84" i="4"/>
  <c r="Q83" i="4"/>
  <c r="Q82" i="4"/>
  <c r="Q81" i="4"/>
  <c r="Q80" i="4"/>
  <c r="Q79" i="4"/>
  <c r="Q92" i="4"/>
  <c r="AH43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92" i="4"/>
  <c r="AJ43" i="4"/>
  <c r="S91" i="4"/>
  <c r="S90" i="4"/>
  <c r="S89" i="4"/>
  <c r="S88" i="4"/>
  <c r="S87" i="4"/>
  <c r="S86" i="4"/>
  <c r="S85" i="4"/>
  <c r="S84" i="4"/>
  <c r="S83" i="4"/>
  <c r="S82" i="4"/>
  <c r="S81" i="4"/>
  <c r="S80" i="4"/>
  <c r="S79" i="4"/>
  <c r="S92" i="4"/>
  <c r="AL43" i="4"/>
  <c r="Y47" i="5"/>
  <c r="BG47" i="5"/>
  <c r="BF47" i="5"/>
  <c r="BS46" i="13"/>
  <c r="AA47" i="5"/>
  <c r="AH47" i="5"/>
  <c r="AC47" i="5"/>
  <c r="AN26" i="4"/>
  <c r="AI47" i="5"/>
  <c r="AE47" i="5"/>
  <c r="AF47" i="5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92" i="4"/>
  <c r="AN43" i="4"/>
  <c r="AA48" i="5"/>
  <c r="Y48" i="5"/>
  <c r="BG48" i="5"/>
  <c r="BF48" i="5"/>
  <c r="BS47" i="13"/>
  <c r="CJ5" i="15"/>
  <c r="AG9" i="15"/>
  <c r="B47" i="4"/>
  <c r="CJ7" i="15"/>
  <c r="AS9" i="15"/>
  <c r="CJ6" i="15"/>
  <c r="AM9" i="15"/>
  <c r="BF50" i="5"/>
  <c r="BS15" i="15"/>
  <c r="Y50" i="5"/>
  <c r="AH50" i="5"/>
  <c r="D47" i="4"/>
  <c r="D48" i="4"/>
  <c r="AC50" i="5"/>
  <c r="AI50" i="5"/>
  <c r="AE50" i="5"/>
  <c r="AF50" i="5"/>
  <c r="AA50" i="5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106" i="4"/>
  <c r="D64" i="4"/>
  <c r="BF51" i="5"/>
  <c r="BS16" i="15"/>
  <c r="Y51" i="5"/>
  <c r="AA51" i="5"/>
  <c r="AE51" i="5"/>
  <c r="AF51" i="5"/>
  <c r="AI51" i="5"/>
  <c r="F47" i="4"/>
  <c r="F48" i="4"/>
  <c r="AC51" i="5"/>
  <c r="AH51" i="5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106" i="4"/>
  <c r="F64" i="4"/>
  <c r="AC52" i="5"/>
  <c r="R85" i="5"/>
  <c r="P85" i="5"/>
  <c r="Y52" i="5"/>
  <c r="AA52" i="5"/>
  <c r="BF52" i="5"/>
  <c r="BS17" i="15"/>
  <c r="AH52" i="5"/>
  <c r="U85" i="5"/>
  <c r="S85" i="5"/>
  <c r="AE52" i="5"/>
  <c r="AF52" i="5"/>
  <c r="AI52" i="5"/>
  <c r="H47" i="4"/>
  <c r="H48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106" i="4"/>
  <c r="H64" i="4"/>
  <c r="AA53" i="5"/>
  <c r="BF53" i="5"/>
  <c r="BS18" i="15"/>
  <c r="Y53" i="5"/>
  <c r="BF54" i="5"/>
  <c r="BS19" i="15"/>
  <c r="AA54" i="5"/>
  <c r="Y54" i="5"/>
  <c r="AI54" i="5"/>
  <c r="AE54" i="5"/>
  <c r="AF54" i="5"/>
  <c r="AH53" i="5"/>
  <c r="AC53" i="5"/>
  <c r="AH54" i="5"/>
  <c r="L47" i="4"/>
  <c r="AE53" i="5"/>
  <c r="AF53" i="5"/>
  <c r="AC54" i="5"/>
  <c r="AI53" i="5"/>
  <c r="N55" i="5"/>
  <c r="L48" i="4"/>
  <c r="Y55" i="5"/>
  <c r="BF55" i="5"/>
  <c r="BS20" i="15"/>
  <c r="AA55" i="5"/>
  <c r="AH55" i="5"/>
  <c r="N75" i="5"/>
  <c r="M75" i="5"/>
  <c r="N47" i="4"/>
  <c r="AI55" i="5"/>
  <c r="AE55" i="5"/>
  <c r="AF55" i="5"/>
  <c r="AC55" i="5"/>
  <c r="L75" i="5"/>
  <c r="K75" i="5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106" i="4"/>
  <c r="N64" i="4"/>
  <c r="Y56" i="5"/>
  <c r="BF56" i="5"/>
  <c r="BS21" i="15"/>
  <c r="AA56" i="5"/>
  <c r="AI56" i="5"/>
  <c r="AE56" i="5"/>
  <c r="AF56" i="5"/>
  <c r="P47" i="4"/>
  <c r="AH56" i="5"/>
  <c r="AC56" i="5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106" i="4"/>
  <c r="P64" i="4"/>
  <c r="Y57" i="5"/>
  <c r="BF57" i="5"/>
  <c r="BS22" i="15"/>
  <c r="CK6" i="15"/>
  <c r="CK5" i="15"/>
  <c r="CK4" i="15"/>
  <c r="CJ4" i="15"/>
  <c r="AA9" i="15"/>
  <c r="CK3" i="15"/>
  <c r="CJ3" i="15"/>
  <c r="U9" i="15"/>
  <c r="R47" i="4"/>
  <c r="AC57" i="5"/>
  <c r="AI57" i="5"/>
  <c r="AH57" i="5"/>
  <c r="AE57" i="5"/>
  <c r="AF57" i="5"/>
  <c r="AA57" i="5"/>
  <c r="CK7" i="15"/>
  <c r="AA58" i="5"/>
  <c r="BG58" i="5"/>
  <c r="BF58" i="5"/>
  <c r="BS23" i="15"/>
  <c r="Y58" i="5"/>
  <c r="AE58" i="5"/>
  <c r="AF58" i="5"/>
  <c r="AH58" i="5"/>
  <c r="AC58" i="5"/>
  <c r="T47" i="4"/>
  <c r="AI58" i="5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106" i="4"/>
  <c r="T64" i="4"/>
  <c r="Y59" i="5"/>
  <c r="BG59" i="5"/>
  <c r="BF59" i="5"/>
  <c r="BS24" i="15"/>
  <c r="AA59" i="5"/>
  <c r="AC59" i="5"/>
  <c r="R91" i="5"/>
  <c r="P91" i="5"/>
  <c r="AH59" i="5"/>
  <c r="U91" i="5"/>
  <c r="S91" i="5"/>
  <c r="AI59" i="5"/>
  <c r="AE59" i="5"/>
  <c r="AF59" i="5"/>
  <c r="V47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106" i="4"/>
  <c r="V64" i="4"/>
  <c r="AA61" i="5"/>
  <c r="Y61" i="5"/>
  <c r="BF61" i="5"/>
  <c r="BS38" i="15"/>
  <c r="X47" i="4"/>
  <c r="AC61" i="5"/>
  <c r="AH61" i="5"/>
  <c r="AI61" i="5"/>
  <c r="AE61" i="5"/>
  <c r="AF61" i="5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106" i="4"/>
  <c r="X64" i="4"/>
  <c r="BF62" i="5"/>
  <c r="BS39" i="15"/>
  <c r="Y62" i="5"/>
  <c r="AA62" i="5"/>
  <c r="AH62" i="5"/>
  <c r="Z47" i="4"/>
  <c r="AC62" i="5"/>
  <c r="AE62" i="5"/>
  <c r="AF62" i="5"/>
  <c r="AI62" i="5"/>
  <c r="M105" i="4"/>
  <c r="M104" i="4"/>
  <c r="M103" i="4"/>
  <c r="M102" i="4"/>
  <c r="M101" i="4"/>
  <c r="M100" i="4"/>
  <c r="M99" i="4"/>
  <c r="BF63" i="5"/>
  <c r="BS40" i="15"/>
  <c r="Y63" i="5"/>
  <c r="AI63" i="5"/>
  <c r="AA63" i="5"/>
  <c r="AB47" i="4"/>
  <c r="AB48" i="4"/>
  <c r="AE63" i="5"/>
  <c r="AF63" i="5"/>
  <c r="AH63" i="5"/>
  <c r="U90" i="5"/>
  <c r="S90" i="5"/>
  <c r="AC63" i="5"/>
  <c r="R90" i="5"/>
  <c r="P90" i="5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106" i="4"/>
  <c r="AB64" i="4"/>
  <c r="Y64" i="5"/>
  <c r="BF64" i="5"/>
  <c r="BS41" i="15"/>
  <c r="AH64" i="5"/>
  <c r="AC64" i="5"/>
  <c r="AI64" i="5"/>
  <c r="AE64" i="5"/>
  <c r="AF64" i="5"/>
  <c r="AD47" i="4"/>
  <c r="AD48" i="4"/>
  <c r="AA64" i="5"/>
  <c r="O105" i="4"/>
  <c r="O104" i="4"/>
  <c r="O103" i="4"/>
  <c r="O102" i="4"/>
  <c r="O101" i="4"/>
  <c r="O100" i="4"/>
  <c r="O99" i="4"/>
  <c r="O98" i="4"/>
  <c r="O97" i="4"/>
  <c r="O96" i="4"/>
  <c r="O95" i="4"/>
  <c r="O94" i="4"/>
  <c r="O93" i="4"/>
  <c r="O106" i="4"/>
  <c r="AD64" i="4"/>
  <c r="Y65" i="5"/>
  <c r="BF65" i="5"/>
  <c r="BS42" i="15"/>
  <c r="AI65" i="5"/>
  <c r="AE65" i="5"/>
  <c r="AF65" i="5"/>
  <c r="AH65" i="5"/>
  <c r="AF47" i="4"/>
  <c r="AC65" i="5"/>
  <c r="AF48" i="4"/>
  <c r="N66" i="5"/>
  <c r="W66" i="5"/>
  <c r="Y66" i="5"/>
  <c r="AA66" i="5"/>
  <c r="BF66" i="5"/>
  <c r="BS43" i="15"/>
  <c r="CL6" i="15"/>
  <c r="CL7" i="15"/>
  <c r="AC66" i="5"/>
  <c r="R88" i="5"/>
  <c r="P88" i="5"/>
  <c r="AI66" i="5"/>
  <c r="CL3" i="15"/>
  <c r="CL4" i="15"/>
  <c r="CL5" i="15"/>
  <c r="AE66" i="5"/>
  <c r="AF66" i="5"/>
  <c r="AH47" i="4"/>
  <c r="AH66" i="5"/>
  <c r="U88" i="5"/>
  <c r="S88" i="5"/>
  <c r="AA70" i="5"/>
  <c r="W67" i="5"/>
  <c r="Y67" i="5"/>
  <c r="AI67" i="5"/>
  <c r="AH67" i="5"/>
  <c r="U84" i="5"/>
  <c r="S84" i="5"/>
  <c r="AA67" i="5"/>
  <c r="AJ47" i="4"/>
  <c r="AE67" i="5"/>
  <c r="AF67" i="5"/>
  <c r="AC67" i="5"/>
  <c r="R84" i="5"/>
  <c r="P84" i="5"/>
  <c r="N68" i="5"/>
  <c r="W68" i="5"/>
  <c r="CL8" i="15"/>
  <c r="CK8" i="15"/>
  <c r="CJ8" i="15"/>
  <c r="AY9" i="15"/>
  <c r="AJ48" i="4"/>
  <c r="BF68" i="5"/>
  <c r="BS45" i="15"/>
  <c r="Y68" i="5"/>
  <c r="AH68" i="5"/>
  <c r="AC68" i="5"/>
  <c r="AI68" i="5"/>
  <c r="AA68" i="5"/>
  <c r="AE68" i="5"/>
  <c r="AF68" i="5"/>
  <c r="AL47" i="4"/>
  <c r="N69" i="5"/>
  <c r="W69" i="5"/>
  <c r="AL48" i="4"/>
  <c r="BG69" i="5"/>
  <c r="BF69" i="5"/>
  <c r="BS46" i="15"/>
  <c r="Y69" i="5"/>
  <c r="AA69" i="5"/>
  <c r="AI69" i="5"/>
  <c r="AE69" i="5"/>
  <c r="AF69" i="5"/>
  <c r="AH69" i="5"/>
  <c r="U83" i="5"/>
  <c r="S83" i="5"/>
  <c r="AC69" i="5"/>
  <c r="R83" i="5"/>
  <c r="P83" i="5"/>
  <c r="AN47" i="4"/>
  <c r="AN48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106" i="4"/>
  <c r="AN64" i="4"/>
  <c r="BG70" i="5"/>
  <c r="BF70" i="5"/>
  <c r="BS47" i="15"/>
  <c r="Y70" i="5"/>
  <c r="B5" i="29"/>
  <c r="B5" i="28"/>
  <c r="D75" i="5"/>
  <c r="D5" i="28"/>
  <c r="D5" i="29"/>
  <c r="E5" i="28"/>
  <c r="F5" i="28"/>
  <c r="E5" i="29"/>
  <c r="F5" i="29"/>
  <c r="G5" i="28"/>
  <c r="G5" i="29"/>
  <c r="I5" i="28"/>
  <c r="I5" i="29"/>
  <c r="K5" i="29"/>
  <c r="K5" i="28"/>
  <c r="M5" i="28"/>
  <c r="M5" i="29"/>
  <c r="O5" i="28"/>
  <c r="O5" i="29"/>
  <c r="P5" i="28"/>
  <c r="T5" i="29"/>
  <c r="B6" i="28"/>
  <c r="B6" i="29"/>
  <c r="D6" i="28"/>
  <c r="D6" i="29"/>
  <c r="E6" i="28"/>
  <c r="F6" i="28"/>
  <c r="E6" i="29"/>
  <c r="F6" i="29"/>
  <c r="G6" i="28"/>
  <c r="G6" i="29"/>
  <c r="I6" i="29"/>
  <c r="I6" i="28"/>
  <c r="K6" i="28"/>
  <c r="K6" i="29"/>
  <c r="M6" i="28"/>
  <c r="M6" i="29"/>
  <c r="O6" i="29"/>
  <c r="O6" i="28"/>
  <c r="P6" i="28"/>
  <c r="T6" i="29"/>
  <c r="O81" i="5"/>
  <c r="N81" i="5"/>
  <c r="R4" i="26"/>
  <c r="T4" i="26"/>
  <c r="AN82" i="5"/>
  <c r="I5" i="26"/>
  <c r="N82" i="5"/>
  <c r="M82" i="5"/>
  <c r="R5" i="26"/>
  <c r="T5" i="26"/>
  <c r="O83" i="5"/>
  <c r="M83" i="5"/>
  <c r="N83" i="5"/>
  <c r="AN83" i="5"/>
  <c r="I6" i="26"/>
  <c r="R6" i="26"/>
  <c r="N84" i="5"/>
  <c r="O84" i="5"/>
  <c r="AN84" i="5"/>
  <c r="I7" i="26"/>
  <c r="AN85" i="5"/>
  <c r="I8" i="26"/>
  <c r="R11" i="26"/>
  <c r="T11" i="26"/>
  <c r="Q87" i="5"/>
  <c r="AN87" i="5"/>
  <c r="I11" i="26"/>
  <c r="O87" i="5"/>
  <c r="N87" i="5"/>
  <c r="R13" i="26"/>
  <c r="N88" i="5"/>
  <c r="AN88" i="5"/>
  <c r="I12" i="26"/>
  <c r="AN89" i="5"/>
  <c r="I13" i="26"/>
  <c r="N89" i="5"/>
  <c r="O89" i="5"/>
  <c r="M89" i="5"/>
  <c r="Q89" i="5"/>
  <c r="P89" i="5"/>
  <c r="N90" i="5"/>
  <c r="AN90" i="5"/>
  <c r="I14" i="26"/>
  <c r="AN91" i="5"/>
  <c r="I15" i="26"/>
  <c r="N91" i="5"/>
  <c r="CL1" i="15"/>
  <c r="CO2" i="15"/>
  <c r="CO1" i="15"/>
  <c r="CK1" i="15"/>
  <c r="CJ1" i="15"/>
  <c r="I9" i="15"/>
  <c r="CJ2" i="15"/>
  <c r="O9" i="15"/>
  <c r="CP1" i="15"/>
  <c r="CR2" i="15"/>
  <c r="CP2" i="15"/>
  <c r="CR1" i="15"/>
  <c r="CL2" i="15"/>
  <c r="CK2" i="15"/>
  <c r="CU2" i="15"/>
  <c r="CU1" i="15"/>
  <c r="CX2" i="15"/>
  <c r="CX1" i="15"/>
  <c r="DA2" i="15"/>
  <c r="CY2" i="15"/>
  <c r="CY1" i="15"/>
  <c r="DA1" i="15"/>
  <c r="DD2" i="15"/>
  <c r="DB2" i="15"/>
  <c r="DB1" i="15"/>
  <c r="DD1" i="15"/>
  <c r="DG1" i="15"/>
  <c r="DE2" i="15"/>
  <c r="DG2" i="15"/>
  <c r="DE1" i="15"/>
  <c r="DJ2" i="15"/>
  <c r="DJ1" i="15"/>
  <c r="CO2" i="1"/>
  <c r="CM2" i="1"/>
  <c r="CM1" i="1"/>
  <c r="CL1" i="1"/>
  <c r="CO1" i="1"/>
  <c r="CJ1" i="1"/>
  <c r="I9" i="1"/>
  <c r="CK1" i="1"/>
  <c r="CL2" i="1"/>
  <c r="CR1" i="1"/>
  <c r="CR2" i="1"/>
  <c r="CK2" i="1"/>
  <c r="CJ2" i="1"/>
  <c r="O9" i="1"/>
  <c r="CU2" i="1"/>
  <c r="CU1" i="1"/>
  <c r="CV2" i="1"/>
  <c r="CX1" i="1"/>
  <c r="CX2" i="1"/>
  <c r="CV1" i="1"/>
  <c r="DA2" i="1"/>
  <c r="DA1" i="1"/>
  <c r="DD1" i="1"/>
  <c r="DD2" i="1"/>
  <c r="DG2" i="1"/>
  <c r="DG1" i="1"/>
  <c r="DH2" i="1"/>
  <c r="DJ2" i="1"/>
  <c r="DJ1" i="1"/>
  <c r="DH1" i="1"/>
  <c r="DM2" i="1"/>
  <c r="DM1" i="1"/>
  <c r="DP1" i="1"/>
  <c r="DP2" i="1"/>
  <c r="CO16" i="1"/>
  <c r="CO18" i="1"/>
  <c r="CL11" i="1"/>
  <c r="CK11" i="1"/>
  <c r="CO25" i="1"/>
  <c r="CO23" i="1"/>
  <c r="CJ11" i="1"/>
  <c r="I32" i="1"/>
  <c r="CO15" i="1"/>
  <c r="CO17" i="1"/>
  <c r="CO19" i="1"/>
  <c r="CO20" i="1"/>
  <c r="CO21" i="1"/>
  <c r="CO22" i="1"/>
  <c r="CO24" i="1"/>
  <c r="CP19" i="1"/>
  <c r="CP17" i="1"/>
  <c r="CR19" i="1"/>
  <c r="CR18" i="1"/>
  <c r="CP23" i="1"/>
  <c r="CP24" i="1"/>
  <c r="CR15" i="1"/>
  <c r="CR17" i="1"/>
  <c r="CR20" i="1"/>
  <c r="CJ12" i="1"/>
  <c r="O32" i="1"/>
  <c r="CR23" i="1"/>
  <c r="CP20" i="1"/>
  <c r="CP25" i="1"/>
  <c r="CR25" i="1"/>
  <c r="CR21" i="1"/>
  <c r="CR16" i="1"/>
  <c r="CL12" i="1"/>
  <c r="CK12" i="1"/>
  <c r="CP21" i="1"/>
  <c r="CP15" i="1"/>
  <c r="CR24" i="1"/>
  <c r="CP16" i="1"/>
  <c r="CR22" i="1"/>
  <c r="CP18" i="1"/>
  <c r="CP22" i="1"/>
  <c r="CU19" i="1"/>
  <c r="CU17" i="1"/>
  <c r="CL13" i="1"/>
  <c r="CU20" i="1"/>
  <c r="CU21" i="1"/>
  <c r="CU25" i="1"/>
  <c r="CU18" i="1"/>
  <c r="CU15" i="1"/>
  <c r="CU22" i="1"/>
  <c r="CU23" i="1"/>
  <c r="CK13" i="1"/>
  <c r="CJ13" i="1"/>
  <c r="U32" i="1"/>
  <c r="CU24" i="1"/>
  <c r="CU16" i="1"/>
  <c r="CX24" i="1"/>
  <c r="CX23" i="1"/>
  <c r="CX17" i="1"/>
  <c r="CX20" i="1"/>
  <c r="CK14" i="1"/>
  <c r="CX21" i="1"/>
  <c r="CX16" i="1"/>
  <c r="CX25" i="1"/>
  <c r="CX15" i="1"/>
  <c r="CX19" i="1"/>
  <c r="CJ14" i="1"/>
  <c r="AA32" i="1"/>
  <c r="CX18" i="1"/>
  <c r="CX22" i="1"/>
  <c r="CL14" i="1"/>
  <c r="DA16" i="1"/>
  <c r="DA25" i="1"/>
  <c r="DA19" i="1"/>
  <c r="DA23" i="1"/>
  <c r="DA20" i="1"/>
  <c r="DA21" i="1"/>
  <c r="DA17" i="1"/>
  <c r="CL15" i="1"/>
  <c r="CK15" i="1"/>
  <c r="CJ15" i="1"/>
  <c r="AG32" i="1"/>
  <c r="DA22" i="1"/>
  <c r="DA15" i="1"/>
  <c r="DA24" i="1"/>
  <c r="DA18" i="1"/>
  <c r="DD19" i="1"/>
  <c r="DD16" i="1"/>
  <c r="CL16" i="1"/>
  <c r="DD15" i="1"/>
  <c r="DD17" i="1"/>
  <c r="DD21" i="1"/>
  <c r="DD18" i="1"/>
  <c r="DD24" i="1"/>
  <c r="DD23" i="1"/>
  <c r="DD20" i="1"/>
  <c r="DD22" i="1"/>
  <c r="DD25" i="1"/>
  <c r="DG20" i="1"/>
  <c r="DG21" i="1"/>
  <c r="DG23" i="1"/>
  <c r="DG17" i="1"/>
  <c r="CJ17" i="1"/>
  <c r="AS32" i="1"/>
  <c r="CL17" i="1"/>
  <c r="DG15" i="1"/>
  <c r="DG24" i="1"/>
  <c r="DG25" i="1"/>
  <c r="CK17" i="1"/>
  <c r="DG22" i="1"/>
  <c r="DG18" i="1"/>
  <c r="DG19" i="1"/>
  <c r="DG16" i="1"/>
  <c r="DJ25" i="1"/>
  <c r="DJ18" i="1"/>
  <c r="CL18" i="1"/>
  <c r="DJ17" i="1"/>
  <c r="DJ22" i="1"/>
  <c r="DJ24" i="1"/>
  <c r="DJ19" i="1"/>
  <c r="DJ20" i="1"/>
  <c r="DJ16" i="1"/>
  <c r="DJ15" i="1"/>
  <c r="DJ23" i="1"/>
  <c r="CK18" i="1"/>
  <c r="CJ18" i="1"/>
  <c r="AY32" i="1"/>
  <c r="DJ21" i="1"/>
  <c r="DM22" i="1"/>
  <c r="DM24" i="1"/>
  <c r="DM20" i="1"/>
  <c r="DM15" i="1"/>
  <c r="DM19" i="1"/>
  <c r="DM17" i="1"/>
  <c r="DM23" i="1"/>
  <c r="CL19" i="1"/>
  <c r="CK19" i="1"/>
  <c r="CJ19" i="1"/>
  <c r="BE32" i="1"/>
  <c r="DM16" i="1"/>
  <c r="DM21" i="1"/>
  <c r="DM25" i="1"/>
  <c r="DM18" i="1"/>
  <c r="DP21" i="1"/>
  <c r="DP18" i="1"/>
  <c r="DP16" i="1"/>
  <c r="CL20" i="1"/>
  <c r="CK20" i="1"/>
  <c r="DP22" i="1"/>
  <c r="DP23" i="1"/>
  <c r="DP24" i="1"/>
  <c r="DP19" i="1"/>
  <c r="CJ20" i="1"/>
  <c r="BK32" i="1"/>
  <c r="DP25" i="1"/>
  <c r="DP20" i="1"/>
  <c r="DP17" i="1"/>
  <c r="DP15" i="1"/>
  <c r="Q45" i="1"/>
  <c r="O45" i="1"/>
  <c r="S45" i="1"/>
  <c r="S46" i="1"/>
  <c r="Q46" i="1"/>
  <c r="O46" i="1"/>
  <c r="C75" i="5"/>
  <c r="M84" i="5"/>
  <c r="AK6" i="5"/>
  <c r="AK7" i="5"/>
  <c r="I76" i="5"/>
  <c r="AE76" i="5"/>
  <c r="AK8" i="5"/>
  <c r="DE26" i="1"/>
  <c r="DK13" i="1"/>
  <c r="DK12" i="1"/>
  <c r="DK11" i="1"/>
  <c r="CY8" i="1"/>
  <c r="CY7" i="1"/>
  <c r="CY6" i="1"/>
  <c r="DN27" i="1"/>
  <c r="DE27" i="1"/>
  <c r="DN26" i="1"/>
  <c r="CY13" i="1"/>
  <c r="CY12" i="1"/>
  <c r="CY11" i="1"/>
  <c r="DK10" i="1"/>
  <c r="DK9" i="1"/>
  <c r="DK8" i="1"/>
  <c r="CY5" i="1"/>
  <c r="DK3" i="1"/>
  <c r="CY3" i="1"/>
  <c r="CY10" i="1"/>
  <c r="CY9" i="1"/>
  <c r="DK7" i="1"/>
  <c r="DK6" i="1"/>
  <c r="DK5" i="1"/>
  <c r="DK4" i="1"/>
  <c r="CY4" i="1"/>
  <c r="AK9" i="5"/>
  <c r="AK10" i="5"/>
  <c r="AK11" i="5"/>
  <c r="AK12" i="5"/>
  <c r="AK13" i="5"/>
  <c r="DI27" i="1"/>
  <c r="DH27" i="1"/>
  <c r="CZ27" i="1"/>
  <c r="CY27" i="1"/>
  <c r="CQ27" i="1"/>
  <c r="CQ26" i="1"/>
  <c r="DI13" i="1"/>
  <c r="CZ13" i="1"/>
  <c r="CQ13" i="1"/>
  <c r="CP13" i="1"/>
  <c r="DI12" i="1"/>
  <c r="DF12" i="1"/>
  <c r="DE12" i="1"/>
  <c r="CQ12" i="1"/>
  <c r="CP12" i="1"/>
  <c r="CN12" i="1"/>
  <c r="DC11" i="1"/>
  <c r="DB11" i="1"/>
  <c r="CT11" i="1"/>
  <c r="CS11" i="1"/>
  <c r="DO10" i="1"/>
  <c r="DN10" i="1"/>
  <c r="CT10" i="1"/>
  <c r="CS10" i="1"/>
  <c r="CQ10" i="1"/>
  <c r="CP10" i="1"/>
  <c r="CN10" i="1"/>
  <c r="DL9" i="1"/>
  <c r="DC9" i="1"/>
  <c r="DB9" i="1"/>
  <c r="CT9" i="1"/>
  <c r="CS9" i="1"/>
  <c r="DO8" i="1"/>
  <c r="DN8" i="1"/>
  <c r="DF8" i="1"/>
  <c r="DE8" i="1"/>
  <c r="CQ8" i="1"/>
  <c r="CP8" i="1"/>
  <c r="CN8" i="1"/>
  <c r="DL7" i="1"/>
  <c r="DI7" i="1"/>
  <c r="DF7" i="1"/>
  <c r="DE7" i="1"/>
  <c r="CW7" i="1"/>
  <c r="CT7" i="1"/>
  <c r="CS7" i="1"/>
  <c r="CQ7" i="1"/>
  <c r="CP7" i="1"/>
  <c r="CW6" i="1"/>
  <c r="CT6" i="1"/>
  <c r="CS6" i="1"/>
  <c r="CQ6" i="1"/>
  <c r="CP6" i="1"/>
  <c r="DL27" i="1"/>
  <c r="DK27" i="1"/>
  <c r="CW27" i="1"/>
  <c r="CV27" i="1"/>
  <c r="CT27" i="1"/>
  <c r="CS27" i="1"/>
  <c r="DF26" i="1"/>
  <c r="DC26" i="1"/>
  <c r="DB26" i="1"/>
  <c r="CT26" i="1"/>
  <c r="CS26" i="1"/>
  <c r="DO13" i="1"/>
  <c r="DN13" i="1"/>
  <c r="DF13" i="1"/>
  <c r="DE13" i="1"/>
  <c r="CW13" i="1"/>
  <c r="CN13" i="1"/>
  <c r="DL12" i="1"/>
  <c r="DC12" i="1"/>
  <c r="DB12" i="1"/>
  <c r="CW12" i="1"/>
  <c r="DO11" i="1"/>
  <c r="DN11" i="1"/>
  <c r="DF11" i="1"/>
  <c r="DE11" i="1"/>
  <c r="CQ11" i="1"/>
  <c r="CP11" i="1"/>
  <c r="DC10" i="1"/>
  <c r="DB10" i="1"/>
  <c r="CZ10" i="1"/>
  <c r="CW10" i="1"/>
  <c r="DI9" i="1"/>
  <c r="CZ9" i="1"/>
  <c r="CW9" i="1"/>
  <c r="CQ9" i="1"/>
  <c r="CP9" i="1"/>
  <c r="DC8" i="1"/>
  <c r="DB8" i="1"/>
  <c r="DO7" i="1"/>
  <c r="DN7" i="1"/>
  <c r="CZ7" i="1"/>
  <c r="DO6" i="1"/>
  <c r="DN6" i="1"/>
  <c r="DL6" i="1"/>
  <c r="DF6" i="1"/>
  <c r="DE6" i="1"/>
  <c r="CN6" i="1"/>
  <c r="DL5" i="1"/>
  <c r="DI5" i="1"/>
  <c r="DC5" i="1"/>
  <c r="DB5" i="1"/>
  <c r="CW5" i="1"/>
  <c r="CQ5" i="1"/>
  <c r="CP5" i="1"/>
  <c r="DL4" i="1"/>
  <c r="DF4" i="1"/>
  <c r="DE4" i="1"/>
  <c r="CZ4" i="1"/>
  <c r="CT4" i="1"/>
  <c r="CS4" i="1"/>
  <c r="CN4" i="1"/>
  <c r="DO3" i="1"/>
  <c r="DN3" i="1"/>
  <c r="DI3" i="1"/>
  <c r="DC3" i="1"/>
  <c r="DB3" i="1"/>
  <c r="CW3" i="1"/>
  <c r="CT3" i="1"/>
  <c r="CS3" i="1"/>
  <c r="CN3" i="1"/>
  <c r="DO27" i="1"/>
  <c r="DF27" i="1"/>
  <c r="DC27" i="1"/>
  <c r="DB27" i="1"/>
  <c r="CN27" i="1"/>
  <c r="CM27" i="1"/>
  <c r="DO26" i="1"/>
  <c r="DL26" i="1"/>
  <c r="DK26" i="1"/>
  <c r="DI26" i="1"/>
  <c r="DH26" i="1"/>
  <c r="CZ26" i="1"/>
  <c r="CY26" i="1"/>
  <c r="CW26" i="1"/>
  <c r="CV26" i="1"/>
  <c r="CN26" i="1"/>
  <c r="CM26" i="1"/>
  <c r="DL13" i="1"/>
  <c r="DC13" i="1"/>
  <c r="DB13" i="1"/>
  <c r="CT13" i="1"/>
  <c r="CS13" i="1"/>
  <c r="DO12" i="1"/>
  <c r="DN12" i="1"/>
  <c r="CZ12" i="1"/>
  <c r="CT12" i="1"/>
  <c r="CS12" i="1"/>
  <c r="DL11" i="1"/>
  <c r="DI11" i="1"/>
  <c r="CZ11" i="1"/>
  <c r="CW11" i="1"/>
  <c r="CN11" i="1"/>
  <c r="DL10" i="1"/>
  <c r="DI10" i="1"/>
  <c r="DF10" i="1"/>
  <c r="DE10" i="1"/>
  <c r="DO9" i="1"/>
  <c r="DN9" i="1"/>
  <c r="DF9" i="1"/>
  <c r="DE9" i="1"/>
  <c r="CN9" i="1"/>
  <c r="DL8" i="1"/>
  <c r="DI8" i="1"/>
  <c r="CZ8" i="1"/>
  <c r="CW8" i="1"/>
  <c r="CT8" i="1"/>
  <c r="CS8" i="1"/>
  <c r="DC7" i="1"/>
  <c r="DB7" i="1"/>
  <c r="CN7" i="1"/>
  <c r="DI6" i="1"/>
  <c r="DC6" i="1"/>
  <c r="DB6" i="1"/>
  <c r="CZ6" i="1"/>
  <c r="DO5" i="1"/>
  <c r="DN5" i="1"/>
  <c r="DF5" i="1"/>
  <c r="DE5" i="1"/>
  <c r="CZ5" i="1"/>
  <c r="CT5" i="1"/>
  <c r="CS5" i="1"/>
  <c r="CN5" i="1"/>
  <c r="DO4" i="1"/>
  <c r="DN4" i="1"/>
  <c r="DI4" i="1"/>
  <c r="DC4" i="1"/>
  <c r="DB4" i="1"/>
  <c r="CW4" i="1"/>
  <c r="CQ4" i="1"/>
  <c r="CP4" i="1"/>
  <c r="DL3" i="1"/>
  <c r="DF3" i="1"/>
  <c r="DE3" i="1"/>
  <c r="CZ3" i="1"/>
  <c r="CQ3" i="1"/>
  <c r="CP3" i="1"/>
  <c r="AK14" i="5"/>
  <c r="AK26" i="5"/>
  <c r="AK15" i="5"/>
  <c r="CO2" i="13"/>
  <c r="CN2" i="13"/>
  <c r="CM2" i="13"/>
  <c r="CO1" i="13"/>
  <c r="CN1" i="13"/>
  <c r="CM1" i="13"/>
  <c r="CL1" i="13"/>
  <c r="CK1" i="13"/>
  <c r="CJ1" i="13"/>
  <c r="I9" i="13"/>
  <c r="CO13" i="13"/>
  <c r="CN13" i="13"/>
  <c r="CM13" i="13"/>
  <c r="CO12" i="13"/>
  <c r="CN12" i="13"/>
  <c r="CM12" i="13"/>
  <c r="CO11" i="13"/>
  <c r="CN11" i="13"/>
  <c r="CM11" i="13"/>
  <c r="CO10" i="13"/>
  <c r="CN10" i="13"/>
  <c r="CM10" i="13"/>
  <c r="CO9" i="13"/>
  <c r="CN9" i="13"/>
  <c r="CM9" i="13"/>
  <c r="CO8" i="13"/>
  <c r="CN8" i="13"/>
  <c r="CM8" i="13"/>
  <c r="CO7" i="13"/>
  <c r="CN7" i="13"/>
  <c r="CM7" i="13"/>
  <c r="CO6" i="13"/>
  <c r="CN6" i="13"/>
  <c r="CM6" i="13"/>
  <c r="CO5" i="13"/>
  <c r="CN5" i="13"/>
  <c r="CM5" i="13"/>
  <c r="CO4" i="13"/>
  <c r="CN4" i="13"/>
  <c r="CM4" i="13"/>
  <c r="CO3" i="13"/>
  <c r="CN3" i="13"/>
  <c r="CM3" i="13"/>
  <c r="S12" i="13"/>
  <c r="Q12" i="13"/>
  <c r="O12" i="13"/>
  <c r="CI2" i="13"/>
  <c r="S11" i="13"/>
  <c r="Q11" i="13"/>
  <c r="O11" i="13"/>
  <c r="S23" i="13"/>
  <c r="Q23" i="13"/>
  <c r="O23" i="13"/>
  <c r="S22" i="13"/>
  <c r="Q22" i="13"/>
  <c r="O22" i="13"/>
  <c r="S21" i="13"/>
  <c r="Q21" i="13"/>
  <c r="O21" i="13"/>
  <c r="S20" i="13"/>
  <c r="Q20" i="13"/>
  <c r="O20" i="13"/>
  <c r="S19" i="13"/>
  <c r="Q19" i="13"/>
  <c r="O19" i="13"/>
  <c r="S18" i="13"/>
  <c r="Q18" i="13"/>
  <c r="O18" i="13"/>
  <c r="S17" i="13"/>
  <c r="Q17" i="13"/>
  <c r="O17" i="13"/>
  <c r="S16" i="13"/>
  <c r="Q16" i="13"/>
  <c r="O16" i="13"/>
  <c r="S15" i="13"/>
  <c r="Q15" i="13"/>
  <c r="O15" i="13"/>
  <c r="S14" i="13"/>
  <c r="Q14" i="13"/>
  <c r="O14" i="13"/>
  <c r="S13" i="13"/>
  <c r="Q13" i="13"/>
  <c r="O13" i="13"/>
  <c r="AC75" i="5"/>
  <c r="AK17" i="5"/>
  <c r="Y12" i="13"/>
  <c r="W12" i="13"/>
  <c r="U12" i="13"/>
  <c r="Y11" i="13"/>
  <c r="W11" i="13"/>
  <c r="U11" i="13"/>
  <c r="Y23" i="13"/>
  <c r="W23" i="13"/>
  <c r="U23" i="13"/>
  <c r="Y22" i="13"/>
  <c r="W22" i="13"/>
  <c r="U22" i="13"/>
  <c r="Y21" i="13"/>
  <c r="W21" i="13"/>
  <c r="U21" i="13"/>
  <c r="Y20" i="13"/>
  <c r="W20" i="13"/>
  <c r="U20" i="13"/>
  <c r="Y19" i="13"/>
  <c r="W19" i="13"/>
  <c r="U19" i="13"/>
  <c r="Y18" i="13"/>
  <c r="W18" i="13"/>
  <c r="U18" i="13"/>
  <c r="Y17" i="13"/>
  <c r="W17" i="13"/>
  <c r="U17" i="13"/>
  <c r="Y16" i="13"/>
  <c r="W16" i="13"/>
  <c r="U16" i="13"/>
  <c r="Y15" i="13"/>
  <c r="W15" i="13"/>
  <c r="U15" i="13"/>
  <c r="Y14" i="13"/>
  <c r="W14" i="13"/>
  <c r="U14" i="13"/>
  <c r="Y13" i="13"/>
  <c r="W13" i="13"/>
  <c r="U13" i="13"/>
  <c r="CI3" i="13"/>
  <c r="AE12" i="13"/>
  <c r="AC12" i="13"/>
  <c r="AA12" i="13"/>
  <c r="AE11" i="13"/>
  <c r="AC11" i="13"/>
  <c r="AA11" i="13"/>
  <c r="AE23" i="13"/>
  <c r="AC23" i="13"/>
  <c r="AA23" i="13"/>
  <c r="AE22" i="13"/>
  <c r="AC22" i="13"/>
  <c r="AA22" i="13"/>
  <c r="AE21" i="13"/>
  <c r="AC21" i="13"/>
  <c r="AA21" i="13"/>
  <c r="AE20" i="13"/>
  <c r="AC20" i="13"/>
  <c r="AA20" i="13"/>
  <c r="AE19" i="13"/>
  <c r="AC19" i="13"/>
  <c r="AA19" i="13"/>
  <c r="AE18" i="13"/>
  <c r="AC18" i="13"/>
  <c r="AA18" i="13"/>
  <c r="AE17" i="13"/>
  <c r="AC17" i="13"/>
  <c r="AA17" i="13"/>
  <c r="AE16" i="13"/>
  <c r="AC16" i="13"/>
  <c r="AA16" i="13"/>
  <c r="CI4" i="13"/>
  <c r="AK18" i="5"/>
  <c r="CI5" i="13"/>
  <c r="CI6" i="13"/>
  <c r="AK19" i="5"/>
  <c r="CI7" i="13"/>
  <c r="CI8" i="13"/>
  <c r="AK20" i="5"/>
  <c r="CI9" i="13"/>
  <c r="CI10" i="13"/>
  <c r="BO14" i="13"/>
  <c r="BM14" i="13"/>
  <c r="BK14" i="13"/>
  <c r="BO13" i="13"/>
  <c r="BM13" i="13"/>
  <c r="BK13" i="13"/>
  <c r="AK21" i="5"/>
  <c r="AK22" i="5"/>
  <c r="DJ27" i="1"/>
  <c r="CR27" i="1"/>
  <c r="CO27" i="1"/>
  <c r="DJ13" i="1"/>
  <c r="CR13" i="1"/>
  <c r="CO13" i="1"/>
  <c r="DJ12" i="1"/>
  <c r="DG12" i="1"/>
  <c r="DD12" i="1"/>
  <c r="CX12" i="1"/>
  <c r="CR12" i="1"/>
  <c r="DP11" i="1"/>
  <c r="DD11" i="1"/>
  <c r="DA11" i="1"/>
  <c r="CU11" i="1"/>
  <c r="DP10" i="1"/>
  <c r="CU10" i="1"/>
  <c r="CR10" i="1"/>
  <c r="CO10" i="1"/>
  <c r="DM9" i="1"/>
  <c r="DD9" i="1"/>
  <c r="CU9" i="1"/>
  <c r="DP8" i="1"/>
  <c r="DG8" i="1"/>
  <c r="DM7" i="1"/>
  <c r="DJ7" i="1"/>
  <c r="DG7" i="1"/>
  <c r="CX7" i="1"/>
  <c r="CU7" i="1"/>
  <c r="DM27" i="1"/>
  <c r="DD27" i="1"/>
  <c r="CX27" i="1"/>
  <c r="CU27" i="1"/>
  <c r="DG26" i="1"/>
  <c r="DD26" i="1"/>
  <c r="DA26" i="1"/>
  <c r="CU26" i="1"/>
  <c r="CR26" i="1"/>
  <c r="DP13" i="1"/>
  <c r="DG13" i="1"/>
  <c r="CX13" i="1"/>
  <c r="DM12" i="1"/>
  <c r="CO12" i="1"/>
  <c r="CR11" i="1"/>
  <c r="CO11" i="1"/>
  <c r="DD10" i="1"/>
  <c r="DA10" i="1"/>
  <c r="CX10" i="1"/>
  <c r="DP9" i="1"/>
  <c r="DJ9" i="1"/>
  <c r="DA9" i="1"/>
  <c r="CX9" i="1"/>
  <c r="CR9" i="1"/>
  <c r="DD8" i="1"/>
  <c r="DP7" i="1"/>
  <c r="CR7" i="1"/>
  <c r="CO7" i="1"/>
  <c r="DP6" i="1"/>
  <c r="DM6" i="1"/>
  <c r="DG6" i="1"/>
  <c r="CU6" i="1"/>
  <c r="CO6" i="1"/>
  <c r="DM5" i="1"/>
  <c r="DJ5" i="1"/>
  <c r="DD5" i="1"/>
  <c r="CX5" i="1"/>
  <c r="CR5" i="1"/>
  <c r="CO5" i="1"/>
  <c r="DM4" i="1"/>
  <c r="DG4" i="1"/>
  <c r="DA4" i="1"/>
  <c r="CU4" i="1"/>
  <c r="CO4" i="1"/>
  <c r="DP3" i="1"/>
  <c r="DM3" i="1"/>
  <c r="DJ3" i="1"/>
  <c r="DD3" i="1"/>
  <c r="DA3" i="1"/>
  <c r="CX3" i="1"/>
  <c r="CU3" i="1"/>
  <c r="CO3" i="1"/>
  <c r="DP27" i="1"/>
  <c r="DG27" i="1"/>
  <c r="DA27" i="1"/>
  <c r="DP26" i="1"/>
  <c r="DM26" i="1"/>
  <c r="DJ26" i="1"/>
  <c r="CX26" i="1"/>
  <c r="CO26" i="1"/>
  <c r="DM13" i="1"/>
  <c r="DD13" i="1"/>
  <c r="DA13" i="1"/>
  <c r="CU13" i="1"/>
  <c r="DP12" i="1"/>
  <c r="DA12" i="1"/>
  <c r="CU12" i="1"/>
  <c r="DM11" i="1"/>
  <c r="DJ11" i="1"/>
  <c r="DG11" i="1"/>
  <c r="CX11" i="1"/>
  <c r="DM10" i="1"/>
  <c r="DJ10" i="1"/>
  <c r="DG10" i="1"/>
  <c r="DG9" i="1"/>
  <c r="CO9" i="1"/>
  <c r="DM8" i="1"/>
  <c r="DJ8" i="1"/>
  <c r="DA8" i="1"/>
  <c r="CX8" i="1"/>
  <c r="CU8" i="1"/>
  <c r="CR8" i="1"/>
  <c r="CO8" i="1"/>
  <c r="DD7" i="1"/>
  <c r="DA7" i="1"/>
  <c r="DJ6" i="1"/>
  <c r="DD6" i="1"/>
  <c r="DA6" i="1"/>
  <c r="CX6" i="1"/>
  <c r="CR6" i="1"/>
  <c r="DP5" i="1"/>
  <c r="DG5" i="1"/>
  <c r="DA5" i="1"/>
  <c r="CU5" i="1"/>
  <c r="DP4" i="1"/>
  <c r="DJ4" i="1"/>
  <c r="DD4" i="1"/>
  <c r="CX4" i="1"/>
  <c r="CR4" i="1"/>
  <c r="DG3" i="1"/>
  <c r="CR3" i="1"/>
  <c r="CO27" i="13"/>
  <c r="CN27" i="13"/>
  <c r="CM27" i="13"/>
  <c r="CO26" i="13"/>
  <c r="CN26" i="13"/>
  <c r="CM26" i="13"/>
  <c r="CO25" i="13"/>
  <c r="CN25" i="13"/>
  <c r="CM25" i="13"/>
  <c r="CO24" i="13"/>
  <c r="CN24" i="13"/>
  <c r="CM24" i="13"/>
  <c r="CO23" i="13"/>
  <c r="CN23" i="13"/>
  <c r="CM23" i="13"/>
  <c r="CO22" i="13"/>
  <c r="CN22" i="13"/>
  <c r="CM22" i="13"/>
  <c r="CO21" i="13"/>
  <c r="CN21" i="13"/>
  <c r="CM21" i="13"/>
  <c r="CO20" i="13"/>
  <c r="CN20" i="13"/>
  <c r="CM20" i="13"/>
  <c r="CO19" i="13"/>
  <c r="CN19" i="13"/>
  <c r="CM19" i="13"/>
  <c r="CO18" i="13"/>
  <c r="CN18" i="13"/>
  <c r="CM18" i="13"/>
  <c r="CO17" i="13"/>
  <c r="CN17" i="13"/>
  <c r="CM17" i="13"/>
  <c r="CO16" i="13"/>
  <c r="CN16" i="13"/>
  <c r="CM16" i="13"/>
  <c r="CO15" i="13"/>
  <c r="CN15" i="13"/>
  <c r="CM15" i="13"/>
  <c r="CL11" i="13"/>
  <c r="CK11" i="13"/>
  <c r="CJ11" i="13"/>
  <c r="I32" i="13"/>
  <c r="CI12" i="13"/>
  <c r="AK23" i="5"/>
  <c r="CU25" i="13"/>
  <c r="CS25" i="13"/>
  <c r="CU24" i="13"/>
  <c r="CU23" i="13"/>
  <c r="CT23" i="13"/>
  <c r="CS23" i="13"/>
  <c r="CU22" i="13"/>
  <c r="CT22" i="13"/>
  <c r="CS22" i="13"/>
  <c r="CU21" i="13"/>
  <c r="CT21" i="13"/>
  <c r="CS21" i="13"/>
  <c r="CU20" i="13"/>
  <c r="CT20" i="13"/>
  <c r="CS20" i="13"/>
  <c r="CU19" i="13"/>
  <c r="CT19" i="13"/>
  <c r="CS19" i="13"/>
  <c r="CU18" i="13"/>
  <c r="CT18" i="13"/>
  <c r="CS18" i="13"/>
  <c r="CU17" i="13"/>
  <c r="CT17" i="13"/>
  <c r="CS17" i="13"/>
  <c r="CU16" i="13"/>
  <c r="CT16" i="13"/>
  <c r="CS16" i="13"/>
  <c r="CU15" i="13"/>
  <c r="CT15" i="13"/>
  <c r="CS15" i="13"/>
  <c r="CL13" i="13"/>
  <c r="CK13" i="13"/>
  <c r="CJ13" i="13"/>
  <c r="U32" i="13"/>
  <c r="CU27" i="13"/>
  <c r="CS27" i="13"/>
  <c r="CT25" i="13"/>
  <c r="CT24" i="13"/>
  <c r="CS24" i="13"/>
  <c r="CT27" i="13"/>
  <c r="CU26" i="13"/>
  <c r="CT26" i="13"/>
  <c r="CS26" i="13"/>
  <c r="CI14" i="13"/>
  <c r="AK24" i="5"/>
  <c r="DA25" i="13"/>
  <c r="CZ25" i="13"/>
  <c r="DA24" i="13"/>
  <c r="CZ27" i="13"/>
  <c r="DA26" i="13"/>
  <c r="CZ26" i="13"/>
  <c r="CY26" i="13"/>
  <c r="CY25" i="13"/>
  <c r="CZ24" i="13"/>
  <c r="CY24" i="13"/>
  <c r="DA23" i="13"/>
  <c r="CZ23" i="13"/>
  <c r="CY23" i="13"/>
  <c r="DA22" i="13"/>
  <c r="CZ22" i="13"/>
  <c r="CY22" i="13"/>
  <c r="DA21" i="13"/>
  <c r="CZ21" i="13"/>
  <c r="CY21" i="13"/>
  <c r="DA20" i="13"/>
  <c r="CZ20" i="13"/>
  <c r="CY20" i="13"/>
  <c r="DA19" i="13"/>
  <c r="CZ19" i="13"/>
  <c r="CY19" i="13"/>
  <c r="DA18" i="13"/>
  <c r="CZ18" i="13"/>
  <c r="CY18" i="13"/>
  <c r="DA17" i="13"/>
  <c r="CZ17" i="13"/>
  <c r="CY17" i="13"/>
  <c r="DA16" i="13"/>
  <c r="CZ16" i="13"/>
  <c r="CY16" i="13"/>
  <c r="DA15" i="13"/>
  <c r="CZ15" i="13"/>
  <c r="CY15" i="13"/>
  <c r="CL15" i="13"/>
  <c r="CK15" i="13"/>
  <c r="CJ15" i="13"/>
  <c r="AG32" i="13"/>
  <c r="DA27" i="13"/>
  <c r="CY27" i="13"/>
  <c r="CI16" i="13"/>
  <c r="AK25" i="5"/>
  <c r="DG25" i="13"/>
  <c r="DG26" i="13"/>
  <c r="DF25" i="13"/>
  <c r="DE25" i="13"/>
  <c r="DG24" i="13"/>
  <c r="DF24" i="13"/>
  <c r="DE24" i="13"/>
  <c r="DG23" i="13"/>
  <c r="DF23" i="13"/>
  <c r="DE23" i="13"/>
  <c r="DG22" i="13"/>
  <c r="DF22" i="13"/>
  <c r="DE22" i="13"/>
  <c r="DG21" i="13"/>
  <c r="DF21" i="13"/>
  <c r="DE21" i="13"/>
  <c r="DG20" i="13"/>
  <c r="DF20" i="13"/>
  <c r="DE20" i="13"/>
  <c r="DG19" i="13"/>
  <c r="DF19" i="13"/>
  <c r="DE19" i="13"/>
  <c r="DG18" i="13"/>
  <c r="DF18" i="13"/>
  <c r="DE18" i="13"/>
  <c r="DG17" i="13"/>
  <c r="DF17" i="13"/>
  <c r="DE17" i="13"/>
  <c r="CL17" i="13"/>
  <c r="CK17" i="13"/>
  <c r="CJ17" i="13"/>
  <c r="AS32" i="13"/>
  <c r="DG16" i="13"/>
  <c r="DF16" i="13"/>
  <c r="DE16" i="13"/>
  <c r="DG15" i="13"/>
  <c r="DF15" i="13"/>
  <c r="DE15" i="13"/>
  <c r="DG27" i="13"/>
  <c r="DF27" i="13"/>
  <c r="DE27" i="13"/>
  <c r="DF26" i="13"/>
  <c r="DE26" i="13"/>
  <c r="BC44" i="13"/>
  <c r="AY44" i="13"/>
  <c r="BA44" i="13"/>
  <c r="BC42" i="13"/>
  <c r="AY42" i="13"/>
  <c r="BA42" i="13"/>
  <c r="BA41" i="13"/>
  <c r="BC41" i="13"/>
  <c r="AY41" i="13"/>
  <c r="BC40" i="13"/>
  <c r="AY40" i="13"/>
  <c r="BA40" i="13"/>
  <c r="BA39" i="13"/>
  <c r="BC39" i="13"/>
  <c r="AY39" i="13"/>
  <c r="BA38" i="13"/>
  <c r="BC38" i="13"/>
  <c r="AY38" i="13"/>
  <c r="BC37" i="13"/>
  <c r="AY37" i="13"/>
  <c r="BA37" i="13"/>
  <c r="CI18" i="13"/>
  <c r="BA36" i="13"/>
  <c r="BC36" i="13"/>
  <c r="AY36" i="13"/>
  <c r="BC35" i="13"/>
  <c r="BA35" i="13"/>
  <c r="AY35" i="13"/>
  <c r="BA34" i="13"/>
  <c r="AY34" i="13"/>
  <c r="BC34" i="13"/>
  <c r="BC45" i="13"/>
  <c r="AY45" i="13"/>
  <c r="BA45" i="13"/>
  <c r="BC43" i="13"/>
  <c r="AY43" i="13"/>
  <c r="BA43" i="13"/>
  <c r="BC46" i="13"/>
  <c r="AY46" i="13"/>
  <c r="BA46" i="13"/>
  <c r="BI44" i="13"/>
  <c r="BE44" i="13"/>
  <c r="BG44" i="13"/>
  <c r="BG42" i="13"/>
  <c r="BI42" i="13"/>
  <c r="BE42" i="13"/>
  <c r="BI45" i="13"/>
  <c r="BE45" i="13"/>
  <c r="BG45" i="13"/>
  <c r="BI43" i="13"/>
  <c r="BE43" i="13"/>
  <c r="BG43" i="13"/>
  <c r="BI41" i="13"/>
  <c r="BE41" i="13"/>
  <c r="BG41" i="13"/>
  <c r="BG40" i="13"/>
  <c r="BI40" i="13"/>
  <c r="BE40" i="13"/>
  <c r="BI39" i="13"/>
  <c r="BE39" i="13"/>
  <c r="BG39" i="13"/>
  <c r="BG38" i="13"/>
  <c r="BE38" i="13"/>
  <c r="BI38" i="13"/>
  <c r="CI19" i="13"/>
  <c r="BG37" i="13"/>
  <c r="BI37" i="13"/>
  <c r="BE37" i="13"/>
  <c r="BI36" i="13"/>
  <c r="BE36" i="13"/>
  <c r="BG36" i="13"/>
  <c r="BI35" i="13"/>
  <c r="BG35" i="13"/>
  <c r="BE35" i="13"/>
  <c r="BI34" i="13"/>
  <c r="BE34" i="13"/>
  <c r="BG34" i="13"/>
  <c r="BI46" i="13"/>
  <c r="BE46" i="13"/>
  <c r="BG46" i="13"/>
  <c r="BK44" i="13"/>
  <c r="BO44" i="13"/>
  <c r="BM44" i="13"/>
  <c r="BM42" i="13"/>
  <c r="BO42" i="13"/>
  <c r="BK42" i="13"/>
  <c r="BM41" i="13"/>
  <c r="BO41" i="13"/>
  <c r="BK41" i="13"/>
  <c r="BM40" i="13"/>
  <c r="BK40" i="13"/>
  <c r="BO40" i="13"/>
  <c r="BM39" i="13"/>
  <c r="BO39" i="13"/>
  <c r="BK39" i="13"/>
  <c r="CI20" i="13"/>
  <c r="BM38" i="13"/>
  <c r="BO38" i="13"/>
  <c r="BK38" i="13"/>
  <c r="BO37" i="13"/>
  <c r="BK37" i="13"/>
  <c r="BM37" i="13"/>
  <c r="BM36" i="13"/>
  <c r="BO36" i="13"/>
  <c r="BK36" i="13"/>
  <c r="BO35" i="13"/>
  <c r="BK35" i="13"/>
  <c r="BM35" i="13"/>
  <c r="BM34" i="13"/>
  <c r="BO34" i="13"/>
  <c r="BK34" i="13"/>
  <c r="BO43" i="13"/>
  <c r="BK43" i="13"/>
  <c r="BM43" i="13"/>
  <c r="BO46" i="13"/>
  <c r="BK46" i="13"/>
  <c r="BM46" i="13"/>
  <c r="BM45" i="13"/>
  <c r="BO45" i="13"/>
  <c r="BK45" i="13"/>
  <c r="AK36" i="5"/>
  <c r="AK37" i="5"/>
  <c r="AK39" i="5"/>
  <c r="AK40" i="5"/>
  <c r="AK41" i="5"/>
  <c r="AK42" i="5"/>
  <c r="AK43" i="5"/>
  <c r="AK44" i="5"/>
  <c r="D76" i="5"/>
  <c r="C76" i="5"/>
  <c r="AD76" i="5"/>
  <c r="AC76" i="5"/>
  <c r="AK45" i="5"/>
  <c r="AK29" i="5"/>
  <c r="AK30" i="5"/>
  <c r="AK31" i="5"/>
  <c r="AK32" i="5"/>
  <c r="AK33" i="5"/>
  <c r="AK34" i="5"/>
  <c r="AK35" i="5"/>
  <c r="AK28" i="5"/>
  <c r="AK46" i="5"/>
  <c r="CI9" i="15"/>
  <c r="CI10" i="15"/>
  <c r="M44" i="15"/>
  <c r="K44" i="15"/>
  <c r="I44" i="15"/>
  <c r="M43" i="15"/>
  <c r="K43" i="15"/>
  <c r="I43" i="15"/>
  <c r="M42" i="15"/>
  <c r="K42" i="15"/>
  <c r="I42" i="15"/>
  <c r="M41" i="15"/>
  <c r="K41" i="15"/>
  <c r="I41" i="15"/>
  <c r="M40" i="15"/>
  <c r="K40" i="15"/>
  <c r="I40" i="15"/>
  <c r="M39" i="15"/>
  <c r="K39" i="15"/>
  <c r="I39" i="15"/>
  <c r="M38" i="15"/>
  <c r="K38" i="15"/>
  <c r="I38" i="15"/>
  <c r="M37" i="15"/>
  <c r="K37" i="15"/>
  <c r="I37" i="15"/>
  <c r="M36" i="15"/>
  <c r="K36" i="15"/>
  <c r="I36" i="15"/>
  <c r="M35" i="15"/>
  <c r="K35" i="15"/>
  <c r="I35" i="15"/>
  <c r="M34" i="15"/>
  <c r="K34" i="15"/>
  <c r="I34" i="15"/>
  <c r="CI11" i="15"/>
  <c r="M46" i="15"/>
  <c r="K46" i="15"/>
  <c r="I46" i="15"/>
  <c r="M45" i="15"/>
  <c r="K45" i="15"/>
  <c r="I45" i="15"/>
  <c r="S44" i="15"/>
  <c r="Q44" i="15"/>
  <c r="O44" i="15"/>
  <c r="S43" i="15"/>
  <c r="Q43" i="15"/>
  <c r="O43" i="15"/>
  <c r="S42" i="15"/>
  <c r="Q42" i="15"/>
  <c r="O42" i="15"/>
  <c r="S41" i="15"/>
  <c r="Q41" i="15"/>
  <c r="O41" i="15"/>
  <c r="S40" i="15"/>
  <c r="Q40" i="15"/>
  <c r="O40" i="15"/>
  <c r="S39" i="15"/>
  <c r="Q39" i="15"/>
  <c r="O39" i="15"/>
  <c r="S38" i="15"/>
  <c r="Q38" i="15"/>
  <c r="O38" i="15"/>
  <c r="S37" i="15"/>
  <c r="Q37" i="15"/>
  <c r="O37" i="15"/>
  <c r="S36" i="15"/>
  <c r="Q36" i="15"/>
  <c r="O36" i="15"/>
  <c r="S35" i="15"/>
  <c r="Q35" i="15"/>
  <c r="O35" i="15"/>
  <c r="S34" i="15"/>
  <c r="Q34" i="15"/>
  <c r="O34" i="15"/>
  <c r="CI12" i="15"/>
  <c r="S46" i="15"/>
  <c r="Q46" i="15"/>
  <c r="O46" i="15"/>
  <c r="S45" i="15"/>
  <c r="Q45" i="15"/>
  <c r="O45" i="15"/>
  <c r="Y44" i="15"/>
  <c r="W44" i="15"/>
  <c r="U44" i="15"/>
  <c r="Y43" i="15"/>
  <c r="W43" i="15"/>
  <c r="U43" i="15"/>
  <c r="Y42" i="15"/>
  <c r="W42" i="15"/>
  <c r="U42" i="15"/>
  <c r="Y41" i="15"/>
  <c r="W41" i="15"/>
  <c r="U41" i="15"/>
  <c r="Y40" i="15"/>
  <c r="W40" i="15"/>
  <c r="U40" i="15"/>
  <c r="Y39" i="15"/>
  <c r="W39" i="15"/>
  <c r="U39" i="15"/>
  <c r="Y38" i="15"/>
  <c r="W38" i="15"/>
  <c r="U38" i="15"/>
  <c r="Y37" i="15"/>
  <c r="W37" i="15"/>
  <c r="U37" i="15"/>
  <c r="Y36" i="15"/>
  <c r="W36" i="15"/>
  <c r="U36" i="15"/>
  <c r="Y35" i="15"/>
  <c r="W35" i="15"/>
  <c r="U35" i="15"/>
  <c r="Y34" i="15"/>
  <c r="W34" i="15"/>
  <c r="U34" i="15"/>
  <c r="CI13" i="15"/>
  <c r="Y46" i="15"/>
  <c r="W46" i="15"/>
  <c r="U46" i="15"/>
  <c r="Y45" i="15"/>
  <c r="W45" i="15"/>
  <c r="U45" i="15"/>
  <c r="CI14" i="15"/>
  <c r="CI15" i="15"/>
  <c r="AQ44" i="15"/>
  <c r="AO44" i="15"/>
  <c r="AM44" i="15"/>
  <c r="AQ43" i="15"/>
  <c r="AO43" i="15"/>
  <c r="AM43" i="15"/>
  <c r="AQ42" i="15"/>
  <c r="AO42" i="15"/>
  <c r="AM42" i="15"/>
  <c r="AQ41" i="15"/>
  <c r="AO41" i="15"/>
  <c r="AM41" i="15"/>
  <c r="AQ40" i="15"/>
  <c r="AO40" i="15"/>
  <c r="AM40" i="15"/>
  <c r="AQ39" i="15"/>
  <c r="AO39" i="15"/>
  <c r="AM39" i="15"/>
  <c r="AQ38" i="15"/>
  <c r="AO38" i="15"/>
  <c r="AM38" i="15"/>
  <c r="AQ37" i="15"/>
  <c r="AO37" i="15"/>
  <c r="AM37" i="15"/>
  <c r="AQ36" i="15"/>
  <c r="AO36" i="15"/>
  <c r="AM36" i="15"/>
  <c r="AQ35" i="15"/>
  <c r="AO35" i="15"/>
  <c r="AM35" i="15"/>
  <c r="CI16" i="15"/>
  <c r="AQ34" i="15"/>
  <c r="AO34" i="15"/>
  <c r="AM34" i="15"/>
  <c r="AQ46" i="15"/>
  <c r="AO46" i="15"/>
  <c r="AM46" i="15"/>
  <c r="AQ45" i="15"/>
  <c r="AO45" i="15"/>
  <c r="AM45" i="15"/>
  <c r="AW36" i="15"/>
  <c r="AU36" i="15"/>
  <c r="AS36" i="15"/>
  <c r="CI17" i="15"/>
  <c r="AW35" i="15"/>
  <c r="AU35" i="15"/>
  <c r="AS35" i="15"/>
  <c r="AW34" i="15"/>
  <c r="AU34" i="15"/>
  <c r="AS34" i="15"/>
  <c r="AW46" i="15"/>
  <c r="AU46" i="15"/>
  <c r="AS46" i="15"/>
  <c r="AW45" i="15"/>
  <c r="AU45" i="15"/>
  <c r="AS45" i="15"/>
  <c r="BC44" i="15"/>
  <c r="BA44" i="15"/>
  <c r="AY44" i="15"/>
  <c r="BC43" i="15"/>
  <c r="BA43" i="15"/>
  <c r="AY43" i="15"/>
  <c r="BC42" i="15"/>
  <c r="BA42" i="15"/>
  <c r="AY42" i="15"/>
  <c r="BC41" i="15"/>
  <c r="BA41" i="15"/>
  <c r="AY41" i="15"/>
  <c r="BC40" i="15"/>
  <c r="BA40" i="15"/>
  <c r="AY40" i="15"/>
  <c r="BC39" i="15"/>
  <c r="BA39" i="15"/>
  <c r="AY39" i="15"/>
  <c r="BC38" i="15"/>
  <c r="BA38" i="15"/>
  <c r="AY38" i="15"/>
  <c r="BC37" i="15"/>
  <c r="BA37" i="15"/>
  <c r="AY37" i="15"/>
  <c r="CI18" i="15"/>
  <c r="BC36" i="15"/>
  <c r="BA36" i="15"/>
  <c r="AY36" i="15"/>
  <c r="BC35" i="15"/>
  <c r="BA35" i="15"/>
  <c r="AY35" i="15"/>
  <c r="BC34" i="15"/>
  <c r="BA34" i="15"/>
  <c r="AY34" i="15"/>
  <c r="BC46" i="15"/>
  <c r="BA46" i="15"/>
  <c r="AY46" i="15"/>
  <c r="BC45" i="15"/>
  <c r="BA45" i="15"/>
  <c r="AY45" i="15"/>
  <c r="BI44" i="15"/>
  <c r="BG44" i="15"/>
  <c r="BE44" i="15"/>
  <c r="BI43" i="15"/>
  <c r="BG43" i="15"/>
  <c r="BE43" i="15"/>
  <c r="BI42" i="15"/>
  <c r="BG42" i="15"/>
  <c r="BE42" i="15"/>
  <c r="BI41" i="15"/>
  <c r="BG41" i="15"/>
  <c r="BE41" i="15"/>
  <c r="BI40" i="15"/>
  <c r="BG40" i="15"/>
  <c r="BE40" i="15"/>
  <c r="BI39" i="15"/>
  <c r="BG39" i="15"/>
  <c r="BE39" i="15"/>
  <c r="BI38" i="15"/>
  <c r="BG38" i="15"/>
  <c r="BE38" i="15"/>
  <c r="CI19" i="15"/>
  <c r="BI37" i="15"/>
  <c r="BG37" i="15"/>
  <c r="BE37" i="15"/>
  <c r="BI36" i="15"/>
  <c r="BG36" i="15"/>
  <c r="BE36" i="15"/>
  <c r="BI35" i="15"/>
  <c r="BG35" i="15"/>
  <c r="BE35" i="15"/>
  <c r="BI34" i="15"/>
  <c r="BG34" i="15"/>
  <c r="BE34" i="15"/>
  <c r="BI46" i="15"/>
  <c r="BG46" i="15"/>
  <c r="BE46" i="15"/>
  <c r="BI45" i="15"/>
  <c r="BG45" i="15"/>
  <c r="BE45" i="15"/>
  <c r="BO44" i="15"/>
  <c r="BM44" i="15"/>
  <c r="BK44" i="15"/>
  <c r="BO43" i="15"/>
  <c r="BM43" i="15"/>
  <c r="BK43" i="15"/>
  <c r="BO42" i="15"/>
  <c r="BM42" i="15"/>
  <c r="BK42" i="15"/>
  <c r="BO41" i="15"/>
  <c r="BM41" i="15"/>
  <c r="BK41" i="15"/>
  <c r="BO40" i="15"/>
  <c r="BM40" i="15"/>
  <c r="BK40" i="15"/>
  <c r="BO39" i="15"/>
  <c r="BM39" i="15"/>
  <c r="BK39" i="15"/>
  <c r="CI20" i="15"/>
  <c r="BO38" i="15"/>
  <c r="BM38" i="15"/>
  <c r="BK38" i="15"/>
  <c r="BO37" i="15"/>
  <c r="BM37" i="15"/>
  <c r="BK37" i="15"/>
  <c r="BO36" i="15"/>
  <c r="BM36" i="15"/>
  <c r="BK36" i="15"/>
  <c r="BO35" i="15"/>
  <c r="BM35" i="15"/>
  <c r="BK35" i="15"/>
  <c r="BO34" i="15"/>
  <c r="BM34" i="15"/>
  <c r="BK34" i="15"/>
  <c r="DN28" i="15"/>
  <c r="BO46" i="15"/>
  <c r="BM46" i="15"/>
  <c r="BK46" i="15"/>
  <c r="BO45" i="15"/>
  <c r="BM45" i="15"/>
  <c r="BK45" i="15"/>
  <c r="AK47" i="5"/>
  <c r="AY48" i="5"/>
  <c r="AK48" i="5"/>
  <c r="CI5" i="15"/>
  <c r="CI4" i="15"/>
  <c r="CI3" i="15"/>
  <c r="B48" i="4"/>
  <c r="DE13" i="15"/>
  <c r="DB13" i="15"/>
  <c r="CY13" i="15"/>
  <c r="CP13" i="15"/>
  <c r="DE12" i="15"/>
  <c r="DB12" i="15"/>
  <c r="CY12" i="15"/>
  <c r="CP12" i="15"/>
  <c r="DE11" i="15"/>
  <c r="DB11" i="15"/>
  <c r="CY11" i="15"/>
  <c r="CP11" i="15"/>
  <c r="DE10" i="15"/>
  <c r="DB10" i="15"/>
  <c r="CY10" i="15"/>
  <c r="CP10" i="15"/>
  <c r="DE9" i="15"/>
  <c r="DB9" i="15"/>
  <c r="CY9" i="15"/>
  <c r="CS9" i="15"/>
  <c r="CP9" i="15"/>
  <c r="DE8" i="15"/>
  <c r="DB8" i="15"/>
  <c r="CY8" i="15"/>
  <c r="CV8" i="15"/>
  <c r="CS8" i="15"/>
  <c r="CP8" i="15"/>
  <c r="DE7" i="15"/>
  <c r="DB7" i="15"/>
  <c r="CY7" i="15"/>
  <c r="CV7" i="15"/>
  <c r="CS7" i="15"/>
  <c r="CP7" i="15"/>
  <c r="DE6" i="15"/>
  <c r="DB6" i="15"/>
  <c r="CY6" i="15"/>
  <c r="CV6" i="15"/>
  <c r="CS6" i="15"/>
  <c r="CP6" i="15"/>
  <c r="DE5" i="15"/>
  <c r="DB5" i="15"/>
  <c r="CY5" i="15"/>
  <c r="CV5" i="15"/>
  <c r="CS5" i="15"/>
  <c r="CP5" i="15"/>
  <c r="DE4" i="15"/>
  <c r="DB4" i="15"/>
  <c r="CY4" i="15"/>
  <c r="CV4" i="15"/>
  <c r="CS4" i="15"/>
  <c r="CP4" i="15"/>
  <c r="DE3" i="15"/>
  <c r="DB3" i="15"/>
  <c r="CY3" i="15"/>
  <c r="CV3" i="15"/>
  <c r="CS3" i="15"/>
  <c r="CP3" i="15"/>
  <c r="CI8" i="15"/>
  <c r="CI7" i="15"/>
  <c r="CI6" i="15"/>
  <c r="AK50" i="5"/>
  <c r="AK51" i="5"/>
  <c r="AK52" i="5"/>
  <c r="O85" i="5"/>
  <c r="M85" i="5"/>
  <c r="AK53" i="5"/>
  <c r="AK54" i="5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106" i="4"/>
  <c r="L64" i="4"/>
  <c r="J75" i="5"/>
  <c r="I75" i="5"/>
  <c r="AF75" i="5"/>
  <c r="AE75" i="5"/>
  <c r="AK55" i="5"/>
  <c r="AK56" i="5"/>
  <c r="R48" i="4"/>
  <c r="DI13" i="15"/>
  <c r="DH13" i="15"/>
  <c r="DF13" i="15"/>
  <c r="DC13" i="15"/>
  <c r="CZ13" i="15"/>
  <c r="CW13" i="15"/>
  <c r="CV13" i="15"/>
  <c r="CT13" i="15"/>
  <c r="CS13" i="15"/>
  <c r="CQ13" i="15"/>
  <c r="CN13" i="15"/>
  <c r="CM13" i="15"/>
  <c r="DI12" i="15"/>
  <c r="DH12" i="15"/>
  <c r="DF12" i="15"/>
  <c r="DC12" i="15"/>
  <c r="CZ12" i="15"/>
  <c r="CW12" i="15"/>
  <c r="CV12" i="15"/>
  <c r="CT12" i="15"/>
  <c r="CS12" i="15"/>
  <c r="CQ12" i="15"/>
  <c r="CN12" i="15"/>
  <c r="CM12" i="15"/>
  <c r="DI11" i="15"/>
  <c r="DH11" i="15"/>
  <c r="DF11" i="15"/>
  <c r="DC11" i="15"/>
  <c r="CZ11" i="15"/>
  <c r="CW11" i="15"/>
  <c r="CV11" i="15"/>
  <c r="CT11" i="15"/>
  <c r="CS11" i="15"/>
  <c r="CQ11" i="15"/>
  <c r="CN11" i="15"/>
  <c r="CM11" i="15"/>
  <c r="DI10" i="15"/>
  <c r="DH10" i="15"/>
  <c r="DF10" i="15"/>
  <c r="DC10" i="15"/>
  <c r="CZ10" i="15"/>
  <c r="CW10" i="15"/>
  <c r="CV10" i="15"/>
  <c r="CT10" i="15"/>
  <c r="CS10" i="15"/>
  <c r="CQ10" i="15"/>
  <c r="CN10" i="15"/>
  <c r="CM10" i="15"/>
  <c r="DI9" i="15"/>
  <c r="DH9" i="15"/>
  <c r="DF9" i="15"/>
  <c r="DC9" i="15"/>
  <c r="CZ9" i="15"/>
  <c r="CW9" i="15"/>
  <c r="CV9" i="15"/>
  <c r="CT9" i="15"/>
  <c r="CW8" i="15"/>
  <c r="CT8" i="15"/>
  <c r="CW7" i="15"/>
  <c r="CT7" i="15"/>
  <c r="CW6" i="15"/>
  <c r="CT6" i="15"/>
  <c r="CW5" i="15"/>
  <c r="CT5" i="15"/>
  <c r="CW4" i="15"/>
  <c r="CT4" i="15"/>
  <c r="CW3" i="15"/>
  <c r="CT3" i="15"/>
  <c r="AK57" i="5"/>
  <c r="AK58" i="5"/>
  <c r="O91" i="5"/>
  <c r="M91" i="5"/>
  <c r="AK59" i="5"/>
  <c r="AK61" i="5"/>
  <c r="AK62" i="5"/>
  <c r="O90" i="5"/>
  <c r="M90" i="5"/>
  <c r="AK63" i="5"/>
  <c r="AK64" i="5"/>
  <c r="P105" i="4"/>
  <c r="P104" i="4"/>
  <c r="P103" i="4"/>
  <c r="P102" i="4"/>
  <c r="P101" i="4"/>
  <c r="P100" i="4"/>
  <c r="P99" i="4"/>
  <c r="P98" i="4"/>
  <c r="P97" i="4"/>
  <c r="P96" i="4"/>
  <c r="P95" i="4"/>
  <c r="P94" i="4"/>
  <c r="P93" i="4"/>
  <c r="P106" i="4"/>
  <c r="AF64" i="4"/>
  <c r="O88" i="5"/>
  <c r="M88" i="5"/>
  <c r="AK66" i="5"/>
  <c r="AH48" i="4"/>
  <c r="DJ13" i="15"/>
  <c r="DG13" i="15"/>
  <c r="DD13" i="15"/>
  <c r="DA13" i="15"/>
  <c r="CX13" i="15"/>
  <c r="CU13" i="15"/>
  <c r="CR13" i="15"/>
  <c r="CO13" i="15"/>
  <c r="DJ12" i="15"/>
  <c r="DG12" i="15"/>
  <c r="DD12" i="15"/>
  <c r="DA12" i="15"/>
  <c r="CX12" i="15"/>
  <c r="CU12" i="15"/>
  <c r="CR12" i="15"/>
  <c r="CO12" i="15"/>
  <c r="DJ11" i="15"/>
  <c r="DG11" i="15"/>
  <c r="DD11" i="15"/>
  <c r="DA11" i="15"/>
  <c r="CX11" i="15"/>
  <c r="CU11" i="15"/>
  <c r="CR11" i="15"/>
  <c r="CO11" i="15"/>
  <c r="DJ10" i="15"/>
  <c r="DG10" i="15"/>
  <c r="DD10" i="15"/>
  <c r="DA10" i="15"/>
  <c r="CX10" i="15"/>
  <c r="CU10" i="15"/>
  <c r="CR10" i="15"/>
  <c r="CO10" i="15"/>
  <c r="DJ9" i="15"/>
  <c r="DG9" i="15"/>
  <c r="DD9" i="15"/>
  <c r="DA9" i="15"/>
  <c r="CX9" i="15"/>
  <c r="CU9" i="15"/>
  <c r="CR9" i="15"/>
  <c r="CQ9" i="15"/>
  <c r="CO9" i="15"/>
  <c r="CN9" i="15"/>
  <c r="CM9" i="15"/>
  <c r="DJ8" i="15"/>
  <c r="DI8" i="15"/>
  <c r="DH8" i="15"/>
  <c r="DG8" i="15"/>
  <c r="DF8" i="15"/>
  <c r="DD8" i="15"/>
  <c r="DC8" i="15"/>
  <c r="DA8" i="15"/>
  <c r="CZ8" i="15"/>
  <c r="CX8" i="15"/>
  <c r="CU8" i="15"/>
  <c r="CR8" i="15"/>
  <c r="CQ8" i="15"/>
  <c r="CO8" i="15"/>
  <c r="CN8" i="15"/>
  <c r="CM8" i="15"/>
  <c r="DJ7" i="15"/>
  <c r="DI7" i="15"/>
  <c r="DH7" i="15"/>
  <c r="DG7" i="15"/>
  <c r="DF7" i="15"/>
  <c r="DD7" i="15"/>
  <c r="DC7" i="15"/>
  <c r="DA7" i="15"/>
  <c r="CZ7" i="15"/>
  <c r="CX7" i="15"/>
  <c r="CU7" i="15"/>
  <c r="CR7" i="15"/>
  <c r="CQ7" i="15"/>
  <c r="CO7" i="15"/>
  <c r="CN7" i="15"/>
  <c r="CM7" i="15"/>
  <c r="DJ6" i="15"/>
  <c r="DI6" i="15"/>
  <c r="DH6" i="15"/>
  <c r="DG6" i="15"/>
  <c r="DF6" i="15"/>
  <c r="DD6" i="15"/>
  <c r="DC6" i="15"/>
  <c r="DA6" i="15"/>
  <c r="CZ6" i="15"/>
  <c r="CX6" i="15"/>
  <c r="CU6" i="15"/>
  <c r="CR6" i="15"/>
  <c r="CQ6" i="15"/>
  <c r="CO6" i="15"/>
  <c r="CN6" i="15"/>
  <c r="CM6" i="15"/>
  <c r="DJ5" i="15"/>
  <c r="DI5" i="15"/>
  <c r="DH5" i="15"/>
  <c r="DG5" i="15"/>
  <c r="DF5" i="15"/>
  <c r="DD5" i="15"/>
  <c r="DC5" i="15"/>
  <c r="DA5" i="15"/>
  <c r="CZ5" i="15"/>
  <c r="CX5" i="15"/>
  <c r="CU5" i="15"/>
  <c r="CR5" i="15"/>
  <c r="CQ5" i="15"/>
  <c r="CO5" i="15"/>
  <c r="CN5" i="15"/>
  <c r="CM5" i="15"/>
  <c r="DJ4" i="15"/>
  <c r="DI4" i="15"/>
  <c r="DH4" i="15"/>
  <c r="DG4" i="15"/>
  <c r="DF4" i="15"/>
  <c r="DD4" i="15"/>
  <c r="DC4" i="15"/>
  <c r="DA4" i="15"/>
  <c r="CZ4" i="15"/>
  <c r="CX4" i="15"/>
  <c r="CU4" i="15"/>
  <c r="CR4" i="15"/>
  <c r="CQ4" i="15"/>
  <c r="CO4" i="15"/>
  <c r="CN4" i="15"/>
  <c r="CM4" i="15"/>
  <c r="DJ3" i="15"/>
  <c r="DI3" i="15"/>
  <c r="DH3" i="15"/>
  <c r="DG3" i="15"/>
  <c r="DF3" i="15"/>
  <c r="DD3" i="15"/>
  <c r="DC3" i="15"/>
  <c r="DA3" i="15"/>
  <c r="CZ3" i="15"/>
  <c r="CX3" i="15"/>
  <c r="CU3" i="15"/>
  <c r="CR3" i="15"/>
  <c r="CQ3" i="15"/>
  <c r="CO3" i="15"/>
  <c r="CN3" i="15"/>
  <c r="CM3" i="15"/>
  <c r="AK70" i="5"/>
  <c r="AK67" i="5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106" i="4"/>
  <c r="AJ64" i="4"/>
  <c r="AK68" i="5"/>
  <c r="S105" i="4"/>
  <c r="S104" i="4"/>
  <c r="S103" i="4"/>
  <c r="S102" i="4"/>
  <c r="S101" i="4"/>
  <c r="S100" i="4"/>
  <c r="S99" i="4"/>
  <c r="S98" i="4"/>
  <c r="S97" i="4"/>
  <c r="S96" i="4"/>
  <c r="S95" i="4"/>
  <c r="S94" i="4"/>
  <c r="S93" i="4"/>
  <c r="S106" i="4"/>
  <c r="AL64" i="4"/>
  <c r="AK69" i="5"/>
  <c r="AA75" i="5"/>
  <c r="Y75" i="5"/>
  <c r="H5" i="28"/>
  <c r="J5" i="28"/>
  <c r="H5" i="29"/>
  <c r="J5" i="29"/>
  <c r="L5" i="28"/>
  <c r="N5" i="28"/>
  <c r="L5" i="29"/>
  <c r="N5" i="29"/>
  <c r="H6" i="29"/>
  <c r="J6" i="29"/>
  <c r="H6" i="28"/>
  <c r="J6" i="28"/>
  <c r="L6" i="28"/>
  <c r="N6" i="28"/>
  <c r="L6" i="29"/>
  <c r="N6" i="29"/>
  <c r="F90" i="5"/>
  <c r="W81" i="5"/>
  <c r="W82" i="5"/>
  <c r="W83" i="5"/>
  <c r="W84" i="5"/>
  <c r="W87" i="5"/>
  <c r="W89" i="5"/>
  <c r="CI1" i="15"/>
  <c r="CI2" i="15"/>
  <c r="S11" i="15"/>
  <c r="Q11" i="15"/>
  <c r="O11" i="15"/>
  <c r="S12" i="15"/>
  <c r="Q12" i="15"/>
  <c r="O12" i="15"/>
  <c r="AK12" i="15"/>
  <c r="AI12" i="15"/>
  <c r="AG12" i="15"/>
  <c r="AK11" i="15"/>
  <c r="AI11" i="15"/>
  <c r="AG11" i="15"/>
  <c r="AQ12" i="15"/>
  <c r="AO12" i="15"/>
  <c r="AM12" i="15"/>
  <c r="AQ11" i="15"/>
  <c r="AO11" i="15"/>
  <c r="AM11" i="15"/>
  <c r="AW12" i="15"/>
  <c r="AU12" i="15"/>
  <c r="AS12" i="15"/>
  <c r="AW11" i="15"/>
  <c r="AU11" i="15"/>
  <c r="AS11" i="15"/>
  <c r="M12" i="1"/>
  <c r="K12" i="1"/>
  <c r="I12" i="1"/>
  <c r="K11" i="1"/>
  <c r="M11" i="1"/>
  <c r="I11" i="1"/>
  <c r="CI1" i="1"/>
  <c r="CI2" i="1"/>
  <c r="AC12" i="1"/>
  <c r="AE12" i="1"/>
  <c r="AA12" i="1"/>
  <c r="AE11" i="1"/>
  <c r="AA11" i="1"/>
  <c r="AC11" i="1"/>
  <c r="AY12" i="1"/>
  <c r="BA12" i="1"/>
  <c r="BC12" i="1"/>
  <c r="BC11" i="1"/>
  <c r="AY11" i="1"/>
  <c r="BA11" i="1"/>
  <c r="CI11" i="1"/>
  <c r="S38" i="1"/>
  <c r="Q38" i="1"/>
  <c r="O38" i="1"/>
  <c r="S36" i="1"/>
  <c r="Q36" i="1"/>
  <c r="O36" i="1"/>
  <c r="S42" i="1"/>
  <c r="Q42" i="1"/>
  <c r="O42" i="1"/>
  <c r="S43" i="1"/>
  <c r="Q43" i="1"/>
  <c r="O43" i="1"/>
  <c r="CI12" i="1"/>
  <c r="S39" i="1"/>
  <c r="Q39" i="1"/>
  <c r="O39" i="1"/>
  <c r="S44" i="1"/>
  <c r="Q44" i="1"/>
  <c r="O44" i="1"/>
  <c r="S40" i="1"/>
  <c r="Q40" i="1"/>
  <c r="O40" i="1"/>
  <c r="Q34" i="1"/>
  <c r="S34" i="1"/>
  <c r="O34" i="1"/>
  <c r="S35" i="1"/>
  <c r="O35" i="1"/>
  <c r="Q35" i="1"/>
  <c r="S37" i="1"/>
  <c r="Q37" i="1"/>
  <c r="O37" i="1"/>
  <c r="S41" i="1"/>
  <c r="Q41" i="1"/>
  <c r="O41" i="1"/>
  <c r="CI13" i="1"/>
  <c r="CI14" i="1"/>
  <c r="CI15" i="1"/>
  <c r="CI16" i="1"/>
  <c r="CI17" i="1"/>
  <c r="CI18" i="1"/>
  <c r="CI19" i="1"/>
  <c r="CI20" i="1"/>
  <c r="T78" i="4"/>
  <c r="AN22" i="4"/>
  <c r="Q78" i="4"/>
  <c r="AH22" i="4"/>
  <c r="N92" i="4"/>
  <c r="AB43" i="4"/>
  <c r="A7" i="28"/>
  <c r="A7" i="29"/>
  <c r="CY2" i="1"/>
  <c r="CY1" i="1"/>
  <c r="DN20" i="1"/>
  <c r="DE23" i="1"/>
  <c r="DE15" i="1"/>
  <c r="DN19" i="1"/>
  <c r="DN21" i="1"/>
  <c r="DN22" i="1"/>
  <c r="DE17" i="1"/>
  <c r="DE22" i="1"/>
  <c r="DE18" i="1"/>
  <c r="DE21" i="1"/>
  <c r="DE25" i="1"/>
  <c r="DN24" i="1"/>
  <c r="DN17" i="1"/>
  <c r="DN25" i="1"/>
  <c r="DN16" i="1"/>
  <c r="DN15" i="1"/>
  <c r="DK2" i="1"/>
  <c r="DK1" i="1"/>
  <c r="DE20" i="1"/>
  <c r="DE16" i="1"/>
  <c r="DE24" i="1"/>
  <c r="DE19" i="1"/>
  <c r="DN23" i="1"/>
  <c r="DN18" i="1"/>
  <c r="CZ25" i="1"/>
  <c r="CY25" i="1"/>
  <c r="CZ19" i="1"/>
  <c r="CY19" i="1"/>
  <c r="CZ21" i="1"/>
  <c r="CY21" i="1"/>
  <c r="CW23" i="1"/>
  <c r="CV23" i="1"/>
  <c r="DF22" i="1"/>
  <c r="DF17" i="1"/>
  <c r="DF18" i="1"/>
  <c r="DI16" i="1"/>
  <c r="DH16" i="1"/>
  <c r="DI19" i="1"/>
  <c r="DH19" i="1"/>
  <c r="DL17" i="1"/>
  <c r="DK17" i="1"/>
  <c r="DL20" i="1"/>
  <c r="DK20" i="1"/>
  <c r="DO1" i="1"/>
  <c r="DN1" i="1"/>
  <c r="DO21" i="1"/>
  <c r="DO2" i="1"/>
  <c r="DN2" i="1"/>
  <c r="DL2" i="1"/>
  <c r="DL1" i="1"/>
  <c r="DI1" i="1"/>
  <c r="DI2" i="1"/>
  <c r="DF1" i="1"/>
  <c r="DE1" i="1"/>
  <c r="DF2" i="1"/>
  <c r="DE2" i="1"/>
  <c r="CW21" i="1"/>
  <c r="CV21" i="1"/>
  <c r="CW17" i="1"/>
  <c r="CV17" i="1"/>
  <c r="CW15" i="1"/>
  <c r="CV15" i="1"/>
  <c r="CW20" i="1"/>
  <c r="CV20" i="1"/>
  <c r="DO24" i="1"/>
  <c r="DI22" i="1"/>
  <c r="DH22" i="1"/>
  <c r="DO22" i="1"/>
  <c r="DI15" i="1"/>
  <c r="DH15" i="1"/>
  <c r="DI20" i="1"/>
  <c r="DH20" i="1"/>
  <c r="DC1" i="1"/>
  <c r="DB1" i="1"/>
  <c r="DL16" i="1"/>
  <c r="DK16" i="1"/>
  <c r="DL23" i="1"/>
  <c r="DK23" i="1"/>
  <c r="DL21" i="1"/>
  <c r="DK21" i="1"/>
  <c r="DL24" i="1"/>
  <c r="DK24" i="1"/>
  <c r="DL19" i="1"/>
  <c r="DK19" i="1"/>
  <c r="DO15" i="1"/>
  <c r="DO19" i="1"/>
  <c r="DO16" i="1"/>
  <c r="DC2" i="1"/>
  <c r="DB2" i="1"/>
  <c r="CZ2" i="1"/>
  <c r="CZ1" i="1"/>
  <c r="CN23" i="1"/>
  <c r="CM23" i="1"/>
  <c r="CN24" i="1"/>
  <c r="CM24" i="1"/>
  <c r="CN21" i="1"/>
  <c r="CM21" i="1"/>
  <c r="CN25" i="1"/>
  <c r="CM25" i="1"/>
  <c r="CQ24" i="1"/>
  <c r="CQ22" i="1"/>
  <c r="CQ15" i="1"/>
  <c r="CQ23" i="1"/>
  <c r="CQ17" i="1"/>
  <c r="CQ19" i="1"/>
  <c r="CQ21" i="1"/>
  <c r="CQ20" i="1"/>
  <c r="CQ16" i="1"/>
  <c r="CQ25" i="1"/>
  <c r="CQ18" i="1"/>
  <c r="CT18" i="1"/>
  <c r="CS18" i="1"/>
  <c r="CT16" i="1"/>
  <c r="CS16" i="1"/>
  <c r="CT24" i="1"/>
  <c r="CS24" i="1"/>
  <c r="CT23" i="1"/>
  <c r="CS23" i="1"/>
  <c r="CT15" i="1"/>
  <c r="CS15" i="1"/>
  <c r="CT22" i="1"/>
  <c r="CS22" i="1"/>
  <c r="CT20" i="1"/>
  <c r="CS20" i="1"/>
  <c r="CT21" i="1"/>
  <c r="CS21" i="1"/>
  <c r="CN16" i="1"/>
  <c r="CM16" i="1"/>
  <c r="CN20" i="1"/>
  <c r="CM20" i="1"/>
  <c r="CW1" i="1"/>
  <c r="CN19" i="1"/>
  <c r="CM19" i="1"/>
  <c r="CN17" i="1"/>
  <c r="CM17" i="1"/>
  <c r="CT1" i="1"/>
  <c r="CS1" i="1"/>
  <c r="CT17" i="1"/>
  <c r="CS17" i="1"/>
  <c r="CN15" i="1"/>
  <c r="CM15" i="1"/>
  <c r="CT25" i="1"/>
  <c r="CS25" i="1"/>
  <c r="CN18" i="1"/>
  <c r="CM18" i="1"/>
  <c r="CW25" i="1"/>
  <c r="CV25" i="1"/>
  <c r="CT2" i="1"/>
  <c r="CS2" i="1"/>
  <c r="CQ1" i="1"/>
  <c r="CP1" i="1"/>
  <c r="CW18" i="1"/>
  <c r="CV18" i="1"/>
  <c r="CN22" i="1"/>
  <c r="CM22" i="1"/>
  <c r="CQ2" i="1"/>
  <c r="CP2" i="1"/>
  <c r="CN1" i="1"/>
  <c r="CW24" i="1"/>
  <c r="CV24" i="1"/>
  <c r="CW19" i="1"/>
  <c r="CV19" i="1"/>
  <c r="CW16" i="1"/>
  <c r="CV16" i="1"/>
  <c r="CW22" i="1"/>
  <c r="CV22" i="1"/>
  <c r="CN2" i="1"/>
  <c r="DO23" i="1"/>
  <c r="CZ20" i="1"/>
  <c r="CY20" i="1"/>
  <c r="CZ17" i="1"/>
  <c r="CY17" i="1"/>
  <c r="DO20" i="1"/>
  <c r="CZ24" i="1"/>
  <c r="CY24" i="1"/>
  <c r="CZ18" i="1"/>
  <c r="CY18" i="1"/>
  <c r="CZ16" i="1"/>
  <c r="CY16" i="1"/>
  <c r="CZ23" i="1"/>
  <c r="CY23" i="1"/>
  <c r="CZ15" i="1"/>
  <c r="CY15" i="1"/>
  <c r="DO17" i="1"/>
  <c r="DF19" i="1"/>
  <c r="DL22" i="1"/>
  <c r="DK22" i="1"/>
  <c r="DC22" i="1"/>
  <c r="DB22" i="1"/>
  <c r="DC25" i="1"/>
  <c r="DB25" i="1"/>
  <c r="DL18" i="1"/>
  <c r="DK18" i="1"/>
  <c r="DC19" i="1"/>
  <c r="DB19" i="1"/>
  <c r="DL25" i="1"/>
  <c r="DK25" i="1"/>
  <c r="DC16" i="1"/>
  <c r="DB16" i="1"/>
  <c r="DL15" i="1"/>
  <c r="DK15" i="1"/>
  <c r="DI25" i="1"/>
  <c r="DH25" i="1"/>
  <c r="DC21" i="1"/>
  <c r="DB21" i="1"/>
  <c r="DI24" i="1"/>
  <c r="DH24" i="1"/>
  <c r="DC15" i="1"/>
  <c r="DB15" i="1"/>
  <c r="DI17" i="1"/>
  <c r="DH17" i="1"/>
  <c r="DF16" i="1"/>
  <c r="DI21" i="1"/>
  <c r="DH21" i="1"/>
  <c r="DF24" i="1"/>
  <c r="DF15" i="1"/>
  <c r="DF25" i="1"/>
  <c r="DF21" i="1"/>
  <c r="DF23" i="1"/>
  <c r="DF20" i="1"/>
  <c r="DI23" i="1"/>
  <c r="DH23" i="1"/>
  <c r="DC24" i="1"/>
  <c r="DB24" i="1"/>
  <c r="CW2" i="1"/>
  <c r="DC23" i="1"/>
  <c r="DB23" i="1"/>
  <c r="DI18" i="1"/>
  <c r="DH18" i="1"/>
  <c r="DC20" i="1"/>
  <c r="DB20" i="1"/>
  <c r="DC18" i="1"/>
  <c r="DB18" i="1"/>
  <c r="DC17" i="1"/>
  <c r="DB17" i="1"/>
  <c r="DO18" i="1"/>
  <c r="CZ22" i="1"/>
  <c r="CY22" i="1"/>
  <c r="DO25" i="1"/>
  <c r="CT19" i="1"/>
  <c r="CS19" i="1"/>
  <c r="CY7" i="13"/>
  <c r="CY8" i="13"/>
  <c r="CY9" i="13"/>
  <c r="CY10" i="13"/>
  <c r="CY11" i="13"/>
  <c r="CY12" i="13"/>
  <c r="CP24" i="13"/>
  <c r="CP15" i="13"/>
  <c r="CY13" i="13"/>
  <c r="CV3" i="13"/>
  <c r="CP16" i="13"/>
  <c r="CP17" i="13"/>
  <c r="CV4" i="13"/>
  <c r="CP18" i="13"/>
  <c r="CP19" i="13"/>
  <c r="CP20" i="13"/>
  <c r="CP21" i="13"/>
  <c r="CY5" i="13"/>
  <c r="CV5" i="13"/>
  <c r="CP22" i="13"/>
  <c r="CY6" i="13"/>
  <c r="CP23" i="13"/>
  <c r="CY1" i="13"/>
  <c r="CY2" i="13"/>
  <c r="DB11" i="13"/>
  <c r="DB10" i="13"/>
  <c r="DB9" i="13"/>
  <c r="DB8" i="13"/>
  <c r="DB7" i="13"/>
  <c r="DB6" i="13"/>
  <c r="DB5" i="13"/>
  <c r="DB4" i="13"/>
  <c r="DB3" i="13"/>
  <c r="DE2" i="13"/>
  <c r="DE1" i="13"/>
  <c r="DE13" i="13"/>
  <c r="DE12" i="13"/>
  <c r="DE11" i="13"/>
  <c r="DE10" i="13"/>
  <c r="DE9" i="13"/>
  <c r="DE8" i="13"/>
  <c r="DE7" i="13"/>
  <c r="DE6" i="13"/>
  <c r="DE5" i="13"/>
  <c r="DE4" i="13"/>
  <c r="DE3" i="13"/>
  <c r="DH2" i="13"/>
  <c r="DH1" i="13"/>
  <c r="DH13" i="13"/>
  <c r="DH12" i="13"/>
  <c r="DH11" i="13"/>
  <c r="DH10" i="13"/>
  <c r="DH9" i="13"/>
  <c r="DH8" i="13"/>
  <c r="DH7" i="13"/>
  <c r="DH6" i="13"/>
  <c r="DH5" i="13"/>
  <c r="DH4" i="13"/>
  <c r="DH3" i="13"/>
  <c r="DK2" i="13"/>
  <c r="DK1" i="13"/>
  <c r="DK13" i="13"/>
  <c r="DK12" i="13"/>
  <c r="DK10" i="13"/>
  <c r="DK9" i="13"/>
  <c r="DK8" i="13"/>
  <c r="DK7" i="13"/>
  <c r="DK6" i="13"/>
  <c r="DK5" i="13"/>
  <c r="DK4" i="13"/>
  <c r="DK3" i="13"/>
  <c r="DN2" i="13"/>
  <c r="DN1" i="13"/>
  <c r="DN13" i="13"/>
  <c r="DN12" i="13"/>
  <c r="DN11" i="13"/>
  <c r="DN10" i="13"/>
  <c r="DN9" i="13"/>
  <c r="DN8" i="13"/>
  <c r="DN7" i="13"/>
  <c r="DN6" i="13"/>
  <c r="DN5" i="13"/>
  <c r="CP27" i="13"/>
  <c r="CP25" i="13"/>
  <c r="CP26" i="13"/>
  <c r="CV25" i="13"/>
  <c r="CV27" i="13"/>
  <c r="CV26" i="13"/>
  <c r="CV24" i="13"/>
  <c r="CV23" i="13"/>
  <c r="CV22" i="13"/>
  <c r="CV21" i="13"/>
  <c r="CV20" i="13"/>
  <c r="CV19" i="13"/>
  <c r="CV18" i="13"/>
  <c r="CV17" i="13"/>
  <c r="CV16" i="13"/>
  <c r="CV15" i="13"/>
  <c r="DB25" i="13"/>
  <c r="DB24" i="13"/>
  <c r="DB22" i="13"/>
  <c r="DB21" i="13"/>
  <c r="DB20" i="13"/>
  <c r="DB19" i="13"/>
  <c r="DB18" i="13"/>
  <c r="DB17" i="13"/>
  <c r="DB16" i="13"/>
  <c r="DB15" i="13"/>
  <c r="DB23" i="13"/>
  <c r="DB27" i="13"/>
  <c r="DB26" i="13"/>
  <c r="DK11" i="13"/>
  <c r="CY4" i="13"/>
  <c r="CY3" i="13"/>
  <c r="DB2" i="13"/>
  <c r="DB1" i="13"/>
  <c r="DB13" i="13"/>
  <c r="DB12" i="13"/>
  <c r="CR18" i="13"/>
  <c r="CR19" i="13"/>
  <c r="CR20" i="13"/>
  <c r="CR24" i="13"/>
  <c r="CR21" i="13"/>
  <c r="CR25" i="13"/>
  <c r="CR22" i="13"/>
  <c r="CR23" i="13"/>
  <c r="CR27" i="13"/>
  <c r="CR15" i="13"/>
  <c r="DD8" i="13"/>
  <c r="DC8" i="13"/>
  <c r="CR16" i="13"/>
  <c r="DD9" i="13"/>
  <c r="DC9" i="13"/>
  <c r="DD10" i="13"/>
  <c r="DC10" i="13"/>
  <c r="DD11" i="13"/>
  <c r="DC11" i="13"/>
  <c r="DD12" i="13"/>
  <c r="DC12" i="13"/>
  <c r="DD13" i="13"/>
  <c r="DC13" i="13"/>
  <c r="DD1" i="13"/>
  <c r="DC1" i="13"/>
  <c r="DD2" i="13"/>
  <c r="DC2" i="13"/>
  <c r="CX3" i="13"/>
  <c r="CW3" i="13"/>
  <c r="CX4" i="13"/>
  <c r="CW4" i="13"/>
  <c r="CR17" i="13"/>
  <c r="CR26" i="13"/>
  <c r="W55" i="5"/>
  <c r="AA65" i="5"/>
  <c r="N48" i="4"/>
  <c r="P48" i="4"/>
  <c r="DC1" i="15"/>
  <c r="DO8" i="15"/>
  <c r="DN8" i="15"/>
  <c r="DO9" i="15"/>
  <c r="DN9" i="15"/>
  <c r="DL5" i="15"/>
  <c r="DK5" i="15"/>
  <c r="DL4" i="15"/>
  <c r="DK4" i="15"/>
  <c r="DO11" i="15"/>
  <c r="DN11" i="15"/>
  <c r="CN2" i="15"/>
  <c r="CM2" i="15"/>
  <c r="DO12" i="15"/>
  <c r="DN12" i="15"/>
  <c r="CN1" i="15"/>
  <c r="CM1" i="15"/>
  <c r="CQ1" i="15"/>
  <c r="CQ2" i="15"/>
  <c r="CT2" i="15"/>
  <c r="CS2" i="15"/>
  <c r="CT1" i="15"/>
  <c r="CS1" i="15"/>
  <c r="CW1" i="15"/>
  <c r="CV1" i="15"/>
  <c r="CW2" i="15"/>
  <c r="CV2" i="15"/>
  <c r="CZ2" i="15"/>
  <c r="CZ1" i="15"/>
  <c r="DC2" i="15"/>
  <c r="DF2" i="15"/>
  <c r="DF1" i="15"/>
  <c r="DI2" i="15"/>
  <c r="DH2" i="15"/>
  <c r="DO1" i="15"/>
  <c r="DN1" i="15"/>
  <c r="DL6" i="15"/>
  <c r="DK6" i="15"/>
  <c r="DL7" i="15"/>
  <c r="DK7" i="15"/>
  <c r="DL8" i="15"/>
  <c r="DK8" i="15"/>
  <c r="DO2" i="15"/>
  <c r="DN2" i="15"/>
  <c r="DL9" i="15"/>
  <c r="DK9" i="15"/>
  <c r="DL10" i="15"/>
  <c r="DK10" i="15"/>
  <c r="DL11" i="15"/>
  <c r="DK11" i="15"/>
  <c r="DL12" i="15"/>
  <c r="DK12" i="15"/>
  <c r="DL13" i="15"/>
  <c r="DK13" i="15"/>
  <c r="DL3" i="15"/>
  <c r="DK3" i="15"/>
  <c r="DL2" i="15"/>
  <c r="DK2" i="15"/>
  <c r="DL1" i="15"/>
  <c r="DK1" i="15"/>
  <c r="CW23" i="15"/>
  <c r="CV23" i="15"/>
  <c r="CW24" i="15"/>
  <c r="CV24" i="15"/>
  <c r="CW25" i="15"/>
  <c r="CV25" i="15"/>
  <c r="CT26" i="15"/>
  <c r="CT27" i="15"/>
  <c r="DO13" i="15"/>
  <c r="DN13" i="15"/>
  <c r="DO10" i="15"/>
  <c r="DN10" i="15"/>
  <c r="DO3" i="15"/>
  <c r="DN3" i="15"/>
  <c r="DO4" i="15"/>
  <c r="DN4" i="15"/>
  <c r="DO5" i="15"/>
  <c r="DN5" i="15"/>
  <c r="DO6" i="15"/>
  <c r="DN6" i="15"/>
  <c r="DO7" i="15"/>
  <c r="DN7" i="15"/>
  <c r="T48" i="4"/>
  <c r="CN24" i="15"/>
  <c r="CW21" i="15"/>
  <c r="CV21" i="15"/>
  <c r="CW20" i="15"/>
  <c r="CV20" i="15"/>
  <c r="CW19" i="15"/>
  <c r="CV19" i="15"/>
  <c r="CW17" i="15"/>
  <c r="CV17" i="15"/>
  <c r="DI1" i="15"/>
  <c r="DH1" i="15"/>
  <c r="CW18" i="15"/>
  <c r="CV18" i="15"/>
  <c r="CN25" i="15"/>
  <c r="CN21" i="15"/>
  <c r="CW22" i="15"/>
  <c r="CV22" i="15"/>
  <c r="CN22" i="15"/>
  <c r="CN23" i="15"/>
  <c r="CW27" i="15"/>
  <c r="CV27" i="15"/>
  <c r="CW15" i="15"/>
  <c r="CV15" i="15"/>
  <c r="CW16" i="15"/>
  <c r="CV16" i="15"/>
  <c r="CN19" i="15"/>
  <c r="CN20" i="15"/>
  <c r="V48" i="4"/>
  <c r="CZ17" i="15"/>
  <c r="CY17" i="15"/>
  <c r="CZ18" i="15"/>
  <c r="CY18" i="15"/>
  <c r="CZ19" i="15"/>
  <c r="CY19" i="15"/>
  <c r="CZ20" i="15"/>
  <c r="CY20" i="15"/>
  <c r="CN17" i="15"/>
  <c r="CN18" i="15"/>
  <c r="CZ21" i="15"/>
  <c r="CY21" i="15"/>
  <c r="CZ22" i="15"/>
  <c r="CY22" i="15"/>
  <c r="CZ23" i="15"/>
  <c r="CY23" i="15"/>
  <c r="CZ24" i="15"/>
  <c r="CY24" i="15"/>
  <c r="CZ25" i="15"/>
  <c r="CY25" i="15"/>
  <c r="CN15" i="15"/>
  <c r="CW26" i="15"/>
  <c r="CV26" i="15"/>
  <c r="CN16" i="15"/>
  <c r="CN27" i="15"/>
  <c r="CN26" i="15"/>
  <c r="X48" i="4"/>
  <c r="CZ26" i="15"/>
  <c r="CY26" i="15"/>
  <c r="CZ15" i="15"/>
  <c r="CY15" i="15"/>
  <c r="CZ27" i="15"/>
  <c r="CY27" i="15"/>
  <c r="CZ16" i="15"/>
  <c r="CY16" i="15"/>
  <c r="Z48" i="4"/>
  <c r="CT25" i="15"/>
  <c r="CT16" i="15"/>
  <c r="DF21" i="15"/>
  <c r="DE21" i="15"/>
  <c r="DF23" i="15"/>
  <c r="DE23" i="15"/>
  <c r="DF24" i="15"/>
  <c r="DE24" i="15"/>
  <c r="DF25" i="15"/>
  <c r="DE25" i="15"/>
  <c r="CT15" i="15"/>
  <c r="DF22" i="15"/>
  <c r="DE22" i="15"/>
  <c r="CT17" i="15"/>
  <c r="CT18" i="15"/>
  <c r="CT19" i="15"/>
  <c r="CT20" i="15"/>
  <c r="CT21" i="15"/>
  <c r="DF19" i="15"/>
  <c r="DE19" i="15"/>
  <c r="CT22" i="15"/>
  <c r="DF18" i="15"/>
  <c r="DE18" i="15"/>
  <c r="CT23" i="15"/>
  <c r="DF20" i="15"/>
  <c r="DE20" i="15"/>
  <c r="CT24" i="15"/>
  <c r="BI46" i="1"/>
  <c r="BG46" i="1"/>
  <c r="BE46" i="1"/>
  <c r="AQ46" i="1"/>
  <c r="AO46" i="1"/>
  <c r="AM46" i="1"/>
  <c r="Y46" i="1"/>
  <c r="W46" i="1"/>
  <c r="U46" i="1"/>
  <c r="BI45" i="1"/>
  <c r="BG45" i="1"/>
  <c r="BE45" i="1"/>
  <c r="AW45" i="1"/>
  <c r="AU45" i="1"/>
  <c r="AS45" i="1"/>
  <c r="AK45" i="1"/>
  <c r="AI45" i="1"/>
  <c r="AG45" i="1"/>
  <c r="Y45" i="1"/>
  <c r="W45" i="1"/>
  <c r="U45" i="1"/>
  <c r="BI23" i="1"/>
  <c r="BG23" i="1"/>
  <c r="BE23" i="1"/>
  <c r="AO23" i="1"/>
  <c r="AQ23" i="1"/>
  <c r="AM23" i="1"/>
  <c r="Y23" i="1"/>
  <c r="W23" i="1"/>
  <c r="U23" i="1"/>
  <c r="BI22" i="1"/>
  <c r="BG22" i="1"/>
  <c r="BE22" i="1"/>
  <c r="Y22" i="1"/>
  <c r="U22" i="1"/>
  <c r="W22" i="1"/>
  <c r="BG21" i="1"/>
  <c r="BI21" i="1"/>
  <c r="BE21" i="1"/>
  <c r="AW21" i="1"/>
  <c r="AS21" i="1"/>
  <c r="AU21" i="1"/>
  <c r="AO20" i="1"/>
  <c r="AM20" i="1"/>
  <c r="AQ20" i="1"/>
  <c r="BO19" i="1"/>
  <c r="BM19" i="1"/>
  <c r="BK19" i="1"/>
  <c r="AW19" i="1"/>
  <c r="AS19" i="1"/>
  <c r="AU19" i="1"/>
  <c r="S19" i="1"/>
  <c r="O19" i="1"/>
  <c r="Q19" i="1"/>
  <c r="AK18" i="1"/>
  <c r="AI18" i="1"/>
  <c r="AG18" i="1"/>
  <c r="W18" i="1"/>
  <c r="U18" i="1"/>
  <c r="Y18" i="1"/>
  <c r="BK17" i="1"/>
  <c r="BO17" i="1"/>
  <c r="BM17" i="1"/>
  <c r="AK17" i="1"/>
  <c r="AI17" i="1"/>
  <c r="AG17" i="1"/>
  <c r="AI16" i="1"/>
  <c r="AK16" i="1"/>
  <c r="AG16" i="1"/>
  <c r="BO46" i="1"/>
  <c r="BM46" i="1"/>
  <c r="BK46" i="1"/>
  <c r="AW46" i="1"/>
  <c r="AU46" i="1"/>
  <c r="AS46" i="1"/>
  <c r="AK46" i="1"/>
  <c r="AI46" i="1"/>
  <c r="AG46" i="1"/>
  <c r="M46" i="1"/>
  <c r="K46" i="1"/>
  <c r="I46" i="1"/>
  <c r="BO45" i="1"/>
  <c r="BM45" i="1"/>
  <c r="BK45" i="1"/>
  <c r="BC45" i="1"/>
  <c r="BA45" i="1"/>
  <c r="AY45" i="1"/>
  <c r="AE45" i="1"/>
  <c r="AC45" i="1"/>
  <c r="AA45" i="1"/>
  <c r="M45" i="1"/>
  <c r="K45" i="1"/>
  <c r="I45" i="1"/>
  <c r="AK23" i="1"/>
  <c r="AI23" i="1"/>
  <c r="AG23" i="1"/>
  <c r="Q23" i="1"/>
  <c r="O23" i="1"/>
  <c r="S23" i="1"/>
  <c r="BM22" i="1"/>
  <c r="BO22" i="1"/>
  <c r="BK22" i="1"/>
  <c r="AW22" i="1"/>
  <c r="AS22" i="1"/>
  <c r="AU22" i="1"/>
  <c r="AI22" i="1"/>
  <c r="AG22" i="1"/>
  <c r="AK22" i="1"/>
  <c r="Q22" i="1"/>
  <c r="O22" i="1"/>
  <c r="S22" i="1"/>
  <c r="AK21" i="1"/>
  <c r="AG21" i="1"/>
  <c r="AI21" i="1"/>
  <c r="U21" i="1"/>
  <c r="Y21" i="1"/>
  <c r="W21" i="1"/>
  <c r="BI20" i="1"/>
  <c r="BG20" i="1"/>
  <c r="BE20" i="1"/>
  <c r="AW20" i="1"/>
  <c r="AU20" i="1"/>
  <c r="AS20" i="1"/>
  <c r="S20" i="1"/>
  <c r="Q20" i="1"/>
  <c r="O20" i="1"/>
  <c r="BG19" i="1"/>
  <c r="BI19" i="1"/>
  <c r="BE19" i="1"/>
  <c r="AQ19" i="1"/>
  <c r="AO19" i="1"/>
  <c r="AM19" i="1"/>
  <c r="U19" i="1"/>
  <c r="W19" i="1"/>
  <c r="Y19" i="1"/>
  <c r="BI18" i="1"/>
  <c r="BG18" i="1"/>
  <c r="BE18" i="1"/>
  <c r="AS18" i="1"/>
  <c r="AW18" i="1"/>
  <c r="AU18" i="1"/>
  <c r="S18" i="1"/>
  <c r="O18" i="1"/>
  <c r="Q18" i="1"/>
  <c r="AQ17" i="1"/>
  <c r="AM17" i="1"/>
  <c r="AO17" i="1"/>
  <c r="W17" i="1"/>
  <c r="U17" i="1"/>
  <c r="Y17" i="1"/>
  <c r="AQ16" i="1"/>
  <c r="AO16" i="1"/>
  <c r="AM16" i="1"/>
  <c r="S16" i="1"/>
  <c r="Q16" i="1"/>
  <c r="O16" i="1"/>
  <c r="BK15" i="1"/>
  <c r="BM15" i="1"/>
  <c r="BO15" i="1"/>
  <c r="AU15" i="1"/>
  <c r="AW15" i="1"/>
  <c r="AS15" i="1"/>
  <c r="AG15" i="1"/>
  <c r="AK15" i="1"/>
  <c r="AI15" i="1"/>
  <c r="Y15" i="1"/>
  <c r="U15" i="1"/>
  <c r="W15" i="1"/>
  <c r="BO14" i="1"/>
  <c r="BK14" i="1"/>
  <c r="BM14" i="1"/>
  <c r="AQ14" i="1"/>
  <c r="AM14" i="1"/>
  <c r="AO14" i="1"/>
  <c r="Q14" i="1"/>
  <c r="S14" i="1"/>
  <c r="O14" i="1"/>
  <c r="BI13" i="1"/>
  <c r="BG13" i="1"/>
  <c r="BE13" i="1"/>
  <c r="AW13" i="1"/>
  <c r="AS13" i="1"/>
  <c r="AU13" i="1"/>
  <c r="AK13" i="1"/>
  <c r="AI13" i="1"/>
  <c r="AG13" i="1"/>
  <c r="S13" i="1"/>
  <c r="Q13" i="1"/>
  <c r="O13" i="1"/>
  <c r="BC46" i="1"/>
  <c r="BA46" i="1"/>
  <c r="AY46" i="1"/>
  <c r="AE46" i="1"/>
  <c r="AC46" i="1"/>
  <c r="AA46" i="1"/>
  <c r="AQ45" i="1"/>
  <c r="AO45" i="1"/>
  <c r="AM45" i="1"/>
  <c r="BM23" i="1"/>
  <c r="BO23" i="1"/>
  <c r="BK23" i="1"/>
  <c r="AW23" i="1"/>
  <c r="AS23" i="1"/>
  <c r="AU23" i="1"/>
  <c r="AM22" i="1"/>
  <c r="AQ22" i="1"/>
  <c r="AO22" i="1"/>
  <c r="BO21" i="1"/>
  <c r="BM21" i="1"/>
  <c r="BK21" i="1"/>
  <c r="AQ21" i="1"/>
  <c r="AO21" i="1"/>
  <c r="AM21" i="1"/>
  <c r="S21" i="1"/>
  <c r="Q21" i="1"/>
  <c r="O21" i="1"/>
  <c r="BO20" i="1"/>
  <c r="BM20" i="1"/>
  <c r="BK20" i="1"/>
  <c r="AK20" i="1"/>
  <c r="AI20" i="1"/>
  <c r="AG20" i="1"/>
  <c r="W20" i="1"/>
  <c r="U20" i="1"/>
  <c r="Y20" i="1"/>
  <c r="AI19" i="1"/>
  <c r="AG19" i="1"/>
  <c r="AK19" i="1"/>
  <c r="BO18" i="1"/>
  <c r="BK18" i="1"/>
  <c r="BM18" i="1"/>
  <c r="AQ18" i="1"/>
  <c r="AM18" i="1"/>
  <c r="AO18" i="1"/>
  <c r="BI17" i="1"/>
  <c r="BG17" i="1"/>
  <c r="BE17" i="1"/>
  <c r="AS17" i="1"/>
  <c r="AU17" i="1"/>
  <c r="AW17" i="1"/>
  <c r="S17" i="1"/>
  <c r="Q17" i="1"/>
  <c r="O17" i="1"/>
  <c r="BM16" i="1"/>
  <c r="BK16" i="1"/>
  <c r="BO16" i="1"/>
  <c r="BG16" i="1"/>
  <c r="BI16" i="1"/>
  <c r="BE16" i="1"/>
  <c r="AU16" i="1"/>
  <c r="AS16" i="1"/>
  <c r="AW16" i="1"/>
  <c r="W16" i="1"/>
  <c r="U16" i="1"/>
  <c r="Y16" i="1"/>
  <c r="BG15" i="1"/>
  <c r="BE15" i="1"/>
  <c r="BI15" i="1"/>
  <c r="AQ15" i="1"/>
  <c r="AM15" i="1"/>
  <c r="AO15" i="1"/>
  <c r="Q15" i="1"/>
  <c r="S15" i="1"/>
  <c r="O15" i="1"/>
  <c r="BI14" i="1"/>
  <c r="BG14" i="1"/>
  <c r="BE14" i="1"/>
  <c r="AS14" i="1"/>
  <c r="AU14" i="1"/>
  <c r="AW14" i="1"/>
  <c r="AI14" i="1"/>
  <c r="AG14" i="1"/>
  <c r="AK14" i="1"/>
  <c r="W14" i="1"/>
  <c r="Y14" i="1"/>
  <c r="U14" i="1"/>
  <c r="BO13" i="1"/>
  <c r="BK13" i="1"/>
  <c r="BM13" i="1"/>
  <c r="AM13" i="1"/>
  <c r="AO13" i="1"/>
  <c r="AQ13" i="1"/>
  <c r="Y13" i="1"/>
  <c r="W13" i="1"/>
  <c r="U13" i="1"/>
  <c r="BG12" i="5"/>
  <c r="BG11" i="5"/>
  <c r="BG10" i="5"/>
  <c r="BG9" i="5"/>
  <c r="BG8" i="5"/>
  <c r="BG7" i="5"/>
  <c r="BG6" i="5"/>
  <c r="BG15" i="5"/>
  <c r="M12" i="13"/>
  <c r="K12" i="13"/>
  <c r="I12" i="13"/>
  <c r="M11" i="13"/>
  <c r="K11" i="13"/>
  <c r="I11" i="13"/>
  <c r="CI1" i="13"/>
  <c r="M23" i="13"/>
  <c r="K23" i="13"/>
  <c r="I23" i="13"/>
  <c r="M22" i="13"/>
  <c r="K22" i="13"/>
  <c r="I22" i="13"/>
  <c r="M21" i="13"/>
  <c r="K21" i="13"/>
  <c r="I21" i="13"/>
  <c r="M20" i="13"/>
  <c r="K20" i="13"/>
  <c r="I20" i="13"/>
  <c r="M19" i="13"/>
  <c r="K19" i="13"/>
  <c r="I19" i="13"/>
  <c r="M18" i="13"/>
  <c r="K18" i="13"/>
  <c r="I18" i="13"/>
  <c r="M17" i="13"/>
  <c r="K17" i="13"/>
  <c r="I17" i="13"/>
  <c r="M16" i="13"/>
  <c r="K16" i="13"/>
  <c r="I16" i="13"/>
  <c r="M15" i="13"/>
  <c r="K15" i="13"/>
  <c r="I15" i="13"/>
  <c r="M14" i="13"/>
  <c r="K14" i="13"/>
  <c r="I14" i="13"/>
  <c r="M13" i="13"/>
  <c r="K13" i="13"/>
  <c r="I13" i="13"/>
  <c r="K46" i="13"/>
  <c r="I46" i="13"/>
  <c r="M46" i="13"/>
  <c r="M45" i="13"/>
  <c r="K45" i="13"/>
  <c r="I45" i="13"/>
  <c r="K44" i="13"/>
  <c r="M44" i="13"/>
  <c r="I44" i="13"/>
  <c r="K43" i="13"/>
  <c r="I43" i="13"/>
  <c r="M43" i="13"/>
  <c r="K42" i="13"/>
  <c r="M42" i="13"/>
  <c r="I42" i="13"/>
  <c r="M41" i="13"/>
  <c r="I41" i="13"/>
  <c r="K41" i="13"/>
  <c r="K40" i="13"/>
  <c r="M40" i="13"/>
  <c r="I40" i="13"/>
  <c r="M39" i="13"/>
  <c r="K39" i="13"/>
  <c r="I39" i="13"/>
  <c r="M38" i="13"/>
  <c r="I38" i="13"/>
  <c r="K38" i="13"/>
  <c r="M37" i="13"/>
  <c r="I37" i="13"/>
  <c r="K37" i="13"/>
  <c r="M36" i="13"/>
  <c r="K36" i="13"/>
  <c r="I36" i="13"/>
  <c r="I35" i="13"/>
  <c r="M35" i="13"/>
  <c r="K35" i="13"/>
  <c r="K34" i="13"/>
  <c r="I34" i="13"/>
  <c r="M34" i="13"/>
  <c r="CI11" i="13"/>
  <c r="W44" i="13"/>
  <c r="Y44" i="13"/>
  <c r="U44" i="13"/>
  <c r="Y42" i="13"/>
  <c r="U42" i="13"/>
  <c r="W42" i="13"/>
  <c r="Y41" i="13"/>
  <c r="U41" i="13"/>
  <c r="W41" i="13"/>
  <c r="Y40" i="13"/>
  <c r="U40" i="13"/>
  <c r="W40" i="13"/>
  <c r="W39" i="13"/>
  <c r="Y39" i="13"/>
  <c r="U39" i="13"/>
  <c r="Y38" i="13"/>
  <c r="W38" i="13"/>
  <c r="U38" i="13"/>
  <c r="W37" i="13"/>
  <c r="Y37" i="13"/>
  <c r="U37" i="13"/>
  <c r="Y36" i="13"/>
  <c r="U36" i="13"/>
  <c r="W36" i="13"/>
  <c r="Y35" i="13"/>
  <c r="W35" i="13"/>
  <c r="U35" i="13"/>
  <c r="Y34" i="13"/>
  <c r="U34" i="13"/>
  <c r="W34" i="13"/>
  <c r="CI13" i="13"/>
  <c r="Y46" i="13"/>
  <c r="U46" i="13"/>
  <c r="W46" i="13"/>
  <c r="W43" i="13"/>
  <c r="Y43" i="13"/>
  <c r="U43" i="13"/>
  <c r="Y45" i="13"/>
  <c r="W45" i="13"/>
  <c r="U45" i="13"/>
  <c r="AI43" i="13"/>
  <c r="AK43" i="13"/>
  <c r="AG43" i="13"/>
  <c r="AK45" i="13"/>
  <c r="AG45" i="13"/>
  <c r="AI45" i="13"/>
  <c r="AI44" i="13"/>
  <c r="AK44" i="13"/>
  <c r="AG44" i="13"/>
  <c r="AI42" i="13"/>
  <c r="AG42" i="13"/>
  <c r="AK42" i="13"/>
  <c r="AK41" i="13"/>
  <c r="AG41" i="13"/>
  <c r="AI41" i="13"/>
  <c r="AI40" i="13"/>
  <c r="AK40" i="13"/>
  <c r="AG40" i="13"/>
  <c r="AI39" i="13"/>
  <c r="AK39" i="13"/>
  <c r="AG39" i="13"/>
  <c r="AK38" i="13"/>
  <c r="AG38" i="13"/>
  <c r="AI38" i="13"/>
  <c r="AI37" i="13"/>
  <c r="AK37" i="13"/>
  <c r="AG37" i="13"/>
  <c r="AK36" i="13"/>
  <c r="AG36" i="13"/>
  <c r="AI36" i="13"/>
  <c r="AK35" i="13"/>
  <c r="AI35" i="13"/>
  <c r="AG35" i="13"/>
  <c r="AK34" i="13"/>
  <c r="AG34" i="13"/>
  <c r="AI34" i="13"/>
  <c r="CY28" i="13"/>
  <c r="CI15" i="13"/>
  <c r="AK46" i="13"/>
  <c r="AG46" i="13"/>
  <c r="AI46" i="13"/>
  <c r="AW44" i="13"/>
  <c r="AS44" i="13"/>
  <c r="AU44" i="13"/>
  <c r="AW45" i="13"/>
  <c r="AS45" i="13"/>
  <c r="AU45" i="13"/>
  <c r="AW43" i="13"/>
  <c r="AS43" i="13"/>
  <c r="AU43" i="13"/>
  <c r="AU42" i="13"/>
  <c r="AW42" i="13"/>
  <c r="AS42" i="13"/>
  <c r="AW41" i="13"/>
  <c r="AS41" i="13"/>
  <c r="AU41" i="13"/>
  <c r="AU40" i="13"/>
  <c r="AW40" i="13"/>
  <c r="AS40" i="13"/>
  <c r="AW39" i="13"/>
  <c r="AS39" i="13"/>
  <c r="AU39" i="13"/>
  <c r="AW38" i="13"/>
  <c r="AS38" i="13"/>
  <c r="AU38" i="13"/>
  <c r="AU37" i="13"/>
  <c r="AW37" i="13"/>
  <c r="AS37" i="13"/>
  <c r="AW36" i="13"/>
  <c r="AS36" i="13"/>
  <c r="AU36" i="13"/>
  <c r="CI17" i="13"/>
  <c r="AW35" i="13"/>
  <c r="AU35" i="13"/>
  <c r="AS35" i="13"/>
  <c r="AU34" i="13"/>
  <c r="AW34" i="13"/>
  <c r="AS34" i="13"/>
  <c r="AW46" i="13"/>
  <c r="AS46" i="13"/>
  <c r="AU46" i="13"/>
  <c r="BK29" i="5"/>
  <c r="BJ29" i="5"/>
  <c r="BI29" i="5"/>
  <c r="BH29" i="5"/>
  <c r="BK28" i="5"/>
  <c r="BJ28" i="5"/>
  <c r="BI28" i="5"/>
  <c r="BH28" i="5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BC23" i="15"/>
  <c r="BA23" i="15"/>
  <c r="AY23" i="15"/>
  <c r="AW23" i="15"/>
  <c r="AU23" i="15"/>
  <c r="AS23" i="15"/>
  <c r="AQ23" i="15"/>
  <c r="AO23" i="15"/>
  <c r="AM23" i="15"/>
  <c r="AK23" i="15"/>
  <c r="AI23" i="15"/>
  <c r="AG23" i="15"/>
  <c r="AE23" i="15"/>
  <c r="AC23" i="15"/>
  <c r="AA23" i="15"/>
  <c r="Y23" i="15"/>
  <c r="W23" i="15"/>
  <c r="U23" i="15"/>
  <c r="S23" i="15"/>
  <c r="Q23" i="15"/>
  <c r="O23" i="15"/>
  <c r="M23" i="15"/>
  <c r="K23" i="15"/>
  <c r="I23" i="15"/>
  <c r="BC22" i="15"/>
  <c r="BA22" i="15"/>
  <c r="AY22" i="15"/>
  <c r="AW22" i="15"/>
  <c r="AU22" i="15"/>
  <c r="AS22" i="15"/>
  <c r="AQ22" i="15"/>
  <c r="AO22" i="15"/>
  <c r="AM22" i="15"/>
  <c r="AK22" i="15"/>
  <c r="AI22" i="15"/>
  <c r="AG22" i="15"/>
  <c r="AE22" i="15"/>
  <c r="AC22" i="15"/>
  <c r="AA22" i="15"/>
  <c r="Y22" i="15"/>
  <c r="W22" i="15"/>
  <c r="U22" i="15"/>
  <c r="S22" i="15"/>
  <c r="Q22" i="15"/>
  <c r="O22" i="15"/>
  <c r="M22" i="15"/>
  <c r="K22" i="15"/>
  <c r="I22" i="15"/>
  <c r="BC21" i="15"/>
  <c r="BA21" i="15"/>
  <c r="AY21" i="15"/>
  <c r="AW21" i="15"/>
  <c r="AU21" i="15"/>
  <c r="AS21" i="15"/>
  <c r="AQ21" i="15"/>
  <c r="AO21" i="15"/>
  <c r="AM21" i="15"/>
  <c r="AK21" i="15"/>
  <c r="AI21" i="15"/>
  <c r="AG21" i="15"/>
  <c r="AE21" i="15"/>
  <c r="AC21" i="15"/>
  <c r="AA21" i="15"/>
  <c r="Y21" i="15"/>
  <c r="W21" i="15"/>
  <c r="U21" i="15"/>
  <c r="S21" i="15"/>
  <c r="Q21" i="15"/>
  <c r="O21" i="15"/>
  <c r="M21" i="15"/>
  <c r="K21" i="15"/>
  <c r="I21" i="15"/>
  <c r="BC20" i="15"/>
  <c r="BA20" i="15"/>
  <c r="AY20" i="15"/>
  <c r="AW20" i="15"/>
  <c r="AU20" i="15"/>
  <c r="AS20" i="15"/>
  <c r="AQ20" i="15"/>
  <c r="AO20" i="15"/>
  <c r="AM20" i="15"/>
  <c r="AK20" i="15"/>
  <c r="AI20" i="15"/>
  <c r="AG20" i="15"/>
  <c r="AE20" i="15"/>
  <c r="AC20" i="15"/>
  <c r="AA20" i="15"/>
  <c r="Y20" i="15"/>
  <c r="W20" i="15"/>
  <c r="U20" i="15"/>
  <c r="S20" i="15"/>
  <c r="Q20" i="15"/>
  <c r="O20" i="15"/>
  <c r="M20" i="15"/>
  <c r="K20" i="15"/>
  <c r="I20" i="15"/>
  <c r="BC19" i="15"/>
  <c r="BA19" i="15"/>
  <c r="AY19" i="15"/>
  <c r="AW19" i="15"/>
  <c r="AU19" i="15"/>
  <c r="AS19" i="15"/>
  <c r="AQ19" i="15"/>
  <c r="AO19" i="15"/>
  <c r="AM19" i="15"/>
  <c r="AK19" i="15"/>
  <c r="AI19" i="15"/>
  <c r="AG19" i="15"/>
  <c r="AE19" i="15"/>
  <c r="AC19" i="15"/>
  <c r="AA19" i="15"/>
  <c r="Y19" i="15"/>
  <c r="W19" i="15"/>
  <c r="U19" i="15"/>
  <c r="S19" i="15"/>
  <c r="Q19" i="15"/>
  <c r="O19" i="15"/>
  <c r="M19" i="15"/>
  <c r="K19" i="15"/>
  <c r="I19" i="15"/>
  <c r="BC18" i="15"/>
  <c r="BA18" i="15"/>
  <c r="AY18" i="15"/>
  <c r="AW18" i="15"/>
  <c r="AU18" i="15"/>
  <c r="AS18" i="15"/>
  <c r="AQ18" i="15"/>
  <c r="AO18" i="15"/>
  <c r="AM18" i="15"/>
  <c r="AK18" i="15"/>
  <c r="AI18" i="15"/>
  <c r="AG18" i="15"/>
  <c r="AE18" i="15"/>
  <c r="AC18" i="15"/>
  <c r="AA18" i="15"/>
  <c r="Y18" i="15"/>
  <c r="W18" i="15"/>
  <c r="U18" i="15"/>
  <c r="S18" i="15"/>
  <c r="Q18" i="15"/>
  <c r="O18" i="15"/>
  <c r="M18" i="15"/>
  <c r="K18" i="15"/>
  <c r="I18" i="15"/>
  <c r="BC17" i="15"/>
  <c r="BA17" i="15"/>
  <c r="AY17" i="15"/>
  <c r="AW17" i="15"/>
  <c r="AU17" i="15"/>
  <c r="AS17" i="15"/>
  <c r="AQ17" i="15"/>
  <c r="AO17" i="15"/>
  <c r="AM17" i="15"/>
  <c r="AK17" i="15"/>
  <c r="AI17" i="15"/>
  <c r="AG17" i="15"/>
  <c r="AE17" i="15"/>
  <c r="AC17" i="15"/>
  <c r="AA17" i="15"/>
  <c r="Y17" i="15"/>
  <c r="W17" i="15"/>
  <c r="U17" i="15"/>
  <c r="S17" i="15"/>
  <c r="Q17" i="15"/>
  <c r="O17" i="15"/>
  <c r="M17" i="15"/>
  <c r="K17" i="15"/>
  <c r="I17" i="15"/>
  <c r="BC16" i="15"/>
  <c r="BA16" i="15"/>
  <c r="AY16" i="15"/>
  <c r="AW16" i="15"/>
  <c r="AU16" i="15"/>
  <c r="AS16" i="15"/>
  <c r="AQ16" i="15"/>
  <c r="AO16" i="15"/>
  <c r="AM16" i="15"/>
  <c r="AK16" i="15"/>
  <c r="AI16" i="15"/>
  <c r="AG16" i="15"/>
  <c r="AE16" i="15"/>
  <c r="AC16" i="15"/>
  <c r="AA16" i="15"/>
  <c r="Y16" i="15"/>
  <c r="W16" i="15"/>
  <c r="U16" i="15"/>
  <c r="S16" i="15"/>
  <c r="Q16" i="15"/>
  <c r="O16" i="15"/>
  <c r="M16" i="15"/>
  <c r="K16" i="15"/>
  <c r="I16" i="15"/>
  <c r="BC15" i="15"/>
  <c r="BA15" i="15"/>
  <c r="AY15" i="15"/>
  <c r="AW15" i="15"/>
  <c r="AU15" i="15"/>
  <c r="AS15" i="15"/>
  <c r="AQ15" i="15"/>
  <c r="AO15" i="15"/>
  <c r="AM15" i="15"/>
  <c r="AK15" i="15"/>
  <c r="AI15" i="15"/>
  <c r="AG15" i="15"/>
  <c r="AE15" i="15"/>
  <c r="AC15" i="15"/>
  <c r="AA15" i="15"/>
  <c r="Y15" i="15"/>
  <c r="W15" i="15"/>
  <c r="U15" i="15"/>
  <c r="S15" i="15"/>
  <c r="Q15" i="15"/>
  <c r="O15" i="15"/>
  <c r="M15" i="15"/>
  <c r="K15" i="15"/>
  <c r="I15" i="15"/>
  <c r="BC14" i="15"/>
  <c r="BA14" i="15"/>
  <c r="AY14" i="15"/>
  <c r="AW14" i="15"/>
  <c r="AU14" i="15"/>
  <c r="AS14" i="15"/>
  <c r="AQ14" i="15"/>
  <c r="AO14" i="15"/>
  <c r="AM14" i="15"/>
  <c r="AK14" i="15"/>
  <c r="AI14" i="15"/>
  <c r="AG14" i="15"/>
  <c r="AE14" i="15"/>
  <c r="AC14" i="15"/>
  <c r="AA14" i="15"/>
  <c r="Y14" i="15"/>
  <c r="W14" i="15"/>
  <c r="U14" i="15"/>
  <c r="S14" i="15"/>
  <c r="Q14" i="15"/>
  <c r="O14" i="15"/>
  <c r="M14" i="15"/>
  <c r="K14" i="15"/>
  <c r="I14" i="15"/>
  <c r="BC13" i="15"/>
  <c r="BA13" i="15"/>
  <c r="AY13" i="15"/>
  <c r="AW13" i="15"/>
  <c r="AU13" i="15"/>
  <c r="AS13" i="15"/>
  <c r="AQ13" i="15"/>
  <c r="AO13" i="15"/>
  <c r="AM13" i="15"/>
  <c r="AK13" i="15"/>
  <c r="AI13" i="15"/>
  <c r="AG13" i="15"/>
  <c r="AE13" i="15"/>
  <c r="AC13" i="15"/>
  <c r="AA13" i="15"/>
  <c r="Y13" i="15"/>
  <c r="W13" i="15"/>
  <c r="U13" i="15"/>
  <c r="S13" i="15"/>
  <c r="Q13" i="15"/>
  <c r="O13" i="15"/>
  <c r="M13" i="15"/>
  <c r="K13" i="15"/>
  <c r="I13" i="15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AM40" i="1"/>
  <c r="AO40" i="1"/>
  <c r="AQ40" i="1"/>
  <c r="BE41" i="1"/>
  <c r="BG41" i="1"/>
  <c r="BI41" i="1"/>
  <c r="U40" i="1"/>
  <c r="W40" i="1"/>
  <c r="Y40" i="1"/>
  <c r="AG38" i="1"/>
  <c r="AI38" i="1"/>
  <c r="AK38" i="1"/>
  <c r="U44" i="1"/>
  <c r="W44" i="1"/>
  <c r="Y44" i="1"/>
  <c r="U36" i="1"/>
  <c r="W36" i="1"/>
  <c r="Y36" i="1"/>
  <c r="W35" i="1"/>
  <c r="U35" i="1"/>
  <c r="Y35" i="1"/>
  <c r="I38" i="1"/>
  <c r="K38" i="1"/>
  <c r="M38" i="1"/>
  <c r="I40" i="1"/>
  <c r="K40" i="1"/>
  <c r="M40" i="1"/>
  <c r="I37" i="1"/>
  <c r="K37" i="1"/>
  <c r="M37" i="1"/>
  <c r="K35" i="1"/>
  <c r="I35" i="1"/>
  <c r="M35" i="1"/>
  <c r="I43" i="1"/>
  <c r="K43" i="1"/>
  <c r="M43" i="1"/>
  <c r="I41" i="1"/>
  <c r="K41" i="1"/>
  <c r="M41" i="1"/>
  <c r="I34" i="1"/>
  <c r="K34" i="1"/>
  <c r="M34" i="1"/>
  <c r="AI12" i="1"/>
  <c r="AK12" i="1"/>
  <c r="AG12" i="1"/>
  <c r="AO12" i="1"/>
  <c r="AM12" i="1"/>
  <c r="AQ12" i="1"/>
  <c r="AG11" i="1"/>
  <c r="AK11" i="1"/>
  <c r="AI11" i="1"/>
  <c r="AG44" i="1"/>
  <c r="AI44" i="1"/>
  <c r="AK44" i="1"/>
  <c r="AG39" i="1"/>
  <c r="AI39" i="1"/>
  <c r="AK39" i="1"/>
  <c r="BK39" i="1"/>
  <c r="BM39" i="1"/>
  <c r="BO39" i="1"/>
  <c r="I36" i="1"/>
  <c r="K36" i="1"/>
  <c r="M36" i="1"/>
  <c r="U11" i="1"/>
  <c r="Y11" i="1"/>
  <c r="W11" i="1"/>
  <c r="AC35" i="1"/>
  <c r="AE35" i="1"/>
  <c r="AA35" i="1"/>
  <c r="AA43" i="1"/>
  <c r="AC43" i="1"/>
  <c r="AE43" i="1"/>
  <c r="BE36" i="1"/>
  <c r="BG36" i="1"/>
  <c r="BI36" i="1"/>
  <c r="W12" i="1"/>
  <c r="U12" i="1"/>
  <c r="Y12" i="1"/>
  <c r="AY34" i="1"/>
  <c r="BA34" i="1"/>
  <c r="BC34" i="1"/>
  <c r="AS42" i="1"/>
  <c r="AU42" i="1"/>
  <c r="AW42" i="1"/>
  <c r="I44" i="1"/>
  <c r="K44" i="1"/>
  <c r="M44" i="1"/>
  <c r="O12" i="1"/>
  <c r="S12" i="1"/>
  <c r="Q12" i="1"/>
  <c r="I42" i="1"/>
  <c r="K42" i="1"/>
  <c r="M42" i="1"/>
  <c r="AU34" i="1"/>
  <c r="AW34" i="1"/>
  <c r="AS34" i="1"/>
  <c r="AY36" i="1"/>
  <c r="BA36" i="1"/>
  <c r="BC36" i="1"/>
  <c r="BA35" i="1"/>
  <c r="AY35" i="1"/>
  <c r="BC35" i="1"/>
  <c r="Q11" i="1"/>
  <c r="O11" i="1"/>
  <c r="S11" i="1"/>
  <c r="BE42" i="1"/>
  <c r="BG42" i="1"/>
  <c r="BI42" i="1"/>
  <c r="BE43" i="1"/>
  <c r="BG43" i="1"/>
  <c r="BI43" i="1"/>
  <c r="AO11" i="1"/>
  <c r="AM11" i="1"/>
  <c r="AQ11" i="1"/>
  <c r="DB14" i="1"/>
  <c r="BK38" i="1"/>
  <c r="BM38" i="1"/>
  <c r="BO38" i="1"/>
  <c r="BK40" i="1"/>
  <c r="BM40" i="1"/>
  <c r="BO40" i="1"/>
  <c r="BK41" i="1"/>
  <c r="BM41" i="1"/>
  <c r="BO41" i="1"/>
  <c r="I39" i="1"/>
  <c r="K39" i="1"/>
  <c r="M39" i="1"/>
  <c r="BE38" i="1"/>
  <c r="BG38" i="1"/>
  <c r="BI38" i="1"/>
  <c r="AC34" i="1"/>
  <c r="AA34" i="1"/>
  <c r="AE34" i="1"/>
  <c r="AY44" i="1"/>
  <c r="BA44" i="1"/>
  <c r="BC44" i="1"/>
  <c r="AS36" i="1"/>
  <c r="AU36" i="1"/>
  <c r="AW36" i="1"/>
  <c r="AY38" i="1"/>
  <c r="BA38" i="1"/>
  <c r="BC38" i="1"/>
  <c r="BE35" i="1"/>
  <c r="BI35" i="1"/>
  <c r="BG35" i="1"/>
  <c r="AA40" i="1"/>
  <c r="AC40" i="1"/>
  <c r="AE40" i="1"/>
  <c r="AY41" i="1"/>
  <c r="BA41" i="1"/>
  <c r="BC41" i="1"/>
  <c r="AU12" i="1"/>
  <c r="AS12" i="1"/>
  <c r="AW12" i="1"/>
  <c r="AY42" i="1"/>
  <c r="BA42" i="1"/>
  <c r="BC42" i="1"/>
  <c r="AA36" i="1"/>
  <c r="AC36" i="1"/>
  <c r="AE36" i="1"/>
  <c r="AY39" i="1"/>
  <c r="BA39" i="1"/>
  <c r="BC39" i="1"/>
  <c r="AS41" i="1"/>
  <c r="AU41" i="1"/>
  <c r="AW41" i="1"/>
  <c r="AS37" i="1"/>
  <c r="AU37" i="1"/>
  <c r="AW37" i="1"/>
  <c r="AS40" i="1"/>
  <c r="AU40" i="1"/>
  <c r="AW40" i="1"/>
  <c r="AS44" i="1"/>
  <c r="AU44" i="1"/>
  <c r="AW44" i="1"/>
  <c r="BK43" i="1"/>
  <c r="BM43" i="1"/>
  <c r="BO43" i="1"/>
  <c r="BK36" i="1"/>
  <c r="BM36" i="1"/>
  <c r="BO36" i="1"/>
  <c r="AO34" i="1"/>
  <c r="AQ34" i="1"/>
  <c r="AM34" i="1"/>
  <c r="BO11" i="1"/>
  <c r="BK11" i="1"/>
  <c r="BM11" i="1"/>
  <c r="BG34" i="1"/>
  <c r="BE34" i="1"/>
  <c r="BI34" i="1"/>
  <c r="AM36" i="1"/>
  <c r="AO36" i="1"/>
  <c r="AQ36" i="1"/>
  <c r="BK44" i="1"/>
  <c r="BM44" i="1"/>
  <c r="BO44" i="1"/>
  <c r="BE39" i="1"/>
  <c r="BG39" i="1"/>
  <c r="BI39" i="1"/>
  <c r="AM43" i="1"/>
  <c r="AO43" i="1"/>
  <c r="AQ43" i="1"/>
  <c r="BM12" i="1"/>
  <c r="BO12" i="1"/>
  <c r="BK12" i="1"/>
  <c r="BM35" i="1"/>
  <c r="BK35" i="1"/>
  <c r="BO35" i="1"/>
  <c r="AU11" i="1"/>
  <c r="AS11" i="1"/>
  <c r="AW11" i="1"/>
  <c r="AM39" i="1"/>
  <c r="AO39" i="1"/>
  <c r="AQ39" i="1"/>
  <c r="BO34" i="1"/>
  <c r="BK34" i="1"/>
  <c r="BM34" i="1"/>
  <c r="BE12" i="1"/>
  <c r="BG12" i="1"/>
  <c r="BI12" i="1"/>
  <c r="BE44" i="1"/>
  <c r="BG44" i="1"/>
  <c r="BI44" i="1"/>
  <c r="AG41" i="1"/>
  <c r="AI41" i="1"/>
  <c r="AK41" i="1"/>
  <c r="AG37" i="1"/>
  <c r="AI37" i="1"/>
  <c r="AK37" i="1"/>
  <c r="AG36" i="1"/>
  <c r="AI36" i="1"/>
  <c r="AK36" i="1"/>
  <c r="BE11" i="1"/>
  <c r="BG11" i="1"/>
  <c r="BI11" i="1"/>
  <c r="U43" i="1"/>
  <c r="W43" i="1"/>
  <c r="Y43" i="1"/>
  <c r="U42" i="1"/>
  <c r="W42" i="1"/>
  <c r="Y42" i="1"/>
  <c r="U38" i="1"/>
  <c r="W38" i="1"/>
  <c r="Y38" i="1"/>
  <c r="U37" i="1"/>
  <c r="W37" i="1"/>
  <c r="Y37" i="1"/>
  <c r="U41" i="1"/>
  <c r="W41" i="1"/>
  <c r="Y41" i="1"/>
  <c r="U39" i="1"/>
  <c r="W39" i="1"/>
  <c r="Y39" i="1"/>
  <c r="U34" i="1"/>
  <c r="W34" i="1"/>
  <c r="Y34" i="1"/>
  <c r="AA38" i="1"/>
  <c r="AC38" i="1"/>
  <c r="AE38" i="1"/>
  <c r="AA41" i="1"/>
  <c r="AC41" i="1"/>
  <c r="AE41" i="1"/>
  <c r="AA44" i="1"/>
  <c r="AC44" i="1"/>
  <c r="AE44" i="1"/>
  <c r="AA39" i="1"/>
  <c r="AC39" i="1"/>
  <c r="AE39" i="1"/>
  <c r="AA37" i="1"/>
  <c r="AC37" i="1"/>
  <c r="AE37" i="1"/>
  <c r="AA42" i="1"/>
  <c r="AC42" i="1"/>
  <c r="AE42" i="1"/>
  <c r="AG40" i="1"/>
  <c r="AI40" i="1"/>
  <c r="AK40" i="1"/>
  <c r="AG43" i="1"/>
  <c r="AI43" i="1"/>
  <c r="AK43" i="1"/>
  <c r="AG42" i="1"/>
  <c r="AI42" i="1"/>
  <c r="AK42" i="1"/>
  <c r="AI35" i="1"/>
  <c r="AG35" i="1"/>
  <c r="AK35" i="1"/>
  <c r="AI34" i="1"/>
  <c r="AK34" i="1"/>
  <c r="AG34" i="1"/>
  <c r="AM44" i="1"/>
  <c r="AO44" i="1"/>
  <c r="AQ44" i="1"/>
  <c r="AM41" i="1"/>
  <c r="AO41" i="1"/>
  <c r="AQ41" i="1"/>
  <c r="AM37" i="1"/>
  <c r="AO37" i="1"/>
  <c r="AQ37" i="1"/>
  <c r="AQ35" i="1"/>
  <c r="AM35" i="1"/>
  <c r="AO35" i="1"/>
  <c r="AM38" i="1"/>
  <c r="AO38" i="1"/>
  <c r="AQ38" i="1"/>
  <c r="AM42" i="1"/>
  <c r="AO42" i="1"/>
  <c r="AQ42" i="1"/>
  <c r="AS39" i="1"/>
  <c r="AU39" i="1"/>
  <c r="AW39" i="1"/>
  <c r="AS35" i="1"/>
  <c r="AW35" i="1"/>
  <c r="AU35" i="1"/>
  <c r="AS43" i="1"/>
  <c r="AU43" i="1"/>
  <c r="AW43" i="1"/>
  <c r="AS38" i="1"/>
  <c r="AU38" i="1"/>
  <c r="AW38" i="1"/>
  <c r="AY37" i="1"/>
  <c r="BA37" i="1"/>
  <c r="BC37" i="1"/>
  <c r="AY40" i="1"/>
  <c r="BA40" i="1"/>
  <c r="BC40" i="1"/>
  <c r="AY43" i="1"/>
  <c r="BA43" i="1"/>
  <c r="BC43" i="1"/>
  <c r="BE40" i="1"/>
  <c r="BG40" i="1"/>
  <c r="BI40" i="1"/>
  <c r="BE37" i="1"/>
  <c r="BG37" i="1"/>
  <c r="BI37" i="1"/>
  <c r="BK42" i="1"/>
  <c r="BM42" i="1"/>
  <c r="BO42" i="1"/>
  <c r="BK37" i="1"/>
  <c r="BM37" i="1"/>
  <c r="BO37" i="1"/>
  <c r="AG17" i="13"/>
  <c r="AI17" i="13"/>
  <c r="AK17" i="13"/>
  <c r="AG18" i="13"/>
  <c r="AI18" i="13"/>
  <c r="AK18" i="13"/>
  <c r="AG19" i="13"/>
  <c r="AI19" i="13"/>
  <c r="AK19" i="13"/>
  <c r="AG20" i="13"/>
  <c r="AI20" i="13"/>
  <c r="AK20" i="13"/>
  <c r="AG21" i="13"/>
  <c r="AI21" i="13"/>
  <c r="AK21" i="13"/>
  <c r="AG22" i="13"/>
  <c r="AI22" i="13"/>
  <c r="AK22" i="13"/>
  <c r="Q43" i="13"/>
  <c r="O43" i="13"/>
  <c r="S43" i="13"/>
  <c r="S34" i="13"/>
  <c r="O34" i="13"/>
  <c r="Q34" i="13"/>
  <c r="AG23" i="13"/>
  <c r="AI23" i="13"/>
  <c r="AK23" i="13"/>
  <c r="AA13" i="13"/>
  <c r="AC13" i="13"/>
  <c r="AE13" i="13"/>
  <c r="O35" i="13"/>
  <c r="Q35" i="13"/>
  <c r="S35" i="13"/>
  <c r="O36" i="13"/>
  <c r="S36" i="13"/>
  <c r="Q36" i="13"/>
  <c r="AA14" i="13"/>
  <c r="AC14" i="13"/>
  <c r="AE14" i="13"/>
  <c r="O37" i="13"/>
  <c r="Q37" i="13"/>
  <c r="S37" i="13"/>
  <c r="O38" i="13"/>
  <c r="Q38" i="13"/>
  <c r="S38" i="13"/>
  <c r="Q39" i="13"/>
  <c r="O39" i="13"/>
  <c r="S39" i="13"/>
  <c r="Q40" i="13"/>
  <c r="S40" i="13"/>
  <c r="O40" i="13"/>
  <c r="AG15" i="13"/>
  <c r="AI15" i="13"/>
  <c r="AK15" i="13"/>
  <c r="AA15" i="13"/>
  <c r="AC15" i="13"/>
  <c r="AE15" i="13"/>
  <c r="O41" i="13"/>
  <c r="S41" i="13"/>
  <c r="Q41" i="13"/>
  <c r="AG16" i="13"/>
  <c r="AI16" i="13"/>
  <c r="AK16" i="13"/>
  <c r="O42" i="13"/>
  <c r="S42" i="13"/>
  <c r="Q42" i="13"/>
  <c r="AG11" i="13"/>
  <c r="AI11" i="13"/>
  <c r="AK11" i="13"/>
  <c r="AG12" i="13"/>
  <c r="AI12" i="13"/>
  <c r="AK12" i="13"/>
  <c r="AM21" i="13"/>
  <c r="AO21" i="13"/>
  <c r="AQ21" i="13"/>
  <c r="AM20" i="13"/>
  <c r="AO20" i="13"/>
  <c r="AQ20" i="13"/>
  <c r="AM19" i="13"/>
  <c r="AO19" i="13"/>
  <c r="AQ19" i="13"/>
  <c r="AM18" i="13"/>
  <c r="AO18" i="13"/>
  <c r="AQ18" i="13"/>
  <c r="AM17" i="13"/>
  <c r="AO17" i="13"/>
  <c r="AQ17" i="13"/>
  <c r="AM16" i="13"/>
  <c r="AO16" i="13"/>
  <c r="AQ16" i="13"/>
  <c r="AM15" i="13"/>
  <c r="AO15" i="13"/>
  <c r="AQ15" i="13"/>
  <c r="AM14" i="13"/>
  <c r="AO14" i="13"/>
  <c r="AQ14" i="13"/>
  <c r="AM13" i="13"/>
  <c r="AO13" i="13"/>
  <c r="AQ13" i="13"/>
  <c r="AS12" i="13"/>
  <c r="AU12" i="13"/>
  <c r="AW12" i="13"/>
  <c r="AS11" i="13"/>
  <c r="AU11" i="13"/>
  <c r="AW11" i="13"/>
  <c r="AS23" i="13"/>
  <c r="AU23" i="13"/>
  <c r="AW23" i="13"/>
  <c r="AS22" i="13"/>
  <c r="AU22" i="13"/>
  <c r="AW22" i="13"/>
  <c r="AS21" i="13"/>
  <c r="AU21" i="13"/>
  <c r="AW21" i="13"/>
  <c r="AS20" i="13"/>
  <c r="AU20" i="13"/>
  <c r="AW20" i="13"/>
  <c r="AS19" i="13"/>
  <c r="AU19" i="13"/>
  <c r="AW19" i="13"/>
  <c r="AS18" i="13"/>
  <c r="AU18" i="13"/>
  <c r="AW18" i="13"/>
  <c r="AS17" i="13"/>
  <c r="AU17" i="13"/>
  <c r="AW17" i="13"/>
  <c r="AS16" i="13"/>
  <c r="AU16" i="13"/>
  <c r="AW16" i="13"/>
  <c r="AS15" i="13"/>
  <c r="AU15" i="13"/>
  <c r="AW15" i="13"/>
  <c r="AS14" i="13"/>
  <c r="AU14" i="13"/>
  <c r="AW14" i="13"/>
  <c r="AS13" i="13"/>
  <c r="AU13" i="13"/>
  <c r="AW13" i="13"/>
  <c r="AY12" i="13"/>
  <c r="BA12" i="13"/>
  <c r="BC12" i="13"/>
  <c r="AY11" i="13"/>
  <c r="BA11" i="13"/>
  <c r="BC11" i="13"/>
  <c r="AY23" i="13"/>
  <c r="BA23" i="13"/>
  <c r="BC23" i="13"/>
  <c r="AY22" i="13"/>
  <c r="BA22" i="13"/>
  <c r="BC22" i="13"/>
  <c r="AY21" i="13"/>
  <c r="BA21" i="13"/>
  <c r="BC21" i="13"/>
  <c r="AY20" i="13"/>
  <c r="BA20" i="13"/>
  <c r="BC20" i="13"/>
  <c r="AY19" i="13"/>
  <c r="BA19" i="13"/>
  <c r="BC19" i="13"/>
  <c r="AY18" i="13"/>
  <c r="BA18" i="13"/>
  <c r="BC18" i="13"/>
  <c r="AY17" i="13"/>
  <c r="BA17" i="13"/>
  <c r="BC17" i="13"/>
  <c r="AY16" i="13"/>
  <c r="BA16" i="13"/>
  <c r="BC16" i="13"/>
  <c r="AY15" i="13"/>
  <c r="BA15" i="13"/>
  <c r="BC15" i="13"/>
  <c r="AY14" i="13"/>
  <c r="BA14" i="13"/>
  <c r="BC14" i="13"/>
  <c r="AY13" i="13"/>
  <c r="BA13" i="13"/>
  <c r="BC13" i="13"/>
  <c r="BE12" i="13"/>
  <c r="BG12" i="13"/>
  <c r="BI12" i="13"/>
  <c r="BE11" i="13"/>
  <c r="BG11" i="13"/>
  <c r="BI11" i="13"/>
  <c r="BE23" i="13"/>
  <c r="BG23" i="13"/>
  <c r="BI23" i="13"/>
  <c r="BE22" i="13"/>
  <c r="BG22" i="13"/>
  <c r="BI22" i="13"/>
  <c r="BE20" i="13"/>
  <c r="BG20" i="13"/>
  <c r="BI20" i="13"/>
  <c r="BE19" i="13"/>
  <c r="BG19" i="13"/>
  <c r="BI19" i="13"/>
  <c r="BE18" i="13"/>
  <c r="BG18" i="13"/>
  <c r="BI18" i="13"/>
  <c r="BE17" i="13"/>
  <c r="BG17" i="13"/>
  <c r="BI17" i="13"/>
  <c r="BE16" i="13"/>
  <c r="BG16" i="13"/>
  <c r="BI16" i="13"/>
  <c r="BE15" i="13"/>
  <c r="BG15" i="13"/>
  <c r="BI15" i="13"/>
  <c r="BE14" i="13"/>
  <c r="BG14" i="13"/>
  <c r="BI14" i="13"/>
  <c r="BE13" i="13"/>
  <c r="BG13" i="13"/>
  <c r="BI13" i="13"/>
  <c r="BK12" i="13"/>
  <c r="BM12" i="13"/>
  <c r="BO12" i="13"/>
  <c r="BK11" i="13"/>
  <c r="BM11" i="13"/>
  <c r="BO11" i="13"/>
  <c r="BK23" i="13"/>
  <c r="BM23" i="13"/>
  <c r="BO23" i="13"/>
  <c r="BK22" i="13"/>
  <c r="BM22" i="13"/>
  <c r="BO22" i="13"/>
  <c r="BK21" i="13"/>
  <c r="BM21" i="13"/>
  <c r="BO21" i="13"/>
  <c r="BK20" i="13"/>
  <c r="BM20" i="13"/>
  <c r="BO20" i="13"/>
  <c r="BK19" i="13"/>
  <c r="BM19" i="13"/>
  <c r="BO19" i="13"/>
  <c r="BK18" i="13"/>
  <c r="BM18" i="13"/>
  <c r="BO18" i="13"/>
  <c r="BK17" i="13"/>
  <c r="BM17" i="13"/>
  <c r="BO17" i="13"/>
  <c r="BK16" i="13"/>
  <c r="BM16" i="13"/>
  <c r="BO16" i="13"/>
  <c r="BK15" i="13"/>
  <c r="BM15" i="13"/>
  <c r="BO15" i="13"/>
  <c r="O46" i="13"/>
  <c r="Q46" i="13"/>
  <c r="S46" i="13"/>
  <c r="O44" i="13"/>
  <c r="S44" i="13"/>
  <c r="Q44" i="13"/>
  <c r="O45" i="13"/>
  <c r="Q45" i="13"/>
  <c r="S45" i="13"/>
  <c r="AA44" i="13"/>
  <c r="AE44" i="13"/>
  <c r="AC44" i="13"/>
  <c r="AC46" i="13"/>
  <c r="AA46" i="13"/>
  <c r="AE46" i="13"/>
  <c r="AA45" i="13"/>
  <c r="AE45" i="13"/>
  <c r="AC45" i="13"/>
  <c r="AA43" i="13"/>
  <c r="AE43" i="13"/>
  <c r="AC43" i="13"/>
  <c r="AA42" i="13"/>
  <c r="AE42" i="13"/>
  <c r="AC42" i="13"/>
  <c r="AA41" i="13"/>
  <c r="AE41" i="13"/>
  <c r="AC41" i="13"/>
  <c r="AA40" i="13"/>
  <c r="AC40" i="13"/>
  <c r="AE40" i="13"/>
  <c r="AC39" i="13"/>
  <c r="AA39" i="13"/>
  <c r="AE39" i="13"/>
  <c r="AA38" i="13"/>
  <c r="AE38" i="13"/>
  <c r="AC38" i="13"/>
  <c r="AC37" i="13"/>
  <c r="AA37" i="13"/>
  <c r="AE37" i="13"/>
  <c r="AE36" i="13"/>
  <c r="AA36" i="13"/>
  <c r="AC36" i="13"/>
  <c r="AA35" i="13"/>
  <c r="AC35" i="13"/>
  <c r="AE35" i="13"/>
  <c r="AA34" i="13"/>
  <c r="AE34" i="13"/>
  <c r="AC34" i="13"/>
  <c r="AO44" i="13"/>
  <c r="AM44" i="13"/>
  <c r="AQ44" i="13"/>
  <c r="AM43" i="13"/>
  <c r="AQ43" i="13"/>
  <c r="AO43" i="13"/>
  <c r="AM41" i="13"/>
  <c r="AQ41" i="13"/>
  <c r="AO41" i="13"/>
  <c r="AO40" i="13"/>
  <c r="AM40" i="13"/>
  <c r="AQ40" i="13"/>
  <c r="AM39" i="13"/>
  <c r="AQ39" i="13"/>
  <c r="AO39" i="13"/>
  <c r="AM38" i="13"/>
  <c r="AQ38" i="13"/>
  <c r="AO38" i="13"/>
  <c r="AO37" i="13"/>
  <c r="AM37" i="13"/>
  <c r="AQ37" i="13"/>
  <c r="AM36" i="13"/>
  <c r="AQ36" i="13"/>
  <c r="AO36" i="13"/>
  <c r="AM35" i="13"/>
  <c r="AO35" i="13"/>
  <c r="AQ35" i="13"/>
  <c r="AO34" i="13"/>
  <c r="AM34" i="13"/>
  <c r="AQ34" i="13"/>
  <c r="AM42" i="13"/>
  <c r="AQ42" i="13"/>
  <c r="AO42" i="13"/>
  <c r="AO46" i="13"/>
  <c r="AM46" i="13"/>
  <c r="AQ46" i="13"/>
  <c r="AM45" i="13"/>
  <c r="AQ45" i="13"/>
  <c r="AO45" i="13"/>
  <c r="BE21" i="13"/>
  <c r="BG21" i="13"/>
  <c r="BI21" i="13"/>
  <c r="AG14" i="13"/>
  <c r="AI14" i="13"/>
  <c r="AK14" i="13"/>
  <c r="AG13" i="13"/>
  <c r="AI13" i="13"/>
  <c r="AK13" i="13"/>
  <c r="AM12" i="13"/>
  <c r="AO12" i="13"/>
  <c r="AQ12" i="13"/>
  <c r="AM11" i="13"/>
  <c r="AO11" i="13"/>
  <c r="AQ11" i="13"/>
  <c r="AM23" i="13"/>
  <c r="AO23" i="13"/>
  <c r="AQ23" i="13"/>
  <c r="AM22" i="13"/>
  <c r="AO22" i="13"/>
  <c r="AQ22" i="13"/>
  <c r="AK65" i="5"/>
  <c r="BE11" i="15"/>
  <c r="BG11" i="15"/>
  <c r="BI11" i="15"/>
  <c r="BE12" i="15"/>
  <c r="BG12" i="15"/>
  <c r="BI12" i="15"/>
  <c r="BE15" i="15"/>
  <c r="BG15" i="15"/>
  <c r="BI15" i="15"/>
  <c r="BE16" i="15"/>
  <c r="BG16" i="15"/>
  <c r="BI16" i="15"/>
  <c r="I11" i="15"/>
  <c r="K11" i="15"/>
  <c r="M11" i="15"/>
  <c r="I12" i="15"/>
  <c r="K12" i="15"/>
  <c r="M12" i="15"/>
  <c r="BK18" i="15"/>
  <c r="BM18" i="15"/>
  <c r="BO18" i="15"/>
  <c r="BE20" i="15"/>
  <c r="BG20" i="15"/>
  <c r="BI20" i="15"/>
  <c r="BK23" i="15"/>
  <c r="BM23" i="15"/>
  <c r="BO23" i="15"/>
  <c r="BE21" i="15"/>
  <c r="BG21" i="15"/>
  <c r="BI21" i="15"/>
  <c r="BK11" i="15"/>
  <c r="BM11" i="15"/>
  <c r="BO11" i="15"/>
  <c r="BE22" i="15"/>
  <c r="BG22" i="15"/>
  <c r="BI22" i="15"/>
  <c r="BK12" i="15"/>
  <c r="BM12" i="15"/>
  <c r="BO12" i="15"/>
  <c r="BE23" i="15"/>
  <c r="BG23" i="15"/>
  <c r="BI23" i="15"/>
  <c r="BE17" i="15"/>
  <c r="BG17" i="15"/>
  <c r="BI17" i="15"/>
  <c r="BE13" i="15"/>
  <c r="BG13" i="15"/>
  <c r="BI13" i="15"/>
  <c r="BE14" i="15"/>
  <c r="BG14" i="15"/>
  <c r="BI14" i="15"/>
  <c r="BK22" i="15"/>
  <c r="BM22" i="15"/>
  <c r="BO22" i="15"/>
  <c r="BK21" i="15"/>
  <c r="BM21" i="15"/>
  <c r="BO21" i="15"/>
  <c r="BE18" i="15"/>
  <c r="BG18" i="15"/>
  <c r="BI18" i="15"/>
  <c r="BK20" i="15"/>
  <c r="BM20" i="15"/>
  <c r="BO20" i="15"/>
  <c r="BE19" i="15"/>
  <c r="BG19" i="15"/>
  <c r="BI19" i="15"/>
  <c r="BK19" i="15"/>
  <c r="BM19" i="15"/>
  <c r="BO19" i="15"/>
  <c r="U12" i="15"/>
  <c r="W12" i="15"/>
  <c r="Y12" i="15"/>
  <c r="U11" i="15"/>
  <c r="W11" i="15"/>
  <c r="Y11" i="15"/>
  <c r="AA11" i="15"/>
  <c r="AC11" i="15"/>
  <c r="AE11" i="15"/>
  <c r="AA12" i="15"/>
  <c r="AC12" i="15"/>
  <c r="AE12" i="15"/>
  <c r="AY12" i="15"/>
  <c r="BA12" i="15"/>
  <c r="BC12" i="15"/>
  <c r="AA42" i="15"/>
  <c r="AC42" i="15"/>
  <c r="AE42" i="15"/>
  <c r="AA43" i="15"/>
  <c r="AC43" i="15"/>
  <c r="AE43" i="15"/>
  <c r="AA44" i="15"/>
  <c r="AC44" i="15"/>
  <c r="AE44" i="15"/>
  <c r="BK13" i="15"/>
  <c r="BM13" i="15"/>
  <c r="BO13" i="15"/>
  <c r="BK14" i="15"/>
  <c r="BM14" i="15"/>
  <c r="BO14" i="15"/>
  <c r="BK15" i="15"/>
  <c r="BM15" i="15"/>
  <c r="BO15" i="15"/>
  <c r="BK16" i="15"/>
  <c r="BM16" i="15"/>
  <c r="BO16" i="15"/>
  <c r="BK17" i="15"/>
  <c r="BM17" i="15"/>
  <c r="BO17" i="15"/>
  <c r="AA40" i="15"/>
  <c r="AC40" i="15"/>
  <c r="AE40" i="15"/>
  <c r="AA39" i="15"/>
  <c r="AC39" i="15"/>
  <c r="AE39" i="15"/>
  <c r="AA38" i="15"/>
  <c r="AC38" i="15"/>
  <c r="AE38" i="15"/>
  <c r="AA36" i="15"/>
  <c r="AC36" i="15"/>
  <c r="AE36" i="15"/>
  <c r="AY11" i="15"/>
  <c r="BA11" i="15"/>
  <c r="BC11" i="15"/>
  <c r="AA37" i="15"/>
  <c r="AC37" i="15"/>
  <c r="AE37" i="15"/>
  <c r="AA41" i="15"/>
  <c r="AC41" i="15"/>
  <c r="AE41" i="15"/>
  <c r="AA46" i="15"/>
  <c r="AC46" i="15"/>
  <c r="AE46" i="15"/>
  <c r="AA34" i="15"/>
  <c r="AC34" i="15"/>
  <c r="AE34" i="15"/>
  <c r="AA35" i="15"/>
  <c r="AC35" i="15"/>
  <c r="AE35" i="15"/>
  <c r="AG36" i="15"/>
  <c r="AI36" i="15"/>
  <c r="AK36" i="15"/>
  <c r="AG37" i="15"/>
  <c r="AI37" i="15"/>
  <c r="AK37" i="15"/>
  <c r="AG38" i="15"/>
  <c r="AI38" i="15"/>
  <c r="AK38" i="15"/>
  <c r="AG39" i="15"/>
  <c r="AI39" i="15"/>
  <c r="AK39" i="15"/>
  <c r="AG40" i="15"/>
  <c r="AI40" i="15"/>
  <c r="AK40" i="15"/>
  <c r="AG41" i="15"/>
  <c r="AI41" i="15"/>
  <c r="AK41" i="15"/>
  <c r="AG42" i="15"/>
  <c r="AI42" i="15"/>
  <c r="AK42" i="15"/>
  <c r="AG43" i="15"/>
  <c r="AI43" i="15"/>
  <c r="AK43" i="15"/>
  <c r="AG44" i="15"/>
  <c r="AI44" i="15"/>
  <c r="AK44" i="15"/>
  <c r="AA45" i="15"/>
  <c r="AC45" i="15"/>
  <c r="AE45" i="15"/>
  <c r="AG45" i="15"/>
  <c r="AI45" i="15"/>
  <c r="AK45" i="15"/>
  <c r="AG34" i="15"/>
  <c r="AI34" i="15"/>
  <c r="AK34" i="15"/>
  <c r="AG46" i="15"/>
  <c r="AI46" i="15"/>
  <c r="AK46" i="15"/>
  <c r="AG35" i="15"/>
  <c r="AI35" i="15"/>
  <c r="AK35" i="15"/>
  <c r="M96" i="4"/>
  <c r="M93" i="4"/>
  <c r="M94" i="4"/>
  <c r="M95" i="4"/>
  <c r="M97" i="4"/>
  <c r="M98" i="4"/>
  <c r="AS40" i="15"/>
  <c r="AU40" i="15"/>
  <c r="AW40" i="15"/>
  <c r="AS42" i="15"/>
  <c r="AU42" i="15"/>
  <c r="AW42" i="15"/>
  <c r="AS43" i="15"/>
  <c r="AU43" i="15"/>
  <c r="AW43" i="15"/>
  <c r="AS44" i="15"/>
  <c r="AU44" i="15"/>
  <c r="AW44" i="15"/>
  <c r="AS41" i="15"/>
  <c r="AU41" i="15"/>
  <c r="AW41" i="15"/>
  <c r="AS38" i="15"/>
  <c r="AU38" i="15"/>
  <c r="AW38" i="15"/>
  <c r="AS37" i="15"/>
  <c r="AU37" i="15"/>
  <c r="AW37" i="15"/>
  <c r="AS39" i="15"/>
  <c r="AU39" i="15"/>
  <c r="AW39" i="15"/>
  <c r="CI21" i="15"/>
  <c r="CI21" i="1"/>
  <c r="W85" i="5"/>
  <c r="W91" i="5"/>
  <c r="W90" i="5"/>
  <c r="W88" i="5"/>
  <c r="BH17" i="5"/>
  <c r="BI17" i="5"/>
  <c r="BJ17" i="5"/>
  <c r="BK17" i="5"/>
  <c r="BH18" i="5"/>
  <c r="BI18" i="5"/>
  <c r="BJ18" i="5"/>
  <c r="BK18" i="5"/>
  <c r="BH19" i="5"/>
  <c r="BI19" i="5"/>
  <c r="BJ19" i="5"/>
  <c r="BK19" i="5"/>
  <c r="BH20" i="5"/>
  <c r="BI20" i="5"/>
  <c r="BJ20" i="5"/>
  <c r="BK20" i="5"/>
  <c r="BH21" i="5"/>
  <c r="BI21" i="5"/>
  <c r="BJ21" i="5"/>
  <c r="BK21" i="5"/>
  <c r="BH22" i="5"/>
  <c r="BI22" i="5"/>
  <c r="BJ22" i="5"/>
  <c r="BK22" i="5"/>
  <c r="BH23" i="5"/>
  <c r="BI23" i="5"/>
  <c r="BJ23" i="5"/>
  <c r="BK23" i="5"/>
  <c r="BH24" i="5"/>
  <c r="BI24" i="5"/>
  <c r="BJ24" i="5"/>
  <c r="BK24" i="5"/>
  <c r="BH25" i="5"/>
  <c r="BI25" i="5"/>
  <c r="BJ25" i="5"/>
  <c r="BK25" i="5"/>
  <c r="BH26" i="5"/>
  <c r="BI26" i="5"/>
  <c r="BJ26" i="5"/>
  <c r="BK26" i="5"/>
  <c r="BG17" i="5"/>
  <c r="BG18" i="5"/>
  <c r="BG19" i="5"/>
  <c r="BG20" i="5"/>
  <c r="BG21" i="5"/>
  <c r="BG22" i="5"/>
  <c r="BG23" i="5"/>
  <c r="BG24" i="5"/>
  <c r="BG36" i="5"/>
  <c r="BG28" i="5"/>
  <c r="BG29" i="5"/>
  <c r="BG30" i="5"/>
  <c r="BG31" i="5"/>
  <c r="BG32" i="5"/>
  <c r="BG33" i="5"/>
  <c r="BG34" i="5"/>
  <c r="BH39" i="5"/>
  <c r="BI39" i="5"/>
  <c r="BJ39" i="5"/>
  <c r="BK39" i="5"/>
  <c r="BH40" i="5"/>
  <c r="BI40" i="5"/>
  <c r="BJ40" i="5"/>
  <c r="BK40" i="5"/>
  <c r="BH41" i="5"/>
  <c r="BI41" i="5"/>
  <c r="BJ41" i="5"/>
  <c r="BK41" i="5"/>
  <c r="BH42" i="5"/>
  <c r="BI42" i="5"/>
  <c r="BJ42" i="5"/>
  <c r="BK42" i="5"/>
  <c r="BH43" i="5"/>
  <c r="BI43" i="5"/>
  <c r="BJ43" i="5"/>
  <c r="BK43" i="5"/>
  <c r="BH44" i="5"/>
  <c r="BI44" i="5"/>
  <c r="BJ44" i="5"/>
  <c r="BK44" i="5"/>
  <c r="BH45" i="5"/>
  <c r="BI45" i="5"/>
  <c r="BJ45" i="5"/>
  <c r="BK45" i="5"/>
  <c r="BH46" i="5"/>
  <c r="BI46" i="5"/>
  <c r="BJ46" i="5"/>
  <c r="BK46" i="5"/>
  <c r="BH47" i="5"/>
  <c r="BJ47" i="5"/>
  <c r="BH48" i="5"/>
  <c r="BG39" i="5"/>
  <c r="BG40" i="5"/>
  <c r="BG41" i="5"/>
  <c r="BG42" i="5"/>
  <c r="BG43" i="5"/>
  <c r="BG44" i="5"/>
  <c r="BG45" i="5"/>
  <c r="BG46" i="5"/>
  <c r="BG53" i="5"/>
  <c r="BG51" i="5"/>
  <c r="BG52" i="5"/>
  <c r="BG57" i="5"/>
  <c r="BG50" i="5"/>
  <c r="BG54" i="5"/>
  <c r="BG55" i="5"/>
  <c r="BG56" i="5"/>
  <c r="BH6" i="5"/>
  <c r="BI6" i="5"/>
  <c r="BJ6" i="5"/>
  <c r="BK6" i="5"/>
  <c r="BH7" i="5"/>
  <c r="BI7" i="5"/>
  <c r="BJ7" i="5"/>
  <c r="BK7" i="5"/>
  <c r="BH8" i="5"/>
  <c r="BI8" i="5"/>
  <c r="BJ8" i="5"/>
  <c r="BK8" i="5"/>
  <c r="BH9" i="5"/>
  <c r="BI9" i="5"/>
  <c r="BJ9" i="5"/>
  <c r="BK9" i="5"/>
  <c r="BH10" i="5"/>
  <c r="BI10" i="5"/>
  <c r="BJ10" i="5"/>
  <c r="BK10" i="5"/>
  <c r="BH11" i="5"/>
  <c r="BI11" i="5"/>
  <c r="BJ11" i="5"/>
  <c r="BK11" i="5"/>
  <c r="BH12" i="5"/>
  <c r="BI12" i="5"/>
  <c r="BJ12" i="5"/>
  <c r="BK12" i="5"/>
  <c r="BH13" i="5"/>
  <c r="BI13" i="5"/>
  <c r="BJ13" i="5"/>
  <c r="BK13" i="5"/>
  <c r="BH14" i="5"/>
  <c r="BI14" i="5"/>
  <c r="BJ14" i="5"/>
  <c r="BK14" i="5"/>
  <c r="BH15" i="5"/>
  <c r="BI15" i="5"/>
  <c r="BJ15" i="5"/>
  <c r="BK15" i="5"/>
  <c r="A106" i="4"/>
  <c r="B64" i="4"/>
  <c r="I106" i="4"/>
  <c r="R64" i="4"/>
  <c r="Q106" i="4"/>
  <c r="AH64" i="4"/>
  <c r="M106" i="4"/>
  <c r="Z64" i="4"/>
  <c r="CI21" i="13"/>
  <c r="BK37" i="5"/>
  <c r="BJ37" i="5"/>
  <c r="BI37" i="5"/>
  <c r="BH37" i="5"/>
  <c r="BK36" i="5"/>
  <c r="BJ36" i="5"/>
  <c r="BI36" i="5"/>
  <c r="BH36" i="5"/>
  <c r="BK35" i="5"/>
  <c r="BJ35" i="5"/>
  <c r="BI35" i="5"/>
  <c r="BH35" i="5"/>
  <c r="BK34" i="5"/>
  <c r="BJ34" i="5"/>
  <c r="BI34" i="5"/>
  <c r="BH34" i="5"/>
  <c r="BK33" i="5"/>
  <c r="BJ33" i="5"/>
  <c r="BI33" i="5"/>
  <c r="BH33" i="5"/>
  <c r="BK32" i="5"/>
  <c r="BJ32" i="5"/>
  <c r="BI32" i="5"/>
  <c r="BH32" i="5"/>
  <c r="BK31" i="5"/>
  <c r="BJ31" i="5"/>
  <c r="BI31" i="5"/>
  <c r="BK30" i="5"/>
  <c r="BJ30" i="5"/>
  <c r="BI30" i="5"/>
  <c r="BH30" i="5"/>
  <c r="BH31" i="5"/>
  <c r="BJ66" i="5"/>
  <c r="BJ65" i="5"/>
  <c r="BH68" i="5"/>
  <c r="BK70" i="5"/>
  <c r="BJ70" i="5"/>
  <c r="BK67" i="5"/>
  <c r="BH70" i="5"/>
  <c r="BK63" i="5"/>
  <c r="BJ68" i="5"/>
  <c r="BK65" i="5"/>
  <c r="BI70" i="5"/>
  <c r="BI66" i="5"/>
  <c r="BJ63" i="5"/>
  <c r="BJ67" i="5"/>
  <c r="BI67" i="5"/>
  <c r="BH66" i="5"/>
  <c r="BI65" i="5"/>
  <c r="BJ69" i="5"/>
  <c r="BH69" i="5"/>
  <c r="BK66" i="5"/>
  <c r="BH63" i="5"/>
  <c r="BH65" i="5"/>
  <c r="BI63" i="5"/>
  <c r="BI68" i="5"/>
  <c r="BH67" i="5"/>
  <c r="BH50" i="5"/>
  <c r="BI50" i="5"/>
  <c r="BJ50" i="5"/>
  <c r="BK50" i="5"/>
  <c r="BH54" i="5"/>
  <c r="BI54" i="5"/>
  <c r="BJ54" i="5"/>
  <c r="BK54" i="5"/>
  <c r="BH55" i="5"/>
  <c r="BJ55" i="5"/>
  <c r="BH56" i="5"/>
  <c r="BJ56" i="5"/>
  <c r="BI58" i="5"/>
  <c r="BK58" i="5"/>
  <c r="BH53" i="5"/>
  <c r="BJ53" i="5"/>
  <c r="BI51" i="5"/>
  <c r="BK51" i="5"/>
  <c r="BI55" i="5"/>
  <c r="BK55" i="5"/>
  <c r="BI56" i="5"/>
  <c r="BK56" i="5"/>
  <c r="BH58" i="5"/>
  <c r="BJ58" i="5"/>
  <c r="BK59" i="5"/>
  <c r="BI53" i="5"/>
  <c r="BK53" i="5"/>
  <c r="BH51" i="5"/>
  <c r="BJ51" i="5"/>
  <c r="BH52" i="5"/>
  <c r="BI52" i="5"/>
  <c r="BJ52" i="5"/>
  <c r="BK52" i="5"/>
  <c r="BH57" i="5"/>
  <c r="BI57" i="5"/>
  <c r="BJ57" i="5"/>
  <c r="BK57" i="5"/>
  <c r="BH59" i="5"/>
  <c r="BI59" i="5"/>
  <c r="BJ59" i="5"/>
  <c r="BJ62" i="5"/>
  <c r="BG65" i="5"/>
  <c r="BG67" i="5"/>
  <c r="BG62" i="5"/>
  <c r="BG64" i="5"/>
  <c r="BG68" i="5"/>
  <c r="BG61" i="5"/>
  <c r="BG63" i="5"/>
  <c r="BG66" i="5"/>
  <c r="BI47" i="5"/>
  <c r="BI48" i="5"/>
  <c r="BJ48" i="5"/>
  <c r="BK48" i="5"/>
  <c r="BK47" i="5"/>
  <c r="BJ64" i="5"/>
  <c r="BK64" i="5"/>
  <c r="BK68" i="5"/>
  <c r="BI69" i="5"/>
  <c r="BK69" i="5"/>
  <c r="BJ61" i="5"/>
  <c r="BH62" i="5"/>
  <c r="BH61" i="5"/>
  <c r="BI61" i="5"/>
  <c r="BK61" i="5"/>
  <c r="BI62" i="5"/>
  <c r="BK62" i="5"/>
  <c r="BH64" i="5"/>
  <c r="BI64" i="5"/>
</calcChain>
</file>

<file path=xl/sharedStrings.xml><?xml version="1.0" encoding="utf-8"?>
<sst xmlns="http://schemas.openxmlformats.org/spreadsheetml/2006/main" count="1688" uniqueCount="122">
  <si>
    <t>1. Division</t>
  </si>
  <si>
    <t>Status</t>
  </si>
  <si>
    <t>Enkeltrække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</si>
  <si>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</si>
  <si>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</si>
  <si>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</si>
  <si>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</si>
  <si>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</si>
  <si>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</si>
  <si>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</si>
  <si>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</si>
  <si>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</si>
  <si>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</si>
  <si>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</si>
  <si>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</si>
  <si>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</si>
  <si>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>2. Division</t>
  </si>
  <si>
    <t>3. Division</t>
  </si>
  <si>
    <t>Res</t>
  </si>
  <si>
    <t>X</t>
  </si>
  <si>
    <t>-</t>
  </si>
  <si>
    <t>De 13 rigtige</t>
  </si>
  <si>
    <t>1X2</t>
  </si>
  <si>
    <t>Nr.</t>
  </si>
  <si>
    <t>Signatur</t>
  </si>
  <si>
    <t>K</t>
  </si>
  <si>
    <t>V</t>
  </si>
  <si>
    <t>U</t>
  </si>
  <si>
    <t>T</t>
  </si>
  <si>
    <t>ES</t>
  </si>
  <si>
    <t>MS</t>
  </si>
  <si>
    <t>Resultat:</t>
  </si>
  <si>
    <t>Før</t>
  </si>
  <si>
    <t>Nu</t>
  </si>
  <si>
    <t>Efter</t>
  </si>
  <si>
    <t>Egenscore</t>
  </si>
  <si>
    <t>Modscore</t>
  </si>
  <si>
    <t>Point</t>
  </si>
  <si>
    <t>MR</t>
  </si>
  <si>
    <t>Placering</t>
  </si>
  <si>
    <t>Kampe</t>
  </si>
  <si>
    <t>Vundet</t>
  </si>
  <si>
    <t>Uafgjort</t>
  </si>
  <si>
    <t>Tabt</t>
  </si>
  <si>
    <t xml:space="preserve">P </t>
  </si>
  <si>
    <t>Klagefrister:</t>
  </si>
  <si>
    <t>Regnefejl - 3 uger</t>
  </si>
  <si>
    <t>Opstillingsfejl - lørdag kl. 14.00</t>
  </si>
  <si>
    <t>Uge:</t>
  </si>
  <si>
    <t>År:</t>
  </si>
  <si>
    <t>ID</t>
  </si>
  <si>
    <t>Disket</t>
  </si>
  <si>
    <t>Udmeldt</t>
  </si>
  <si>
    <t>"Rækker"</t>
  </si>
  <si>
    <t>Hjemmehold</t>
  </si>
  <si>
    <t>Udehold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</si>
  <si>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</si>
  <si>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</si>
  <si>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</si>
  <si>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</si>
  <si>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</si>
  <si>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</si>
  <si>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</si>
  <si>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</si>
  <si>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</si>
  <si>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</si>
  <si>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</si>
  <si>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</si>
  <si>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</si>
  <si>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</si>
  <si>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>Tillæg</t>
  </si>
  <si>
    <t>Hierarki</t>
  </si>
  <si>
    <t xml:space="preserve"> </t>
  </si>
  <si>
    <t>Runde før:</t>
  </si>
  <si>
    <t>Runde nu:</t>
  </si>
  <si>
    <t>Reserver før:</t>
  </si>
  <si>
    <t>Rundens reservescore:</t>
  </si>
  <si>
    <t>Resultat</t>
  </si>
  <si>
    <t>Pulje A:</t>
  </si>
  <si>
    <t>Pulje B:</t>
  </si>
  <si>
    <t>Stillingen, Pulje 1:</t>
  </si>
  <si>
    <t>Stillingen, Pulje 2:</t>
  </si>
  <si>
    <t>Næste runde, Pulje A:</t>
  </si>
  <si>
    <t>Næste runde, Pulje B:</t>
  </si>
  <si>
    <t>Signaturer</t>
  </si>
  <si>
    <t>Hjemme</t>
  </si>
  <si>
    <t>Ude</t>
  </si>
  <si>
    <t>Kamp 1</t>
  </si>
  <si>
    <t>Kamp 2</t>
  </si>
  <si>
    <t>Kamp 3</t>
  </si>
  <si>
    <t>Kamp 4</t>
  </si>
  <si>
    <t>Score</t>
  </si>
  <si>
    <t>Videre</t>
  </si>
  <si>
    <t>Semifinaler</t>
  </si>
  <si>
    <t>Vinder</t>
  </si>
  <si>
    <t>Arsenal</t>
  </si>
  <si>
    <t>Everton</t>
  </si>
  <si>
    <t>Coventry</t>
  </si>
  <si>
    <t>Fulham</t>
  </si>
  <si>
    <t>Blackburn</t>
  </si>
  <si>
    <t>Wrexham</t>
  </si>
  <si>
    <t>Cardiff</t>
  </si>
  <si>
    <t>Birmingham</t>
  </si>
  <si>
    <t>Lincoln</t>
  </si>
  <si>
    <t>Burnley</t>
  </si>
  <si>
    <t>Preston</t>
  </si>
  <si>
    <t>West Bromwich</t>
  </si>
  <si>
    <t>West Ham</t>
  </si>
  <si>
    <t>Southampton</t>
  </si>
  <si>
    <t>Stoke</t>
  </si>
  <si>
    <t>Bristol C</t>
  </si>
  <si>
    <t>Queens Park R</t>
  </si>
  <si>
    <t>Swansea</t>
  </si>
  <si>
    <t>Wolverhampton</t>
  </si>
  <si>
    <t>Watford</t>
  </si>
  <si>
    <t>Blackpool</t>
  </si>
  <si>
    <t>Mansfield</t>
  </si>
  <si>
    <t>Stevenage</t>
  </si>
  <si>
    <t>Milton Keynes Dons</t>
  </si>
  <si>
    <t>AFC Wimbledon</t>
  </si>
  <si>
    <t>Wycombe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</si>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</sst>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b/>
      <u/>
      <sz val="12"/>
      <name val="Arial"/>
      <family val="2"/>
    </font>
    <font>
      <b/>
      <u/>
      <sz val="2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6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8" fillId="0" borderId="0"/>
  </cellStyleXfs>
  <cellXfs count="296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textRotation="90"/>
    </xf>
    <xf numFmtId="0" fontId="4" fillId="0" borderId="7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right"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right" vertical="center"/>
    </xf>
    <xf numFmtId="0" fontId="4" fillId="0" borderId="8" xfId="0" applyFont="1" applyBorder="1" applyAlignment="1" applyProtection="1">
      <alignment horizontal="left" vertical="center"/>
    </xf>
    <xf numFmtId="0" fontId="4" fillId="0" borderId="8" xfId="0" applyFont="1" applyBorder="1" applyAlignment="1" applyProtection="1">
      <alignment horizontal="center" vertical="center"/>
    </xf>
    <xf numFmtId="2" fontId="4" fillId="0" borderId="0" xfId="0" applyNumberFormat="1" applyFont="1" applyAlignment="1" applyProtection="1">
      <alignment horizontal="center" vertical="center"/>
    </xf>
    <xf numFmtId="1" fontId="4" fillId="0" borderId="0" xfId="0" applyNumberFormat="1" applyFont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center" vertical="center"/>
      <protection locked="0"/>
    </xf>
    <xf numFmtId="0" fontId="11" fillId="0" borderId="6" xfId="0" applyFont="1" applyFill="1" applyBorder="1" applyAlignment="1" applyProtection="1">
      <alignment horizontal="center" vertical="center"/>
      <protection locked="0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 applyProtection="1">
      <alignment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 applyProtection="1">
      <alignment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right" vertical="center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0" fontId="0" fillId="0" borderId="0" xfId="0" applyAlignment="1">
      <alignment horizontal="right" vertical="center"/>
    </xf>
    <xf numFmtId="0" fontId="15" fillId="0" borderId="18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horizontal="right" vertical="center"/>
    </xf>
    <xf numFmtId="0" fontId="15" fillId="0" borderId="16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4" fillId="0" borderId="28" xfId="0" applyFont="1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4" fillId="0" borderId="29" xfId="0" applyFont="1" applyBorder="1" applyAlignment="1">
      <alignment horizontal="right" vertical="center"/>
    </xf>
    <xf numFmtId="0" fontId="4" fillId="0" borderId="30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30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32" xfId="0" applyFont="1" applyBorder="1" applyAlignment="1" applyProtection="1">
      <alignment horizontal="right" vertical="center"/>
    </xf>
    <xf numFmtId="0" fontId="4" fillId="0" borderId="32" xfId="0" applyFont="1" applyBorder="1" applyAlignment="1" applyProtection="1">
      <alignment horizontal="left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right" vertical="center"/>
    </xf>
    <xf numFmtId="0" fontId="4" fillId="0" borderId="28" xfId="0" applyFont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right" vertical="center"/>
    </xf>
    <xf numFmtId="0" fontId="4" fillId="0" borderId="23" xfId="0" applyFont="1" applyFill="1" applyBorder="1" applyAlignment="1" applyProtection="1">
      <alignment horizontal="right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horizontal="left" vertical="center"/>
    </xf>
    <xf numFmtId="0" fontId="4" fillId="0" borderId="25" xfId="0" applyFont="1" applyFill="1" applyBorder="1" applyAlignment="1" applyProtection="1">
      <alignment horizontal="right" vertical="center"/>
    </xf>
    <xf numFmtId="0" fontId="4" fillId="0" borderId="26" xfId="0" applyFont="1" applyFill="1" applyBorder="1" applyAlignment="1" applyProtection="1">
      <alignment horizontal="right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left" vertical="center"/>
    </xf>
    <xf numFmtId="0" fontId="4" fillId="0" borderId="27" xfId="0" applyFont="1" applyFill="1" applyBorder="1" applyAlignment="1" applyProtection="1">
      <alignment horizontal="left" vertical="center"/>
    </xf>
    <xf numFmtId="0" fontId="14" fillId="0" borderId="0" xfId="0" applyFont="1" applyFill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5" fillId="0" borderId="18" xfId="0" applyFont="1" applyBorder="1" applyAlignment="1" applyProtection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left" vertical="center"/>
    </xf>
    <xf numFmtId="0" fontId="15" fillId="0" borderId="14" xfId="0" applyFont="1" applyBorder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15" fillId="0" borderId="28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15" fillId="0" borderId="16" xfId="0" applyFont="1" applyBorder="1" applyAlignment="1" applyProtection="1">
      <alignment horizontal="left" vertical="center"/>
    </xf>
    <xf numFmtId="0" fontId="0" fillId="0" borderId="16" xfId="0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7" fillId="0" borderId="36" xfId="0" applyFont="1" applyBorder="1" applyAlignment="1" applyProtection="1">
      <alignment horizontal="center" vertical="center"/>
    </xf>
    <xf numFmtId="0" fontId="11" fillId="0" borderId="36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15" fillId="0" borderId="35" xfId="0" applyFont="1" applyBorder="1" applyAlignment="1" applyProtection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6" fillId="0" borderId="18" xfId="0" applyFont="1" applyBorder="1" applyAlignment="1" applyProtection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5" fillId="0" borderId="18" xfId="0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36" xfId="0" applyFont="1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 vertical="center"/>
    </xf>
    <xf numFmtId="0" fontId="4" fillId="0" borderId="50" xfId="0" applyFont="1" applyBorder="1" applyAlignment="1" applyProtection="1">
      <alignment horizontal="center" vertical="center"/>
    </xf>
    <xf numFmtId="0" fontId="0" fillId="0" borderId="51" xfId="0" applyBorder="1" applyAlignment="1" applyProtection="1">
      <alignment horizontal="center" vertical="center"/>
    </xf>
    <xf numFmtId="0" fontId="4" fillId="0" borderId="60" xfId="0" applyFont="1" applyBorder="1" applyAlignment="1" applyProtection="1">
      <alignment horizontal="center" vertical="center"/>
    </xf>
    <xf numFmtId="0" fontId="0" fillId="0" borderId="61" xfId="0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/>
    </xf>
    <xf numFmtId="0" fontId="0" fillId="0" borderId="43" xfId="0" applyBorder="1" applyAlignment="1" applyProtection="1">
      <alignment horizontal="center" vertical="center"/>
    </xf>
    <xf numFmtId="0" fontId="8" fillId="0" borderId="36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/>
    </xf>
    <xf numFmtId="0" fontId="9" fillId="0" borderId="36" xfId="0" applyFont="1" applyBorder="1" applyAlignment="1" applyProtection="1">
      <alignment horizontal="center" vertical="center"/>
    </xf>
    <xf numFmtId="0" fontId="8" fillId="0" borderId="56" xfId="0" applyFont="1" applyBorder="1" applyAlignment="1" applyProtection="1">
      <alignment horizontal="center" vertical="center"/>
    </xf>
    <xf numFmtId="0" fontId="8" fillId="0" borderId="57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4" fillId="0" borderId="37" xfId="0" applyFont="1" applyBorder="1" applyAlignment="1" applyProtection="1">
      <alignment horizontal="center" vertical="center"/>
    </xf>
    <xf numFmtId="0" fontId="0" fillId="0" borderId="38" xfId="0" applyBorder="1" applyAlignment="1" applyProtection="1">
      <alignment horizontal="center" vertical="center"/>
    </xf>
    <xf numFmtId="0" fontId="4" fillId="0" borderId="62" xfId="0" applyFont="1" applyBorder="1" applyAlignment="1" applyProtection="1">
      <alignment horizontal="center" vertical="center"/>
    </xf>
    <xf numFmtId="0" fontId="0" fillId="0" borderId="63" xfId="0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0" fillId="0" borderId="47" xfId="0" applyBorder="1" applyAlignment="1" applyProtection="1">
      <alignment horizontal="center" vertical="center"/>
    </xf>
    <xf numFmtId="0" fontId="4" fillId="0" borderId="64" xfId="0" applyFont="1" applyBorder="1" applyAlignment="1" applyProtection="1">
      <alignment horizontal="center" vertical="center"/>
    </xf>
    <xf numFmtId="0" fontId="4" fillId="0" borderId="48" xfId="0" applyFont="1" applyBorder="1" applyAlignment="1" applyProtection="1">
      <alignment horizontal="center" vertical="center"/>
    </xf>
    <xf numFmtId="0" fontId="4" fillId="0" borderId="4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vertical="center"/>
    </xf>
    <xf numFmtId="0" fontId="0" fillId="0" borderId="36" xfId="0" applyBorder="1" applyAlignment="1" applyProtection="1">
      <alignment vertical="center"/>
    </xf>
    <xf numFmtId="0" fontId="4" fillId="0" borderId="8" xfId="0" applyFont="1" applyBorder="1" applyAlignment="1" applyProtection="1">
      <alignment horizontal="center" vertical="center"/>
    </xf>
    <xf numFmtId="0" fontId="0" fillId="0" borderId="59" xfId="0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/>
    </xf>
    <xf numFmtId="0" fontId="4" fillId="0" borderId="58" xfId="0" applyFont="1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4" fillId="0" borderId="53" xfId="0" applyFont="1" applyBorder="1" applyAlignment="1" applyProtection="1">
      <alignment horizontal="center" vertical="center"/>
    </xf>
    <xf numFmtId="0" fontId="0" fillId="0" borderId="54" xfId="0" applyBorder="1" applyAlignment="1" applyProtection="1">
      <alignment horizontal="center" vertical="center"/>
    </xf>
    <xf numFmtId="0" fontId="0" fillId="0" borderId="55" xfId="0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0" fontId="0" fillId="0" borderId="42" xfId="0" applyBorder="1" applyAlignment="1" applyProtection="1">
      <alignment horizontal="center" vertical="center"/>
    </xf>
    <xf numFmtId="0" fontId="4" fillId="0" borderId="52" xfId="0" applyFont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0" fillId="0" borderId="50" xfId="0" applyBorder="1" applyAlignment="1" applyProtection="1">
      <alignment horizontal="center" vertical="center"/>
    </xf>
    <xf numFmtId="0" fontId="4" fillId="0" borderId="44" xfId="0" applyFont="1" applyBorder="1" applyAlignment="1" applyProtection="1">
      <alignment horizontal="center" vertical="center"/>
    </xf>
    <xf numFmtId="0" fontId="0" fillId="0" borderId="45" xfId="0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 textRotation="90"/>
    </xf>
    <xf numFmtId="0" fontId="0" fillId="0" borderId="28" xfId="0" applyBorder="1" applyAlignment="1" applyProtection="1">
      <alignment horizontal="center" vertical="center" textRotation="90"/>
    </xf>
    <xf numFmtId="0" fontId="0" fillId="0" borderId="0" xfId="0" applyBorder="1" applyAlignment="1" applyProtection="1">
      <alignment horizontal="center" vertical="center" textRotation="90"/>
    </xf>
    <xf numFmtId="0" fontId="4" fillId="0" borderId="35" xfId="0" applyFont="1" applyBorder="1" applyAlignment="1" applyProtection="1">
      <alignment horizontal="center" vertical="center" textRotation="90"/>
    </xf>
    <xf numFmtId="0" fontId="0" fillId="0" borderId="18" xfId="0" applyBorder="1" applyAlignment="1" applyProtection="1">
      <alignment horizontal="center" vertical="center" textRotation="90"/>
    </xf>
    <xf numFmtId="0" fontId="4" fillId="0" borderId="28" xfId="0" applyFont="1" applyBorder="1" applyAlignment="1" applyProtection="1">
      <alignment horizontal="center" vertical="center"/>
    </xf>
    <xf numFmtId="0" fontId="15" fillId="0" borderId="39" xfId="0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0" fontId="15" fillId="0" borderId="19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 textRotation="90"/>
    </xf>
    <xf numFmtId="0" fontId="4" fillId="0" borderId="34" xfId="0" applyFont="1" applyBorder="1" applyAlignment="1" applyProtection="1">
      <alignment horizontal="center" vertical="center" textRotation="90"/>
    </xf>
    <xf numFmtId="0" fontId="0" fillId="0" borderId="33" xfId="0" applyBorder="1" applyAlignment="1" applyProtection="1">
      <alignment horizontal="center" vertical="center" textRotation="90"/>
    </xf>
    <xf numFmtId="0" fontId="0" fillId="0" borderId="0" xfId="0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textRotation="90"/>
    </xf>
    <xf numFmtId="0" fontId="4" fillId="0" borderId="40" xfId="0" applyFont="1" applyBorder="1" applyAlignment="1" applyProtection="1">
      <alignment horizontal="center" vertical="center" textRotation="90"/>
    </xf>
    <xf numFmtId="0" fontId="0" fillId="0" borderId="41" xfId="0" applyBorder="1" applyAlignment="1" applyProtection="1">
      <alignment horizontal="center" vertical="center"/>
    </xf>
    <xf numFmtId="0" fontId="6" fillId="0" borderId="35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5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 applyProtection="1">
      <alignment horizontal="center" vertical="center"/>
    </xf>
    <xf numFmtId="0" fontId="14" fillId="0" borderId="22" xfId="0" applyFont="1" applyFill="1" applyBorder="1" applyAlignment="1" applyProtection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4" fillId="0" borderId="0" xfId="0" applyFont="1" applyFill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</xf>
    <xf numFmtId="0" fontId="7" fillId="0" borderId="26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right" vertical="center"/>
    </xf>
    <xf numFmtId="0" fontId="0" fillId="0" borderId="25" xfId="0" applyBorder="1" applyAlignment="1">
      <alignment horizontal="right" vertical="center"/>
    </xf>
    <xf numFmtId="0" fontId="4" fillId="0" borderId="23" xfId="0" applyFont="1" applyFill="1" applyBorder="1" applyAlignment="1" applyProtection="1">
      <alignment horizontal="right" vertical="center"/>
    </xf>
    <xf numFmtId="0" fontId="0" fillId="0" borderId="26" xfId="0" applyBorder="1" applyAlignment="1">
      <alignment horizontal="right" vertical="center"/>
    </xf>
    <xf numFmtId="0" fontId="4" fillId="0" borderId="23" xfId="0" applyFont="1" applyFill="1" applyBorder="1" applyAlignment="1" applyProtection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24" xfId="0" applyFont="1" applyFill="1" applyBorder="1" applyAlignment="1" applyProtection="1">
      <alignment horizontal="left" vertical="center"/>
    </xf>
    <xf numFmtId="0" fontId="0" fillId="0" borderId="27" xfId="0" applyBorder="1" applyAlignment="1">
      <alignment horizontal="left" vertical="center"/>
    </xf>
    <xf numFmtId="0" fontId="14" fillId="0" borderId="23" xfId="0" applyFont="1" applyFill="1" applyBorder="1" applyAlignment="1" applyProtection="1">
      <alignment horizontal="center" vertical="center"/>
    </xf>
    <xf numFmtId="0" fontId="14" fillId="0" borderId="24" xfId="0" applyFont="1" applyFill="1" applyBorder="1" applyAlignment="1" applyProtection="1">
      <alignment horizontal="center" vertical="center"/>
    </xf>
    <xf numFmtId="0" fontId="14" fillId="0" borderId="25" xfId="0" applyFont="1" applyFill="1" applyBorder="1" applyAlignment="1" applyProtection="1">
      <alignment horizontal="center" vertical="center"/>
    </xf>
    <xf numFmtId="0" fontId="14" fillId="0" borderId="26" xfId="0" applyFont="1" applyFill="1" applyBorder="1" applyAlignment="1" applyProtection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Normal" xfId="0" builtinId="0"/>
    <cellStyle name="Normal 2" xfId="1" xr:uid="{C8F01332-F14A-4AD9-B5FC-7C04D89904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externalLink" Target="externalLinks/externalLink3.xml" /><Relationship Id="rId2" Type="http://schemas.openxmlformats.org/officeDocument/2006/relationships/worksheet" Target="worksheets/sheet2.xml" /><Relationship Id="rId16" Type="http://schemas.openxmlformats.org/officeDocument/2006/relationships/calcChain" Target="calcChain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externalLink" Target="externalLinks/externalLink2.xml" /><Relationship Id="rId5" Type="http://schemas.openxmlformats.org/officeDocument/2006/relationships/worksheet" Target="worksheets/sheet5.xml" /><Relationship Id="rId15" Type="http://schemas.openxmlformats.org/officeDocument/2006/relationships/sharedStrings" Target="sharedStrings.xml" /><Relationship Id="rId10" Type="http://schemas.openxmlformats.org/officeDocument/2006/relationships/externalLink" Target="externalLinks/externalLink1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tyles" Target="styles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uni-it/Dropbox/Lunds%20Tipsforening/Ligaturneringen%20-%202026/Program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uni-it/Dropbox/Lunds%20Tipsforening/Ligaturneringen%20-%202026/Uge%2042.xls" TargetMode="External" 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uni-it/Dropbox/Lunds%20Tipsforening/Ligaturneringen%20-%202026/Uge%2041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Program - 1. Division"/>
      <sheetName val="Program - 2. Division"/>
      <sheetName val="Program - 3. Division"/>
    </sheetNames>
    <sheetDataSet>
      <sheetData sheetId="0">
        <row r="4">
          <cell r="F4" t="str">
            <v>Bjarne Villadsen</v>
          </cell>
          <cell r="L4" t="str">
            <v>Bjarne Villadsen</v>
          </cell>
          <cell r="R4" t="str">
            <v>Bjarne Villadsen</v>
          </cell>
        </row>
        <row r="6">
          <cell r="A6" t="str">
            <v>onsdag</v>
          </cell>
          <cell r="F6" t="str">
            <v>20 46 98 75</v>
          </cell>
          <cell r="L6" t="str">
            <v>20 46 98 75</v>
          </cell>
          <cell r="R6" t="str">
            <v>20 46 98 75</v>
          </cell>
        </row>
        <row r="8">
          <cell r="A8" t="str">
            <v>23.00</v>
          </cell>
          <cell r="F8" t="str">
            <v>lundstipsforening@gmail.com</v>
          </cell>
          <cell r="L8" t="str">
            <v>lundstipsforening@gmail.com</v>
          </cell>
          <cell r="R8" t="str">
            <v>lundstipsforening@gmail.com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ljeprogram"/>
      <sheetName val="Kampe"/>
      <sheetName val="Rækker"/>
      <sheetName val="1. Division"/>
      <sheetName val="2. Division"/>
      <sheetName val="3. Division"/>
      <sheetName val="Liga Pokalen - Udskrift"/>
      <sheetName val="Liga Pokalen - Resultater"/>
      <sheetName val="Liga Cup"/>
      <sheetName val="DB"/>
    </sheetNames>
    <sheetDataSet>
      <sheetData sheetId="0">
        <row r="5">
          <cell r="J5" t="str">
            <v>Benbo</v>
          </cell>
          <cell r="L5" t="str">
            <v>Arsenal</v>
          </cell>
        </row>
        <row r="6">
          <cell r="J6" t="str">
            <v>Piquet</v>
          </cell>
          <cell r="L6" t="str">
            <v>Frydkær</v>
          </cell>
        </row>
        <row r="7">
          <cell r="J7" t="str">
            <v>Idskov</v>
          </cell>
          <cell r="L7" t="str">
            <v>Select</v>
          </cell>
        </row>
        <row r="8">
          <cell r="J8" t="str">
            <v>Canary</v>
          </cell>
          <cell r="L8" t="str">
            <v>Flinca</v>
          </cell>
        </row>
        <row r="9">
          <cell r="J9" t="str">
            <v>Futte</v>
          </cell>
          <cell r="L9" t="str">
            <v>Stoke</v>
          </cell>
        </row>
        <row r="11">
          <cell r="J11" t="str">
            <v>Nuser</v>
          </cell>
          <cell r="L11" t="str">
            <v>Steam</v>
          </cell>
        </row>
        <row r="12">
          <cell r="J12" t="str">
            <v>Chelsea</v>
          </cell>
          <cell r="L12" t="str">
            <v>United</v>
          </cell>
        </row>
        <row r="13">
          <cell r="J13" t="str">
            <v>Harry</v>
          </cell>
          <cell r="L13" t="str">
            <v>SPVK</v>
          </cell>
        </row>
        <row r="14">
          <cell r="J14" t="str">
            <v>Tynde</v>
          </cell>
          <cell r="L14" t="str">
            <v>Murer</v>
          </cell>
        </row>
        <row r="15">
          <cell r="J15" t="str">
            <v>Forest</v>
          </cell>
          <cell r="L15" t="str">
            <v>Cork</v>
          </cell>
        </row>
        <row r="32">
          <cell r="J32" t="str">
            <v>Far</v>
          </cell>
          <cell r="L32" t="str">
            <v>Laplace</v>
          </cell>
        </row>
        <row r="33">
          <cell r="J33" t="str">
            <v>Lions</v>
          </cell>
          <cell r="L33" t="str">
            <v>Degnen</v>
          </cell>
        </row>
        <row r="34">
          <cell r="J34" t="str">
            <v>Halvor</v>
          </cell>
          <cell r="L34" t="str">
            <v>Kailua</v>
          </cell>
        </row>
        <row r="35">
          <cell r="J35" t="str">
            <v>Himbo</v>
          </cell>
          <cell r="L35" t="str">
            <v>Tøfting</v>
          </cell>
        </row>
        <row r="36">
          <cell r="J36" t="str">
            <v>Fox</v>
          </cell>
          <cell r="L36" t="str">
            <v>Anderup</v>
          </cell>
        </row>
        <row r="38">
          <cell r="J38" t="str">
            <v>Nemelig</v>
          </cell>
          <cell r="L38" t="str">
            <v>Culopip</v>
          </cell>
        </row>
        <row r="39">
          <cell r="J39" t="str">
            <v>MFP</v>
          </cell>
          <cell r="L39" t="str">
            <v>Percy</v>
          </cell>
        </row>
        <row r="40">
          <cell r="J40" t="str">
            <v>Livpool</v>
          </cell>
          <cell r="L40" t="str">
            <v>Agger</v>
          </cell>
        </row>
        <row r="41">
          <cell r="J41" t="str">
            <v>Cottee</v>
          </cell>
          <cell r="L41" t="str">
            <v>IANRUSH</v>
          </cell>
        </row>
        <row r="42">
          <cell r="J42" t="str">
            <v>Kinks</v>
          </cell>
          <cell r="L42" t="str">
            <v>Zico</v>
          </cell>
        </row>
        <row r="59">
          <cell r="J59" t="str">
            <v>McCoist</v>
          </cell>
          <cell r="L59" t="str">
            <v>ÅZÆTZØW</v>
          </cell>
        </row>
        <row r="60">
          <cell r="J60" t="str">
            <v>Gunners</v>
          </cell>
          <cell r="L60" t="str">
            <v>Mauer</v>
          </cell>
        </row>
        <row r="61">
          <cell r="J61" t="str">
            <v>Hede</v>
          </cell>
          <cell r="L61" t="str">
            <v>Nielsen</v>
          </cell>
        </row>
        <row r="62">
          <cell r="J62" t="str">
            <v>Sergio</v>
          </cell>
          <cell r="L62" t="str">
            <v>Højgård</v>
          </cell>
        </row>
        <row r="63">
          <cell r="J63" t="str">
            <v>Schøn</v>
          </cell>
          <cell r="L63" t="str">
            <v>LPHJ</v>
          </cell>
        </row>
        <row r="65">
          <cell r="J65" t="str">
            <v>Magpies</v>
          </cell>
          <cell r="L65" t="str">
            <v>brula</v>
          </cell>
        </row>
        <row r="66">
          <cell r="J66" t="str">
            <v>LUFCMOT</v>
          </cell>
          <cell r="L66" t="str">
            <v>Søknud</v>
          </cell>
        </row>
        <row r="67">
          <cell r="J67" t="str">
            <v>Lucky</v>
          </cell>
          <cell r="L67" t="str">
            <v>Anfield</v>
          </cell>
        </row>
        <row r="68">
          <cell r="J68" t="str">
            <v>Håvard</v>
          </cell>
          <cell r="L68" t="str">
            <v>Sebjoh</v>
          </cell>
        </row>
        <row r="69">
          <cell r="J69" t="str">
            <v>Kudsken</v>
          </cell>
          <cell r="L69" t="str">
            <v>Randers</v>
          </cell>
        </row>
      </sheetData>
      <sheetData sheetId="1"/>
      <sheetData sheetId="2"/>
      <sheetData sheetId="3">
        <row r="17">
          <cell r="CG17">
            <v>8</v>
          </cell>
        </row>
      </sheetData>
      <sheetData sheetId="4">
        <row r="17">
          <cell r="CG17">
            <v>8</v>
          </cell>
        </row>
      </sheetData>
      <sheetData sheetId="5">
        <row r="17">
          <cell r="CG17">
            <v>7</v>
          </cell>
        </row>
      </sheetData>
      <sheetData sheetId="6"/>
      <sheetData sheetId="7"/>
      <sheetData sheetId="8"/>
      <sheetData sheetId="9">
        <row r="1">
          <cell r="B1">
            <v>2026</v>
          </cell>
        </row>
        <row r="2">
          <cell r="D2">
            <v>1</v>
          </cell>
        </row>
        <row r="6">
          <cell r="E6" t="str">
            <v>Arsenal</v>
          </cell>
          <cell r="F6" t="str">
            <v>Frydkær</v>
          </cell>
          <cell r="G6">
            <v>8</v>
          </cell>
          <cell r="H6">
            <v>9</v>
          </cell>
          <cell r="I6" t="str">
            <v>Arsenal</v>
          </cell>
          <cell r="J6" t="str">
            <v>Piquet</v>
          </cell>
          <cell r="K6" t="str">
            <v>Arsenal</v>
          </cell>
          <cell r="L6">
            <v>4</v>
          </cell>
          <cell r="N6">
            <v>0</v>
          </cell>
          <cell r="P6">
            <v>0</v>
          </cell>
          <cell r="S6">
            <v>0</v>
          </cell>
          <cell r="V6">
            <v>0</v>
          </cell>
          <cell r="BE6">
            <v>1</v>
          </cell>
          <cell r="BF6" t="str">
            <v>Frydkær</v>
          </cell>
          <cell r="BH6">
            <v>0</v>
          </cell>
          <cell r="BI6">
            <v>0</v>
          </cell>
          <cell r="BJ6">
            <v>2</v>
          </cell>
          <cell r="BK6">
            <v>0</v>
          </cell>
          <cell r="BL6">
            <v>39</v>
          </cell>
          <cell r="BM6">
            <v>20</v>
          </cell>
          <cell r="BN6">
            <v>14</v>
          </cell>
          <cell r="BO6">
            <v>5</v>
          </cell>
          <cell r="BP6">
            <v>264</v>
          </cell>
          <cell r="BQ6">
            <v>245</v>
          </cell>
          <cell r="BR6">
            <v>74</v>
          </cell>
        </row>
        <row r="7">
          <cell r="E7" t="str">
            <v>Piquet</v>
          </cell>
          <cell r="F7" t="str">
            <v>Select</v>
          </cell>
          <cell r="G7">
            <v>8</v>
          </cell>
          <cell r="H7">
            <v>8</v>
          </cell>
          <cell r="I7" t="str">
            <v>Select</v>
          </cell>
          <cell r="J7" t="str">
            <v>Benbo</v>
          </cell>
          <cell r="K7" t="str">
            <v>Benbo</v>
          </cell>
          <cell r="L7">
            <v>5</v>
          </cell>
          <cell r="N7">
            <v>0</v>
          </cell>
          <cell r="P7">
            <v>0</v>
          </cell>
          <cell r="S7">
            <v>2</v>
          </cell>
          <cell r="V7">
            <v>0</v>
          </cell>
          <cell r="BE7">
            <v>2</v>
          </cell>
          <cell r="BF7" t="str">
            <v>Benbo</v>
          </cell>
          <cell r="BH7">
            <v>0</v>
          </cell>
          <cell r="BI7">
            <v>0</v>
          </cell>
          <cell r="BJ7">
            <v>2</v>
          </cell>
          <cell r="BK7">
            <v>0</v>
          </cell>
          <cell r="BL7">
            <v>39</v>
          </cell>
          <cell r="BM7">
            <v>16</v>
          </cell>
          <cell r="BN7">
            <v>17</v>
          </cell>
          <cell r="BO7">
            <v>6</v>
          </cell>
          <cell r="BP7">
            <v>264</v>
          </cell>
          <cell r="BQ7">
            <v>244</v>
          </cell>
          <cell r="BR7">
            <v>65</v>
          </cell>
        </row>
        <row r="8">
          <cell r="E8" t="str">
            <v>Benbo</v>
          </cell>
          <cell r="F8" t="str">
            <v>Flinca</v>
          </cell>
          <cell r="G8">
            <v>9</v>
          </cell>
          <cell r="H8">
            <v>8</v>
          </cell>
          <cell r="I8" t="str">
            <v>Flinca</v>
          </cell>
          <cell r="J8" t="str">
            <v>Idskov</v>
          </cell>
          <cell r="K8" t="str">
            <v>Canary</v>
          </cell>
          <cell r="L8">
            <v>7</v>
          </cell>
          <cell r="N8">
            <v>0</v>
          </cell>
          <cell r="P8">
            <v>0</v>
          </cell>
          <cell r="S8">
            <v>0</v>
          </cell>
          <cell r="V8">
            <v>0</v>
          </cell>
          <cell r="BE8">
            <v>3</v>
          </cell>
          <cell r="BF8" t="str">
            <v>Futte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39</v>
          </cell>
          <cell r="BM8">
            <v>17</v>
          </cell>
          <cell r="BN8">
            <v>11</v>
          </cell>
          <cell r="BO8">
            <v>11</v>
          </cell>
          <cell r="BP8">
            <v>253</v>
          </cell>
          <cell r="BQ8">
            <v>245</v>
          </cell>
          <cell r="BR8">
            <v>62</v>
          </cell>
        </row>
        <row r="9">
          <cell r="E9" t="str">
            <v>Idskov</v>
          </cell>
          <cell r="F9" t="str">
            <v>Stoke</v>
          </cell>
          <cell r="G9">
            <v>8</v>
          </cell>
          <cell r="H9">
            <v>8</v>
          </cell>
          <cell r="I9" t="str">
            <v>Stoke</v>
          </cell>
          <cell r="J9" t="str">
            <v>Canary</v>
          </cell>
          <cell r="K9" t="str">
            <v>Chelsea</v>
          </cell>
          <cell r="L9">
            <v>8</v>
          </cell>
          <cell r="N9">
            <v>0</v>
          </cell>
          <cell r="P9">
            <v>0</v>
          </cell>
          <cell r="S9">
            <v>1</v>
          </cell>
          <cell r="V9">
            <v>0</v>
          </cell>
          <cell r="BE9">
            <v>4</v>
          </cell>
          <cell r="BF9" t="str">
            <v>Piquet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39</v>
          </cell>
          <cell r="BM9">
            <v>15</v>
          </cell>
          <cell r="BN9">
            <v>11</v>
          </cell>
          <cell r="BO9">
            <v>13</v>
          </cell>
          <cell r="BP9">
            <v>245</v>
          </cell>
          <cell r="BQ9">
            <v>245</v>
          </cell>
          <cell r="BR9">
            <v>56</v>
          </cell>
        </row>
        <row r="10">
          <cell r="E10" t="str">
            <v>Canary</v>
          </cell>
          <cell r="F10" t="str">
            <v>Futte</v>
          </cell>
          <cell r="G10">
            <v>8</v>
          </cell>
          <cell r="H10">
            <v>8</v>
          </cell>
          <cell r="I10" t="str">
            <v>Frydkær</v>
          </cell>
          <cell r="J10" t="str">
            <v>Futte</v>
          </cell>
          <cell r="K10" t="str">
            <v>Cork</v>
          </cell>
          <cell r="L10">
            <v>9</v>
          </cell>
          <cell r="N10">
            <v>0</v>
          </cell>
          <cell r="P10">
            <v>0</v>
          </cell>
          <cell r="S10">
            <v>0</v>
          </cell>
          <cell r="V10">
            <v>0</v>
          </cell>
          <cell r="BE10">
            <v>5</v>
          </cell>
          <cell r="BF10" t="str">
            <v>Stoke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39</v>
          </cell>
          <cell r="BM10">
            <v>14</v>
          </cell>
          <cell r="BN10">
            <v>13</v>
          </cell>
          <cell r="BO10">
            <v>12</v>
          </cell>
          <cell r="BP10">
            <v>255</v>
          </cell>
          <cell r="BQ10">
            <v>251</v>
          </cell>
          <cell r="BR10">
            <v>55</v>
          </cell>
        </row>
        <row r="11">
          <cell r="K11" t="str">
            <v>Flinca</v>
          </cell>
          <cell r="L11">
            <v>14</v>
          </cell>
          <cell r="N11">
            <v>0</v>
          </cell>
          <cell r="P11">
            <v>0</v>
          </cell>
          <cell r="S11">
            <v>0</v>
          </cell>
          <cell r="V11">
            <v>0</v>
          </cell>
          <cell r="BE11">
            <v>6</v>
          </cell>
          <cell r="BF11" t="str">
            <v>Canary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39</v>
          </cell>
          <cell r="BM11">
            <v>12</v>
          </cell>
          <cell r="BN11">
            <v>18</v>
          </cell>
          <cell r="BO11">
            <v>9</v>
          </cell>
          <cell r="BP11">
            <v>251</v>
          </cell>
          <cell r="BQ11">
            <v>250</v>
          </cell>
          <cell r="BR11">
            <v>54</v>
          </cell>
        </row>
        <row r="12">
          <cell r="E12" t="str">
            <v>Steam</v>
          </cell>
          <cell r="F12" t="str">
            <v>United</v>
          </cell>
          <cell r="G12">
            <v>6</v>
          </cell>
          <cell r="H12">
            <v>8</v>
          </cell>
          <cell r="I12" t="str">
            <v>Steam</v>
          </cell>
          <cell r="J12" t="str">
            <v>Chelsea</v>
          </cell>
          <cell r="K12" t="str">
            <v>Forest</v>
          </cell>
          <cell r="L12">
            <v>15</v>
          </cell>
          <cell r="N12">
            <v>0</v>
          </cell>
          <cell r="P12">
            <v>0</v>
          </cell>
          <cell r="S12">
            <v>0</v>
          </cell>
          <cell r="V12">
            <v>0</v>
          </cell>
          <cell r="BE12">
            <v>7</v>
          </cell>
          <cell r="BF12" t="str">
            <v>Select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39</v>
          </cell>
          <cell r="BM12">
            <v>11</v>
          </cell>
          <cell r="BN12">
            <v>20</v>
          </cell>
          <cell r="BO12">
            <v>8</v>
          </cell>
          <cell r="BP12">
            <v>250</v>
          </cell>
          <cell r="BQ12">
            <v>239</v>
          </cell>
          <cell r="BR12">
            <v>53</v>
          </cell>
        </row>
        <row r="13">
          <cell r="E13" t="str">
            <v>Chelsea</v>
          </cell>
          <cell r="F13" t="str">
            <v>SPVK</v>
          </cell>
          <cell r="G13">
            <v>7</v>
          </cell>
          <cell r="H13">
            <v>8</v>
          </cell>
          <cell r="I13" t="str">
            <v>SPVK</v>
          </cell>
          <cell r="J13" t="str">
            <v>Nuser</v>
          </cell>
          <cell r="K13" t="str">
            <v>Frydkær</v>
          </cell>
          <cell r="L13">
            <v>17</v>
          </cell>
          <cell r="N13">
            <v>0</v>
          </cell>
          <cell r="P13">
            <v>0</v>
          </cell>
          <cell r="S13">
            <v>2</v>
          </cell>
          <cell r="V13">
            <v>0</v>
          </cell>
          <cell r="BE13">
            <v>8</v>
          </cell>
          <cell r="BF13" t="str">
            <v>Idskov</v>
          </cell>
          <cell r="BH13">
            <v>0</v>
          </cell>
          <cell r="BI13">
            <v>0</v>
          </cell>
          <cell r="BJ13">
            <v>1</v>
          </cell>
          <cell r="BK13">
            <v>0</v>
          </cell>
          <cell r="BL13">
            <v>39</v>
          </cell>
          <cell r="BM13">
            <v>10</v>
          </cell>
          <cell r="BN13">
            <v>22</v>
          </cell>
          <cell r="BO13">
            <v>7</v>
          </cell>
          <cell r="BP13">
            <v>251</v>
          </cell>
          <cell r="BQ13">
            <v>248</v>
          </cell>
          <cell r="BR13">
            <v>52</v>
          </cell>
        </row>
        <row r="14">
          <cell r="E14" t="str">
            <v>Nuser</v>
          </cell>
          <cell r="F14" t="str">
            <v>Murer</v>
          </cell>
          <cell r="G14">
            <v>5</v>
          </cell>
          <cell r="H14">
            <v>8</v>
          </cell>
          <cell r="I14" t="str">
            <v>Murer</v>
          </cell>
          <cell r="J14" t="str">
            <v>Harry</v>
          </cell>
          <cell r="K14" t="str">
            <v>Futte</v>
          </cell>
          <cell r="L14">
            <v>18</v>
          </cell>
          <cell r="N14">
            <v>0</v>
          </cell>
          <cell r="P14">
            <v>0</v>
          </cell>
          <cell r="S14">
            <v>0</v>
          </cell>
          <cell r="V14">
            <v>0</v>
          </cell>
          <cell r="BE14">
            <v>9</v>
          </cell>
          <cell r="BF14" t="str">
            <v>Arsenal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39</v>
          </cell>
          <cell r="BM14">
            <v>12</v>
          </cell>
          <cell r="BN14">
            <v>15</v>
          </cell>
          <cell r="BO14">
            <v>12</v>
          </cell>
          <cell r="BP14">
            <v>252</v>
          </cell>
          <cell r="BQ14">
            <v>251</v>
          </cell>
          <cell r="BR14">
            <v>51</v>
          </cell>
        </row>
        <row r="15">
          <cell r="E15" t="str">
            <v>Harry</v>
          </cell>
          <cell r="F15" t="str">
            <v>Cork</v>
          </cell>
          <cell r="G15">
            <v>6</v>
          </cell>
          <cell r="H15">
            <v>8</v>
          </cell>
          <cell r="I15" t="str">
            <v>Cork</v>
          </cell>
          <cell r="J15" t="str">
            <v>Tynde</v>
          </cell>
          <cell r="K15" t="str">
            <v>Harry</v>
          </cell>
          <cell r="L15">
            <v>21</v>
          </cell>
          <cell r="N15">
            <v>0</v>
          </cell>
          <cell r="P15">
            <v>0</v>
          </cell>
          <cell r="S15">
            <v>0</v>
          </cell>
          <cell r="V15">
            <v>0</v>
          </cell>
          <cell r="BE15">
            <v>10</v>
          </cell>
          <cell r="BF15" t="str">
            <v>Flinca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39</v>
          </cell>
          <cell r="BM15">
            <v>11</v>
          </cell>
          <cell r="BN15">
            <v>17</v>
          </cell>
          <cell r="BO15">
            <v>11</v>
          </cell>
          <cell r="BP15">
            <v>256</v>
          </cell>
          <cell r="BQ15">
            <v>259</v>
          </cell>
          <cell r="BR15">
            <v>50</v>
          </cell>
        </row>
        <row r="16">
          <cell r="E16" t="str">
            <v>Tynde</v>
          </cell>
          <cell r="F16" t="str">
            <v>Forest</v>
          </cell>
          <cell r="G16">
            <v>8</v>
          </cell>
          <cell r="H16">
            <v>8</v>
          </cell>
          <cell r="I16" t="str">
            <v>United</v>
          </cell>
          <cell r="J16" t="str">
            <v>Forest</v>
          </cell>
        </row>
        <row r="17">
          <cell r="K17" t="str">
            <v>Idskov</v>
          </cell>
          <cell r="L17">
            <v>27</v>
          </cell>
          <cell r="N17">
            <v>0</v>
          </cell>
          <cell r="P17">
            <v>0</v>
          </cell>
          <cell r="S17">
            <v>1</v>
          </cell>
          <cell r="V17">
            <v>0</v>
          </cell>
          <cell r="BE17">
            <v>11</v>
          </cell>
          <cell r="BF17" t="str">
            <v>United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39</v>
          </cell>
          <cell r="BM17">
            <v>13</v>
          </cell>
          <cell r="BN17">
            <v>14</v>
          </cell>
          <cell r="BO17">
            <v>12</v>
          </cell>
          <cell r="BP17">
            <v>250</v>
          </cell>
          <cell r="BQ17">
            <v>247</v>
          </cell>
          <cell r="BR17">
            <v>53</v>
          </cell>
        </row>
        <row r="18">
          <cell r="E18" t="str">
            <v>Laplace</v>
          </cell>
          <cell r="F18" t="str">
            <v>Degnen</v>
          </cell>
          <cell r="G18">
            <v>9</v>
          </cell>
          <cell r="H18">
            <v>8</v>
          </cell>
          <cell r="I18" t="str">
            <v>Laplace</v>
          </cell>
          <cell r="J18" t="str">
            <v>Lions</v>
          </cell>
          <cell r="K18" t="str">
            <v>Murer</v>
          </cell>
          <cell r="L18">
            <v>41</v>
          </cell>
          <cell r="N18">
            <v>0</v>
          </cell>
          <cell r="P18">
            <v>0</v>
          </cell>
          <cell r="S18">
            <v>0</v>
          </cell>
          <cell r="V18">
            <v>0</v>
          </cell>
          <cell r="BE18">
            <v>12</v>
          </cell>
          <cell r="BF18" t="str">
            <v>Cork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39</v>
          </cell>
          <cell r="BM18">
            <v>12</v>
          </cell>
          <cell r="BN18">
            <v>12</v>
          </cell>
          <cell r="BO18">
            <v>15</v>
          </cell>
          <cell r="BP18">
            <v>259</v>
          </cell>
          <cell r="BQ18">
            <v>260</v>
          </cell>
          <cell r="BR18">
            <v>48</v>
          </cell>
        </row>
        <row r="19">
          <cell r="E19" t="str">
            <v>Lions</v>
          </cell>
          <cell r="F19" t="str">
            <v>Kailua</v>
          </cell>
          <cell r="G19">
            <v>8</v>
          </cell>
          <cell r="H19">
            <v>8</v>
          </cell>
          <cell r="I19" t="str">
            <v>Kailua</v>
          </cell>
          <cell r="J19" t="str">
            <v>Far</v>
          </cell>
          <cell r="K19" t="str">
            <v>Nuser</v>
          </cell>
          <cell r="L19">
            <v>44</v>
          </cell>
          <cell r="N19">
            <v>0</v>
          </cell>
          <cell r="P19">
            <v>0</v>
          </cell>
          <cell r="S19">
            <v>0</v>
          </cell>
          <cell r="V19">
            <v>0</v>
          </cell>
          <cell r="BE19">
            <v>13</v>
          </cell>
          <cell r="BF19" t="str">
            <v>Forest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39</v>
          </cell>
          <cell r="BM19">
            <v>9</v>
          </cell>
          <cell r="BN19">
            <v>21</v>
          </cell>
          <cell r="BO19">
            <v>9</v>
          </cell>
          <cell r="BP19">
            <v>249</v>
          </cell>
          <cell r="BQ19">
            <v>250</v>
          </cell>
          <cell r="BR19">
            <v>48</v>
          </cell>
        </row>
        <row r="20">
          <cell r="E20" t="str">
            <v>Far</v>
          </cell>
          <cell r="F20" t="str">
            <v>Tøfting</v>
          </cell>
          <cell r="G20">
            <v>8</v>
          </cell>
          <cell r="H20">
            <v>8</v>
          </cell>
          <cell r="I20" t="str">
            <v>Tøfting</v>
          </cell>
          <cell r="J20" t="str">
            <v>Halvor</v>
          </cell>
          <cell r="K20" t="str">
            <v>Piquet</v>
          </cell>
          <cell r="L20">
            <v>46</v>
          </cell>
          <cell r="N20">
            <v>0</v>
          </cell>
          <cell r="P20">
            <v>0</v>
          </cell>
          <cell r="S20">
            <v>0</v>
          </cell>
          <cell r="V20">
            <v>0</v>
          </cell>
          <cell r="BE20">
            <v>14</v>
          </cell>
          <cell r="BF20" t="str">
            <v>Nuser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39</v>
          </cell>
          <cell r="BM20">
            <v>11</v>
          </cell>
          <cell r="BN20">
            <v>14</v>
          </cell>
          <cell r="BO20">
            <v>14</v>
          </cell>
          <cell r="BP20">
            <v>247</v>
          </cell>
          <cell r="BQ20">
            <v>251</v>
          </cell>
          <cell r="BR20">
            <v>47</v>
          </cell>
        </row>
        <row r="21">
          <cell r="E21" t="str">
            <v>Halvor</v>
          </cell>
          <cell r="F21" t="str">
            <v>Anderup</v>
          </cell>
          <cell r="G21">
            <v>8</v>
          </cell>
          <cell r="H21">
            <v>8</v>
          </cell>
          <cell r="I21" t="str">
            <v>Anderup</v>
          </cell>
          <cell r="J21" t="str">
            <v>Himbo</v>
          </cell>
          <cell r="K21" t="str">
            <v>Select</v>
          </cell>
          <cell r="L21">
            <v>50</v>
          </cell>
          <cell r="N21">
            <v>0</v>
          </cell>
          <cell r="P21">
            <v>0</v>
          </cell>
          <cell r="S21">
            <v>0</v>
          </cell>
          <cell r="V21">
            <v>0</v>
          </cell>
          <cell r="BE21">
            <v>15</v>
          </cell>
          <cell r="BF21" t="str">
            <v>Chelsea</v>
          </cell>
          <cell r="BH21">
            <v>0</v>
          </cell>
          <cell r="BI21">
            <v>0</v>
          </cell>
          <cell r="BJ21">
            <v>1</v>
          </cell>
          <cell r="BK21">
            <v>0</v>
          </cell>
          <cell r="BL21">
            <v>39</v>
          </cell>
          <cell r="BM21">
            <v>11</v>
          </cell>
          <cell r="BN21">
            <v>14</v>
          </cell>
          <cell r="BO21">
            <v>14</v>
          </cell>
          <cell r="BP21">
            <v>243</v>
          </cell>
          <cell r="BQ21">
            <v>253</v>
          </cell>
          <cell r="BR21">
            <v>47</v>
          </cell>
        </row>
        <row r="22">
          <cell r="E22" t="str">
            <v>Himbo</v>
          </cell>
          <cell r="F22" t="str">
            <v>Fox</v>
          </cell>
          <cell r="G22">
            <v>8</v>
          </cell>
          <cell r="H22">
            <v>8</v>
          </cell>
          <cell r="I22" t="str">
            <v>Degnen</v>
          </cell>
          <cell r="J22" t="str">
            <v>Fox</v>
          </cell>
          <cell r="K22" t="str">
            <v>SPVK</v>
          </cell>
          <cell r="L22">
            <v>52</v>
          </cell>
          <cell r="N22">
            <v>0</v>
          </cell>
          <cell r="P22">
            <v>0</v>
          </cell>
          <cell r="S22">
            <v>0</v>
          </cell>
          <cell r="V22">
            <v>0</v>
          </cell>
          <cell r="BE22">
            <v>16</v>
          </cell>
          <cell r="BF22" t="str">
            <v>Tynde</v>
          </cell>
          <cell r="BH22">
            <v>0</v>
          </cell>
          <cell r="BI22">
            <v>0</v>
          </cell>
          <cell r="BJ22">
            <v>1</v>
          </cell>
          <cell r="BK22">
            <v>0</v>
          </cell>
          <cell r="BL22">
            <v>39</v>
          </cell>
          <cell r="BM22">
            <v>11</v>
          </cell>
          <cell r="BN22">
            <v>13</v>
          </cell>
          <cell r="BO22">
            <v>15</v>
          </cell>
          <cell r="BP22">
            <v>247</v>
          </cell>
          <cell r="BQ22">
            <v>250</v>
          </cell>
          <cell r="BR22">
            <v>46</v>
          </cell>
        </row>
        <row r="23">
          <cell r="K23" t="str">
            <v>Steam</v>
          </cell>
          <cell r="L23">
            <v>53</v>
          </cell>
          <cell r="N23">
            <v>0</v>
          </cell>
          <cell r="P23">
            <v>0</v>
          </cell>
          <cell r="S23">
            <v>1</v>
          </cell>
          <cell r="V23">
            <v>0</v>
          </cell>
          <cell r="BE23">
            <v>17</v>
          </cell>
          <cell r="BF23" t="str">
            <v>SPVK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39</v>
          </cell>
          <cell r="BM23">
            <v>11</v>
          </cell>
          <cell r="BN23">
            <v>13</v>
          </cell>
          <cell r="BO23">
            <v>15</v>
          </cell>
          <cell r="BP23">
            <v>247</v>
          </cell>
          <cell r="BQ23">
            <v>255</v>
          </cell>
          <cell r="BR23">
            <v>46</v>
          </cell>
        </row>
        <row r="24">
          <cell r="E24" t="str">
            <v>Culopip</v>
          </cell>
          <cell r="F24" t="str">
            <v>Percy</v>
          </cell>
          <cell r="G24">
            <v>7</v>
          </cell>
          <cell r="H24">
            <v>8</v>
          </cell>
          <cell r="I24" t="str">
            <v>Culopip</v>
          </cell>
          <cell r="J24" t="str">
            <v>MFP</v>
          </cell>
          <cell r="K24" t="str">
            <v>Stoke</v>
          </cell>
          <cell r="L24">
            <v>54</v>
          </cell>
          <cell r="N24">
            <v>0</v>
          </cell>
          <cell r="P24">
            <v>0</v>
          </cell>
          <cell r="S24">
            <v>0</v>
          </cell>
          <cell r="V24">
            <v>0</v>
          </cell>
          <cell r="BE24">
            <v>18</v>
          </cell>
          <cell r="BF24" t="str">
            <v>Steam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39</v>
          </cell>
          <cell r="BM24">
            <v>11</v>
          </cell>
          <cell r="BN24">
            <v>10</v>
          </cell>
          <cell r="BO24">
            <v>18</v>
          </cell>
          <cell r="BP24">
            <v>241</v>
          </cell>
          <cell r="BQ24">
            <v>254</v>
          </cell>
          <cell r="BR24">
            <v>43</v>
          </cell>
        </row>
        <row r="25">
          <cell r="E25" t="str">
            <v>MFP</v>
          </cell>
          <cell r="F25" t="str">
            <v>Agger</v>
          </cell>
          <cell r="G25">
            <v>9</v>
          </cell>
          <cell r="H25">
            <v>9</v>
          </cell>
          <cell r="I25" t="str">
            <v>Agger</v>
          </cell>
          <cell r="J25" t="str">
            <v>Nemelig</v>
          </cell>
          <cell r="K25" t="str">
            <v>Tynde</v>
          </cell>
          <cell r="L25">
            <v>56</v>
          </cell>
          <cell r="N25">
            <v>0</v>
          </cell>
          <cell r="P25">
            <v>0</v>
          </cell>
          <cell r="S25">
            <v>1</v>
          </cell>
          <cell r="V25">
            <v>0</v>
          </cell>
          <cell r="BE25">
            <v>19</v>
          </cell>
          <cell r="BF25" t="str">
            <v>Murer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39</v>
          </cell>
          <cell r="BM25">
            <v>9</v>
          </cell>
          <cell r="BN25">
            <v>10</v>
          </cell>
          <cell r="BO25">
            <v>20</v>
          </cell>
          <cell r="BP25">
            <v>237</v>
          </cell>
          <cell r="BQ25">
            <v>249</v>
          </cell>
          <cell r="BR25">
            <v>37</v>
          </cell>
        </row>
        <row r="26">
          <cell r="E26" t="str">
            <v>Nemelig</v>
          </cell>
          <cell r="F26" t="str">
            <v>IANRUSH</v>
          </cell>
          <cell r="G26">
            <v>8</v>
          </cell>
          <cell r="H26">
            <v>8</v>
          </cell>
          <cell r="I26" t="str">
            <v>IANRUSH</v>
          </cell>
          <cell r="J26" t="str">
            <v>Livpool</v>
          </cell>
          <cell r="K26" t="str">
            <v>United</v>
          </cell>
          <cell r="L26">
            <v>58</v>
          </cell>
          <cell r="N26">
            <v>0</v>
          </cell>
          <cell r="P26">
            <v>0</v>
          </cell>
          <cell r="S26">
            <v>0</v>
          </cell>
          <cell r="V26">
            <v>0</v>
          </cell>
          <cell r="BE26">
            <v>20</v>
          </cell>
          <cell r="BF26" t="str">
            <v>Harry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39</v>
          </cell>
          <cell r="BM26">
            <v>7</v>
          </cell>
          <cell r="BN26">
            <v>15</v>
          </cell>
          <cell r="BO26">
            <v>17</v>
          </cell>
          <cell r="BP26">
            <v>241</v>
          </cell>
          <cell r="BQ26">
            <v>256</v>
          </cell>
          <cell r="BR26">
            <v>36</v>
          </cell>
        </row>
        <row r="27">
          <cell r="E27" t="str">
            <v>Livpool</v>
          </cell>
          <cell r="F27" t="str">
            <v>Zico</v>
          </cell>
          <cell r="G27">
            <v>8</v>
          </cell>
          <cell r="H27">
            <v>7</v>
          </cell>
          <cell r="I27" t="str">
            <v>Zico</v>
          </cell>
          <cell r="J27" t="str">
            <v>Cottee</v>
          </cell>
        </row>
        <row r="28">
          <cell r="E28" t="str">
            <v>Cottee</v>
          </cell>
          <cell r="F28" t="str">
            <v>Kinks</v>
          </cell>
          <cell r="G28">
            <v>10</v>
          </cell>
          <cell r="H28">
            <v>8</v>
          </cell>
          <cell r="I28" t="str">
            <v>Percy</v>
          </cell>
          <cell r="J28" t="str">
            <v>Kinks</v>
          </cell>
          <cell r="K28" t="str">
            <v>Agger</v>
          </cell>
          <cell r="L28">
            <v>1</v>
          </cell>
          <cell r="N28">
            <v>0</v>
          </cell>
          <cell r="P28">
            <v>0</v>
          </cell>
          <cell r="S28">
            <v>0</v>
          </cell>
          <cell r="V28">
            <v>0</v>
          </cell>
          <cell r="BE28">
            <v>1</v>
          </cell>
          <cell r="BF28" t="str">
            <v>Degnen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39</v>
          </cell>
          <cell r="BM28">
            <v>17</v>
          </cell>
          <cell r="BN28">
            <v>13</v>
          </cell>
          <cell r="BO28">
            <v>9</v>
          </cell>
          <cell r="BP28">
            <v>255</v>
          </cell>
          <cell r="BQ28">
            <v>243</v>
          </cell>
          <cell r="BR28">
            <v>64</v>
          </cell>
        </row>
        <row r="29">
          <cell r="K29" t="str">
            <v>Anderup</v>
          </cell>
          <cell r="L29">
            <v>2</v>
          </cell>
          <cell r="N29">
            <v>0</v>
          </cell>
          <cell r="P29">
            <v>0</v>
          </cell>
          <cell r="S29">
            <v>0</v>
          </cell>
          <cell r="V29">
            <v>0</v>
          </cell>
          <cell r="BE29">
            <v>2</v>
          </cell>
          <cell r="BF29" t="str">
            <v>Far</v>
          </cell>
          <cell r="BH29">
            <v>0</v>
          </cell>
          <cell r="BI29">
            <v>0</v>
          </cell>
          <cell r="BJ29">
            <v>1</v>
          </cell>
          <cell r="BK29">
            <v>0</v>
          </cell>
          <cell r="BL29">
            <v>39</v>
          </cell>
          <cell r="BM29">
            <v>15</v>
          </cell>
          <cell r="BN29">
            <v>15</v>
          </cell>
          <cell r="BO29">
            <v>9</v>
          </cell>
          <cell r="BP29">
            <v>250</v>
          </cell>
          <cell r="BQ29">
            <v>243</v>
          </cell>
          <cell r="BR29">
            <v>60</v>
          </cell>
        </row>
        <row r="30">
          <cell r="E30" t="str">
            <v>ÅZÆTZØW</v>
          </cell>
          <cell r="F30" t="str">
            <v>Mauer</v>
          </cell>
          <cell r="G30">
            <v>8</v>
          </cell>
          <cell r="H30">
            <v>9</v>
          </cell>
          <cell r="I30" t="str">
            <v>ÅZÆTZØW</v>
          </cell>
          <cell r="J30" t="str">
            <v>Gunners</v>
          </cell>
          <cell r="K30" t="str">
            <v>Cottee</v>
          </cell>
          <cell r="L30">
            <v>10</v>
          </cell>
          <cell r="N30">
            <v>0</v>
          </cell>
          <cell r="P30">
            <v>0</v>
          </cell>
          <cell r="S30">
            <v>1</v>
          </cell>
          <cell r="V30">
            <v>0</v>
          </cell>
          <cell r="BE30">
            <v>3</v>
          </cell>
          <cell r="BF30" t="str">
            <v>Fox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39</v>
          </cell>
          <cell r="BM30">
            <v>16</v>
          </cell>
          <cell r="BN30">
            <v>12</v>
          </cell>
          <cell r="BO30">
            <v>11</v>
          </cell>
          <cell r="BP30">
            <v>245</v>
          </cell>
          <cell r="BQ30">
            <v>240</v>
          </cell>
          <cell r="BR30">
            <v>60</v>
          </cell>
        </row>
        <row r="31">
          <cell r="E31" t="str">
            <v>Gunners</v>
          </cell>
          <cell r="F31" t="str">
            <v>Nielsen</v>
          </cell>
          <cell r="G31">
            <v>7</v>
          </cell>
          <cell r="H31">
            <v>8</v>
          </cell>
          <cell r="I31" t="str">
            <v>Nielsen</v>
          </cell>
          <cell r="J31" t="str">
            <v>McCoist</v>
          </cell>
          <cell r="K31" t="str">
            <v>Culopip</v>
          </cell>
          <cell r="L31">
            <v>11</v>
          </cell>
          <cell r="N31">
            <v>0</v>
          </cell>
          <cell r="P31">
            <v>0</v>
          </cell>
          <cell r="S31">
            <v>0</v>
          </cell>
          <cell r="V31">
            <v>0</v>
          </cell>
          <cell r="BE31">
            <v>4</v>
          </cell>
          <cell r="BF31" t="str">
            <v>Lions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39</v>
          </cell>
          <cell r="BM31">
            <v>14</v>
          </cell>
          <cell r="BN31">
            <v>16</v>
          </cell>
          <cell r="BO31">
            <v>9</v>
          </cell>
          <cell r="BP31">
            <v>253</v>
          </cell>
          <cell r="BQ31">
            <v>244</v>
          </cell>
          <cell r="BR31">
            <v>58</v>
          </cell>
        </row>
        <row r="32">
          <cell r="E32" t="str">
            <v>McCoist</v>
          </cell>
          <cell r="F32" t="str">
            <v>Højgård</v>
          </cell>
          <cell r="G32">
            <v>8</v>
          </cell>
          <cell r="H32">
            <v>7</v>
          </cell>
          <cell r="I32" t="str">
            <v>Højgård</v>
          </cell>
          <cell r="J32" t="str">
            <v>Hede</v>
          </cell>
          <cell r="K32" t="str">
            <v>Degnen</v>
          </cell>
          <cell r="L32">
            <v>12</v>
          </cell>
          <cell r="N32">
            <v>0</v>
          </cell>
          <cell r="P32">
            <v>0</v>
          </cell>
          <cell r="S32">
            <v>0</v>
          </cell>
          <cell r="V32">
            <v>0</v>
          </cell>
          <cell r="BE32">
            <v>5</v>
          </cell>
          <cell r="BF32" t="str">
            <v>Anderup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39</v>
          </cell>
          <cell r="BM32">
            <v>16</v>
          </cell>
          <cell r="BN32">
            <v>8</v>
          </cell>
          <cell r="BO32">
            <v>15</v>
          </cell>
          <cell r="BP32">
            <v>247</v>
          </cell>
          <cell r="BQ32">
            <v>245</v>
          </cell>
          <cell r="BR32">
            <v>56</v>
          </cell>
        </row>
        <row r="33">
          <cell r="E33" t="str">
            <v>Hede</v>
          </cell>
          <cell r="F33" t="str">
            <v>LPHJ</v>
          </cell>
          <cell r="G33">
            <v>8</v>
          </cell>
          <cell r="H33">
            <v>8</v>
          </cell>
          <cell r="I33" t="str">
            <v>LPHJ</v>
          </cell>
          <cell r="J33" t="str">
            <v>Sergio</v>
          </cell>
          <cell r="K33" t="str">
            <v>Far</v>
          </cell>
          <cell r="L33">
            <v>13</v>
          </cell>
          <cell r="N33">
            <v>0</v>
          </cell>
          <cell r="P33">
            <v>0</v>
          </cell>
          <cell r="S33">
            <v>1</v>
          </cell>
          <cell r="V33">
            <v>0</v>
          </cell>
          <cell r="BE33">
            <v>6</v>
          </cell>
          <cell r="BF33" t="str">
            <v>Laplace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39</v>
          </cell>
          <cell r="BM33">
            <v>14</v>
          </cell>
          <cell r="BN33">
            <v>14</v>
          </cell>
          <cell r="BO33">
            <v>11</v>
          </cell>
          <cell r="BP33">
            <v>240</v>
          </cell>
          <cell r="BQ33">
            <v>240</v>
          </cell>
          <cell r="BR33">
            <v>56</v>
          </cell>
        </row>
        <row r="34">
          <cell r="E34" t="str">
            <v>Sergio</v>
          </cell>
          <cell r="F34" t="str">
            <v>Schøn</v>
          </cell>
          <cell r="G34">
            <v>7</v>
          </cell>
          <cell r="H34">
            <v>3</v>
          </cell>
          <cell r="I34" t="str">
            <v>Mauer</v>
          </cell>
          <cell r="J34" t="str">
            <v>Schøn</v>
          </cell>
          <cell r="K34" t="str">
            <v>Fox</v>
          </cell>
          <cell r="L34">
            <v>16</v>
          </cell>
          <cell r="N34">
            <v>0</v>
          </cell>
          <cell r="P34">
            <v>0</v>
          </cell>
          <cell r="S34">
            <v>0</v>
          </cell>
          <cell r="V34">
            <v>0</v>
          </cell>
          <cell r="BE34">
            <v>7</v>
          </cell>
          <cell r="BF34" t="str">
            <v>Himbo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39</v>
          </cell>
          <cell r="BM34">
            <v>14</v>
          </cell>
          <cell r="BN34">
            <v>13</v>
          </cell>
          <cell r="BO34">
            <v>12</v>
          </cell>
          <cell r="BP34">
            <v>245</v>
          </cell>
          <cell r="BQ34">
            <v>247</v>
          </cell>
          <cell r="BR34">
            <v>55</v>
          </cell>
        </row>
        <row r="35">
          <cell r="K35" t="str">
            <v>Halvor</v>
          </cell>
          <cell r="L35">
            <v>20</v>
          </cell>
          <cell r="N35">
            <v>0</v>
          </cell>
          <cell r="P35">
            <v>0</v>
          </cell>
          <cell r="S35">
            <v>0</v>
          </cell>
          <cell r="V35">
            <v>0</v>
          </cell>
          <cell r="BE35">
            <v>8</v>
          </cell>
          <cell r="BF35" t="str">
            <v>Kailua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39</v>
          </cell>
          <cell r="BM35">
            <v>14</v>
          </cell>
          <cell r="BN35">
            <v>12</v>
          </cell>
          <cell r="BO35">
            <v>13</v>
          </cell>
          <cell r="BP35">
            <v>243</v>
          </cell>
          <cell r="BQ35">
            <v>243</v>
          </cell>
          <cell r="BR35">
            <v>54</v>
          </cell>
        </row>
        <row r="36">
          <cell r="E36" t="str">
            <v>brula</v>
          </cell>
          <cell r="F36" t="str">
            <v>Søknud</v>
          </cell>
          <cell r="G36">
            <v>7</v>
          </cell>
          <cell r="H36">
            <v>7</v>
          </cell>
          <cell r="I36" t="str">
            <v>brula</v>
          </cell>
          <cell r="J36" t="str">
            <v>LUFCMOT</v>
          </cell>
          <cell r="K36" t="str">
            <v>Himbo</v>
          </cell>
          <cell r="L36">
            <v>23</v>
          </cell>
          <cell r="N36">
            <v>0</v>
          </cell>
          <cell r="P36">
            <v>0</v>
          </cell>
          <cell r="S36">
            <v>0</v>
          </cell>
          <cell r="V36">
            <v>0</v>
          </cell>
          <cell r="BE36">
            <v>9</v>
          </cell>
          <cell r="BF36" t="str">
            <v>Halvor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39</v>
          </cell>
          <cell r="BM36">
            <v>13</v>
          </cell>
          <cell r="BN36">
            <v>14</v>
          </cell>
          <cell r="BO36">
            <v>12</v>
          </cell>
          <cell r="BP36">
            <v>244</v>
          </cell>
          <cell r="BQ36">
            <v>242</v>
          </cell>
          <cell r="BR36">
            <v>53</v>
          </cell>
        </row>
        <row r="37">
          <cell r="E37" t="str">
            <v>LUFCMOT</v>
          </cell>
          <cell r="F37" t="str">
            <v>Anfield</v>
          </cell>
          <cell r="G37">
            <v>5</v>
          </cell>
          <cell r="H37">
            <v>8</v>
          </cell>
          <cell r="I37" t="str">
            <v>Anfield</v>
          </cell>
          <cell r="J37" t="str">
            <v>Magpies</v>
          </cell>
          <cell r="K37" t="str">
            <v>IANRUSH</v>
          </cell>
          <cell r="L37">
            <v>26</v>
          </cell>
          <cell r="N37">
            <v>1</v>
          </cell>
          <cell r="P37">
            <v>0</v>
          </cell>
          <cell r="S37">
            <v>5</v>
          </cell>
          <cell r="V37">
            <v>0</v>
          </cell>
          <cell r="BE37">
            <v>10</v>
          </cell>
          <cell r="BF37" t="str">
            <v>Tøfting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39</v>
          </cell>
          <cell r="BM37">
            <v>10</v>
          </cell>
          <cell r="BN37">
            <v>22</v>
          </cell>
          <cell r="BO37">
            <v>7</v>
          </cell>
          <cell r="BP37">
            <v>244</v>
          </cell>
          <cell r="BQ37">
            <v>239</v>
          </cell>
          <cell r="BR37">
            <v>52</v>
          </cell>
        </row>
        <row r="38">
          <cell r="E38" t="str">
            <v>Magpies</v>
          </cell>
          <cell r="F38" t="str">
            <v>Sebjoh</v>
          </cell>
          <cell r="G38">
            <v>8</v>
          </cell>
          <cell r="H38">
            <v>8</v>
          </cell>
          <cell r="I38" t="str">
            <v>Sebjoh</v>
          </cell>
          <cell r="J38" t="str">
            <v>Lucky</v>
          </cell>
        </row>
        <row r="39">
          <cell r="E39" t="str">
            <v>Lucky</v>
          </cell>
          <cell r="F39" t="str">
            <v>Randers</v>
          </cell>
          <cell r="G39">
            <v>5</v>
          </cell>
          <cell r="H39">
            <v>8</v>
          </cell>
          <cell r="I39" t="str">
            <v>Randers</v>
          </cell>
          <cell r="J39" t="str">
            <v>Håvard</v>
          </cell>
          <cell r="K39" t="str">
            <v>Kailua</v>
          </cell>
          <cell r="L39">
            <v>28</v>
          </cell>
          <cell r="N39">
            <v>0</v>
          </cell>
          <cell r="P39">
            <v>0</v>
          </cell>
          <cell r="S39">
            <v>0</v>
          </cell>
          <cell r="V39">
            <v>0</v>
          </cell>
          <cell r="BE39">
            <v>11</v>
          </cell>
          <cell r="BF39" t="str">
            <v>Percy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39</v>
          </cell>
          <cell r="BM39">
            <v>12</v>
          </cell>
          <cell r="BN39">
            <v>17</v>
          </cell>
          <cell r="BO39">
            <v>10</v>
          </cell>
          <cell r="BP39">
            <v>248</v>
          </cell>
          <cell r="BQ39">
            <v>247</v>
          </cell>
          <cell r="BR39">
            <v>53</v>
          </cell>
        </row>
        <row r="40">
          <cell r="E40" t="str">
            <v>Håvard</v>
          </cell>
          <cell r="F40" t="str">
            <v>Kudsken</v>
          </cell>
          <cell r="G40">
            <v>8</v>
          </cell>
          <cell r="H40">
            <v>7</v>
          </cell>
          <cell r="I40" t="str">
            <v>Søknud</v>
          </cell>
          <cell r="J40" t="str">
            <v>Kudsken</v>
          </cell>
          <cell r="K40" t="str">
            <v>Kinks</v>
          </cell>
          <cell r="L40">
            <v>29</v>
          </cell>
          <cell r="N40">
            <v>0</v>
          </cell>
          <cell r="P40">
            <v>0</v>
          </cell>
          <cell r="S40">
            <v>0</v>
          </cell>
          <cell r="V40">
            <v>0</v>
          </cell>
          <cell r="BE40">
            <v>12</v>
          </cell>
          <cell r="BF40" t="str">
            <v>Nemelig</v>
          </cell>
          <cell r="BH40">
            <v>0</v>
          </cell>
          <cell r="BI40">
            <v>0</v>
          </cell>
          <cell r="BJ40">
            <v>1</v>
          </cell>
          <cell r="BK40">
            <v>0</v>
          </cell>
          <cell r="BL40">
            <v>39</v>
          </cell>
          <cell r="BM40">
            <v>14</v>
          </cell>
          <cell r="BN40">
            <v>8</v>
          </cell>
          <cell r="BO40">
            <v>17</v>
          </cell>
          <cell r="BP40">
            <v>244</v>
          </cell>
          <cell r="BQ40">
            <v>240</v>
          </cell>
          <cell r="BR40">
            <v>50</v>
          </cell>
        </row>
        <row r="41">
          <cell r="K41" t="str">
            <v>Laplace</v>
          </cell>
          <cell r="L41">
            <v>31</v>
          </cell>
          <cell r="N41">
            <v>0</v>
          </cell>
          <cell r="P41">
            <v>0</v>
          </cell>
          <cell r="S41">
            <v>0</v>
          </cell>
          <cell r="V41">
            <v>0</v>
          </cell>
          <cell r="BE41">
            <v>13</v>
          </cell>
          <cell r="BF41" t="str">
            <v>MFP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39</v>
          </cell>
          <cell r="BM41">
            <v>13</v>
          </cell>
          <cell r="BN41">
            <v>11</v>
          </cell>
          <cell r="BO41">
            <v>15</v>
          </cell>
          <cell r="BP41">
            <v>240</v>
          </cell>
          <cell r="BQ41">
            <v>240</v>
          </cell>
          <cell r="BR41">
            <v>50</v>
          </cell>
        </row>
        <row r="42">
          <cell r="K42" t="str">
            <v>Lions</v>
          </cell>
          <cell r="L42">
            <v>32</v>
          </cell>
          <cell r="N42">
            <v>0</v>
          </cell>
          <cell r="P42">
            <v>0</v>
          </cell>
          <cell r="S42">
            <v>0</v>
          </cell>
          <cell r="V42">
            <v>0</v>
          </cell>
          <cell r="BE42">
            <v>14</v>
          </cell>
          <cell r="BF42" t="str">
            <v>Kinks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39</v>
          </cell>
          <cell r="BM42">
            <v>12</v>
          </cell>
          <cell r="BN42">
            <v>13</v>
          </cell>
          <cell r="BO42">
            <v>14</v>
          </cell>
          <cell r="BP42">
            <v>244</v>
          </cell>
          <cell r="BQ42">
            <v>249</v>
          </cell>
          <cell r="BR42">
            <v>49</v>
          </cell>
        </row>
        <row r="43">
          <cell r="K43" t="str">
            <v>Livpool</v>
          </cell>
          <cell r="L43">
            <v>33</v>
          </cell>
          <cell r="N43">
            <v>0</v>
          </cell>
          <cell r="P43">
            <v>0</v>
          </cell>
          <cell r="S43">
            <v>0</v>
          </cell>
          <cell r="V43">
            <v>0</v>
          </cell>
          <cell r="BE43">
            <v>15</v>
          </cell>
          <cell r="BF43" t="str">
            <v>Cottee</v>
          </cell>
          <cell r="BH43">
            <v>0</v>
          </cell>
          <cell r="BI43">
            <v>0</v>
          </cell>
          <cell r="BJ43">
            <v>1</v>
          </cell>
          <cell r="BK43">
            <v>0</v>
          </cell>
          <cell r="BL43">
            <v>39</v>
          </cell>
          <cell r="BM43">
            <v>10</v>
          </cell>
          <cell r="BN43">
            <v>16</v>
          </cell>
          <cell r="BO43">
            <v>13</v>
          </cell>
          <cell r="BP43">
            <v>247</v>
          </cell>
          <cell r="BQ43">
            <v>247</v>
          </cell>
          <cell r="BR43">
            <v>46</v>
          </cell>
        </row>
        <row r="44">
          <cell r="K44" t="str">
            <v>MFP</v>
          </cell>
          <cell r="L44">
            <v>40</v>
          </cell>
          <cell r="N44">
            <v>0</v>
          </cell>
          <cell r="P44">
            <v>0</v>
          </cell>
          <cell r="S44">
            <v>0</v>
          </cell>
          <cell r="V44">
            <v>0</v>
          </cell>
          <cell r="BE44">
            <v>16</v>
          </cell>
          <cell r="BF44" t="str">
            <v>Zico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39</v>
          </cell>
          <cell r="BM44">
            <v>11</v>
          </cell>
          <cell r="BN44">
            <v>13</v>
          </cell>
          <cell r="BO44">
            <v>15</v>
          </cell>
          <cell r="BP44">
            <v>233</v>
          </cell>
          <cell r="BQ44">
            <v>249</v>
          </cell>
          <cell r="BR44">
            <v>46</v>
          </cell>
        </row>
        <row r="45">
          <cell r="K45" t="str">
            <v>Nemelig</v>
          </cell>
          <cell r="L45">
            <v>42</v>
          </cell>
          <cell r="N45">
            <v>0</v>
          </cell>
          <cell r="P45">
            <v>0</v>
          </cell>
          <cell r="S45">
            <v>1</v>
          </cell>
          <cell r="V45">
            <v>0</v>
          </cell>
          <cell r="BE45">
            <v>17</v>
          </cell>
          <cell r="BF45" t="str">
            <v>Livpool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39</v>
          </cell>
          <cell r="BM45">
            <v>11</v>
          </cell>
          <cell r="BN45">
            <v>11</v>
          </cell>
          <cell r="BO45">
            <v>17</v>
          </cell>
          <cell r="BP45">
            <v>236</v>
          </cell>
          <cell r="BQ45">
            <v>247</v>
          </cell>
          <cell r="BR45">
            <v>44</v>
          </cell>
        </row>
        <row r="46">
          <cell r="K46" t="str">
            <v>Percy</v>
          </cell>
          <cell r="L46">
            <v>45</v>
          </cell>
          <cell r="N46">
            <v>0</v>
          </cell>
          <cell r="P46">
            <v>0</v>
          </cell>
          <cell r="S46">
            <v>0</v>
          </cell>
          <cell r="V46">
            <v>0</v>
          </cell>
          <cell r="BE46">
            <v>18</v>
          </cell>
          <cell r="BF46" t="str">
            <v>Agger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39</v>
          </cell>
          <cell r="BM46">
            <v>10</v>
          </cell>
          <cell r="BN46">
            <v>13</v>
          </cell>
          <cell r="BO46">
            <v>16</v>
          </cell>
          <cell r="BP46">
            <v>247</v>
          </cell>
          <cell r="BQ46">
            <v>254</v>
          </cell>
          <cell r="BR46">
            <v>43</v>
          </cell>
        </row>
        <row r="47">
          <cell r="K47" t="str">
            <v>Tøfting</v>
          </cell>
          <cell r="L47">
            <v>57</v>
          </cell>
          <cell r="N47">
            <v>0</v>
          </cell>
          <cell r="P47">
            <v>0</v>
          </cell>
          <cell r="S47">
            <v>0</v>
          </cell>
          <cell r="V47">
            <v>0</v>
          </cell>
          <cell r="BE47">
            <v>19</v>
          </cell>
          <cell r="BF47" t="str">
            <v>Culopip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39</v>
          </cell>
          <cell r="BM47">
            <v>10</v>
          </cell>
          <cell r="BN47">
            <v>12</v>
          </cell>
          <cell r="BO47">
            <v>17</v>
          </cell>
          <cell r="BP47">
            <v>238</v>
          </cell>
          <cell r="BQ47">
            <v>247</v>
          </cell>
          <cell r="BR47">
            <v>42</v>
          </cell>
        </row>
        <row r="48">
          <cell r="K48" t="str">
            <v>Zico</v>
          </cell>
          <cell r="L48">
            <v>59</v>
          </cell>
          <cell r="N48">
            <v>0</v>
          </cell>
          <cell r="P48">
            <v>0</v>
          </cell>
          <cell r="S48">
            <v>0</v>
          </cell>
          <cell r="V48">
            <v>0</v>
          </cell>
          <cell r="BE48">
            <v>20</v>
          </cell>
          <cell r="BF48" t="str">
            <v>IANRUSH</v>
          </cell>
          <cell r="BH48">
            <v>1</v>
          </cell>
          <cell r="BI48">
            <v>0</v>
          </cell>
          <cell r="BJ48">
            <v>5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</row>
        <row r="50">
          <cell r="K50" t="str">
            <v>Anfield</v>
          </cell>
          <cell r="L50">
            <v>3</v>
          </cell>
          <cell r="N50">
            <v>0</v>
          </cell>
          <cell r="P50">
            <v>0</v>
          </cell>
          <cell r="S50">
            <v>0</v>
          </cell>
          <cell r="V50">
            <v>0</v>
          </cell>
          <cell r="BE50">
            <v>1</v>
          </cell>
          <cell r="BF50" t="str">
            <v>Mauer</v>
          </cell>
          <cell r="BH50">
            <v>0</v>
          </cell>
          <cell r="BI50">
            <v>0</v>
          </cell>
          <cell r="BJ50">
            <v>2</v>
          </cell>
          <cell r="BK50">
            <v>0</v>
          </cell>
          <cell r="BL50">
            <v>39</v>
          </cell>
          <cell r="BM50">
            <v>20</v>
          </cell>
          <cell r="BN50">
            <v>9</v>
          </cell>
          <cell r="BO50">
            <v>10</v>
          </cell>
          <cell r="BP50">
            <v>253</v>
          </cell>
          <cell r="BQ50">
            <v>233</v>
          </cell>
          <cell r="BR50">
            <v>69</v>
          </cell>
        </row>
        <row r="51">
          <cell r="K51" t="str">
            <v>brula</v>
          </cell>
          <cell r="L51">
            <v>6</v>
          </cell>
          <cell r="N51">
            <v>0</v>
          </cell>
          <cell r="P51">
            <v>0</v>
          </cell>
          <cell r="S51">
            <v>0</v>
          </cell>
          <cell r="V51">
            <v>0</v>
          </cell>
          <cell r="BE51">
            <v>2</v>
          </cell>
          <cell r="BF51" t="str">
            <v>McCoist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39</v>
          </cell>
          <cell r="BM51">
            <v>17</v>
          </cell>
          <cell r="BN51">
            <v>13</v>
          </cell>
          <cell r="BO51">
            <v>9</v>
          </cell>
          <cell r="BP51">
            <v>254</v>
          </cell>
          <cell r="BQ51">
            <v>234</v>
          </cell>
          <cell r="BR51">
            <v>64</v>
          </cell>
        </row>
        <row r="52">
          <cell r="K52" t="str">
            <v>Gunners</v>
          </cell>
          <cell r="L52">
            <v>19</v>
          </cell>
          <cell r="N52">
            <v>0</v>
          </cell>
          <cell r="P52">
            <v>0</v>
          </cell>
          <cell r="S52">
            <v>0</v>
          </cell>
          <cell r="V52">
            <v>0</v>
          </cell>
          <cell r="BE52">
            <v>3</v>
          </cell>
          <cell r="BF52" t="str">
            <v>Schøn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39</v>
          </cell>
          <cell r="BM52">
            <v>17</v>
          </cell>
          <cell r="BN52">
            <v>9</v>
          </cell>
          <cell r="BO52">
            <v>13</v>
          </cell>
          <cell r="BP52">
            <v>244</v>
          </cell>
          <cell r="BQ52">
            <v>241</v>
          </cell>
          <cell r="BR52">
            <v>60</v>
          </cell>
        </row>
        <row r="53">
          <cell r="K53" t="str">
            <v>Hede</v>
          </cell>
          <cell r="L53">
            <v>22</v>
          </cell>
          <cell r="N53">
            <v>0</v>
          </cell>
          <cell r="P53">
            <v>0</v>
          </cell>
          <cell r="S53">
            <v>2</v>
          </cell>
          <cell r="V53">
            <v>0</v>
          </cell>
          <cell r="BE53">
            <v>4</v>
          </cell>
          <cell r="BF53" t="str">
            <v>Gunners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39</v>
          </cell>
          <cell r="BM53">
            <v>16</v>
          </cell>
          <cell r="BN53">
            <v>11</v>
          </cell>
          <cell r="BO53">
            <v>12</v>
          </cell>
          <cell r="BP53">
            <v>246</v>
          </cell>
          <cell r="BQ53">
            <v>241</v>
          </cell>
          <cell r="BR53">
            <v>59</v>
          </cell>
        </row>
        <row r="54">
          <cell r="K54" t="str">
            <v>Højgård</v>
          </cell>
          <cell r="L54">
            <v>24</v>
          </cell>
          <cell r="N54">
            <v>0</v>
          </cell>
          <cell r="P54">
            <v>0</v>
          </cell>
          <cell r="S54">
            <v>1</v>
          </cell>
          <cell r="V54">
            <v>0</v>
          </cell>
          <cell r="BE54">
            <v>5</v>
          </cell>
          <cell r="BF54" t="str">
            <v>Sergio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39</v>
          </cell>
          <cell r="BM54">
            <v>16</v>
          </cell>
          <cell r="BN54">
            <v>11</v>
          </cell>
          <cell r="BO54">
            <v>12</v>
          </cell>
          <cell r="BP54">
            <v>233</v>
          </cell>
          <cell r="BQ54">
            <v>223</v>
          </cell>
          <cell r="BR54">
            <v>59</v>
          </cell>
        </row>
        <row r="55">
          <cell r="K55" t="str">
            <v>Håvard</v>
          </cell>
          <cell r="L55">
            <v>25</v>
          </cell>
          <cell r="N55">
            <v>0</v>
          </cell>
          <cell r="P55">
            <v>0</v>
          </cell>
          <cell r="S55">
            <v>0</v>
          </cell>
          <cell r="V55">
            <v>0</v>
          </cell>
          <cell r="BE55">
            <v>6</v>
          </cell>
          <cell r="BF55" t="str">
            <v>LPHJ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39</v>
          </cell>
          <cell r="BM55">
            <v>15</v>
          </cell>
          <cell r="BN55">
            <v>13</v>
          </cell>
          <cell r="BO55">
            <v>11</v>
          </cell>
          <cell r="BP55">
            <v>256</v>
          </cell>
          <cell r="BQ55">
            <v>254</v>
          </cell>
          <cell r="BR55">
            <v>58</v>
          </cell>
        </row>
        <row r="56">
          <cell r="K56" t="str">
            <v>Kudsken</v>
          </cell>
          <cell r="L56">
            <v>30</v>
          </cell>
          <cell r="N56">
            <v>0</v>
          </cell>
          <cell r="P56">
            <v>0</v>
          </cell>
          <cell r="S56">
            <v>4</v>
          </cell>
          <cell r="V56">
            <v>0</v>
          </cell>
          <cell r="BE56">
            <v>7</v>
          </cell>
          <cell r="BF56" t="str">
            <v>Nielsen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39</v>
          </cell>
          <cell r="BM56">
            <v>14</v>
          </cell>
          <cell r="BN56">
            <v>16</v>
          </cell>
          <cell r="BO56">
            <v>9</v>
          </cell>
          <cell r="BP56">
            <v>248</v>
          </cell>
          <cell r="BQ56">
            <v>241</v>
          </cell>
          <cell r="BR56">
            <v>58</v>
          </cell>
        </row>
        <row r="57">
          <cell r="K57" t="str">
            <v>LPHJ</v>
          </cell>
          <cell r="L57">
            <v>34</v>
          </cell>
          <cell r="N57">
            <v>0</v>
          </cell>
          <cell r="P57">
            <v>0</v>
          </cell>
          <cell r="S57">
            <v>0</v>
          </cell>
          <cell r="V57">
            <v>0</v>
          </cell>
          <cell r="BE57">
            <v>8</v>
          </cell>
          <cell r="BF57" t="str">
            <v>Hede</v>
          </cell>
          <cell r="BH57">
            <v>0</v>
          </cell>
          <cell r="BI57">
            <v>0</v>
          </cell>
          <cell r="BJ57">
            <v>2</v>
          </cell>
          <cell r="BK57">
            <v>0</v>
          </cell>
          <cell r="BL57">
            <v>39</v>
          </cell>
          <cell r="BM57">
            <v>16</v>
          </cell>
          <cell r="BN57">
            <v>8</v>
          </cell>
          <cell r="BO57">
            <v>15</v>
          </cell>
          <cell r="BP57">
            <v>236</v>
          </cell>
          <cell r="BQ57">
            <v>231</v>
          </cell>
          <cell r="BR57">
            <v>56</v>
          </cell>
        </row>
        <row r="58">
          <cell r="K58" t="str">
            <v>Lucky</v>
          </cell>
          <cell r="L58">
            <v>35</v>
          </cell>
          <cell r="N58">
            <v>0</v>
          </cell>
          <cell r="P58">
            <v>0</v>
          </cell>
          <cell r="S58">
            <v>0</v>
          </cell>
          <cell r="V58">
            <v>0</v>
          </cell>
          <cell r="BE58">
            <v>9</v>
          </cell>
          <cell r="BF58" t="str">
            <v>ÅZÆTZØW</v>
          </cell>
          <cell r="BH58">
            <v>0</v>
          </cell>
          <cell r="BI58">
            <v>0</v>
          </cell>
          <cell r="BJ58">
            <v>2</v>
          </cell>
          <cell r="BK58">
            <v>0</v>
          </cell>
          <cell r="BL58">
            <v>39</v>
          </cell>
          <cell r="BM58">
            <v>15</v>
          </cell>
          <cell r="BN58">
            <v>10</v>
          </cell>
          <cell r="BO58">
            <v>14</v>
          </cell>
          <cell r="BP58">
            <v>240</v>
          </cell>
          <cell r="BQ58">
            <v>230</v>
          </cell>
          <cell r="BR58">
            <v>55</v>
          </cell>
        </row>
        <row r="59">
          <cell r="K59" t="str">
            <v>LUFCMOT</v>
          </cell>
          <cell r="L59">
            <v>36</v>
          </cell>
          <cell r="N59">
            <v>0</v>
          </cell>
          <cell r="P59">
            <v>0</v>
          </cell>
          <cell r="S59">
            <v>1</v>
          </cell>
          <cell r="V59">
            <v>0</v>
          </cell>
          <cell r="BE59">
            <v>10</v>
          </cell>
          <cell r="BF59" t="str">
            <v>Højgård</v>
          </cell>
          <cell r="BH59">
            <v>0</v>
          </cell>
          <cell r="BI59">
            <v>0</v>
          </cell>
          <cell r="BJ59">
            <v>1</v>
          </cell>
          <cell r="BK59">
            <v>0</v>
          </cell>
          <cell r="BL59">
            <v>39</v>
          </cell>
          <cell r="BM59">
            <v>14</v>
          </cell>
          <cell r="BN59">
            <v>10</v>
          </cell>
          <cell r="BO59">
            <v>15</v>
          </cell>
          <cell r="BP59">
            <v>247</v>
          </cell>
          <cell r="BQ59">
            <v>247</v>
          </cell>
          <cell r="BR59">
            <v>52</v>
          </cell>
        </row>
        <row r="61">
          <cell r="K61" t="str">
            <v>Magpies</v>
          </cell>
          <cell r="L61">
            <v>37</v>
          </cell>
          <cell r="N61">
            <v>0</v>
          </cell>
          <cell r="P61">
            <v>0</v>
          </cell>
          <cell r="S61">
            <v>0</v>
          </cell>
          <cell r="V61">
            <v>0</v>
          </cell>
          <cell r="BE61">
            <v>11</v>
          </cell>
          <cell r="BF61" t="str">
            <v>Søknud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39</v>
          </cell>
          <cell r="BM61">
            <v>13</v>
          </cell>
          <cell r="BN61">
            <v>13</v>
          </cell>
          <cell r="BO61">
            <v>13</v>
          </cell>
          <cell r="BP61">
            <v>244</v>
          </cell>
          <cell r="BQ61">
            <v>243</v>
          </cell>
          <cell r="BR61">
            <v>52</v>
          </cell>
        </row>
        <row r="62">
          <cell r="K62" t="str">
            <v>Mauer</v>
          </cell>
          <cell r="L62">
            <v>38</v>
          </cell>
          <cell r="N62">
            <v>0</v>
          </cell>
          <cell r="P62">
            <v>0</v>
          </cell>
          <cell r="S62">
            <v>2</v>
          </cell>
          <cell r="V62">
            <v>0</v>
          </cell>
          <cell r="BE62">
            <v>12</v>
          </cell>
          <cell r="BF62" t="str">
            <v>Magpies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39</v>
          </cell>
          <cell r="BM62">
            <v>13</v>
          </cell>
          <cell r="BN62">
            <v>13</v>
          </cell>
          <cell r="BO62">
            <v>13</v>
          </cell>
          <cell r="BP62">
            <v>243</v>
          </cell>
          <cell r="BQ62">
            <v>253</v>
          </cell>
          <cell r="BR62">
            <v>52</v>
          </cell>
        </row>
        <row r="63">
          <cell r="K63" t="str">
            <v>McCoist</v>
          </cell>
          <cell r="L63">
            <v>39</v>
          </cell>
          <cell r="N63">
            <v>0</v>
          </cell>
          <cell r="P63">
            <v>0</v>
          </cell>
          <cell r="S63">
            <v>0</v>
          </cell>
          <cell r="V63">
            <v>0</v>
          </cell>
          <cell r="BE63">
            <v>13</v>
          </cell>
          <cell r="BF63" t="str">
            <v>Kudsken</v>
          </cell>
          <cell r="BH63">
            <v>0</v>
          </cell>
          <cell r="BI63">
            <v>0</v>
          </cell>
          <cell r="BJ63">
            <v>4</v>
          </cell>
          <cell r="BK63">
            <v>0</v>
          </cell>
          <cell r="BL63">
            <v>39</v>
          </cell>
          <cell r="BM63">
            <v>14</v>
          </cell>
          <cell r="BN63">
            <v>9</v>
          </cell>
          <cell r="BO63">
            <v>16</v>
          </cell>
          <cell r="BP63">
            <v>231</v>
          </cell>
          <cell r="BQ63">
            <v>237</v>
          </cell>
          <cell r="BR63">
            <v>51</v>
          </cell>
        </row>
        <row r="64">
          <cell r="K64" t="str">
            <v>Nielsen</v>
          </cell>
          <cell r="L64">
            <v>43</v>
          </cell>
          <cell r="N64">
            <v>0</v>
          </cell>
          <cell r="P64">
            <v>0</v>
          </cell>
          <cell r="S64">
            <v>0</v>
          </cell>
          <cell r="V64">
            <v>0</v>
          </cell>
          <cell r="BE64">
            <v>14</v>
          </cell>
          <cell r="BF64" t="str">
            <v>Randers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39</v>
          </cell>
          <cell r="BM64">
            <v>13</v>
          </cell>
          <cell r="BN64">
            <v>11</v>
          </cell>
          <cell r="BO64">
            <v>15</v>
          </cell>
          <cell r="BP64">
            <v>240</v>
          </cell>
          <cell r="BQ64">
            <v>245</v>
          </cell>
          <cell r="BR64">
            <v>50</v>
          </cell>
        </row>
        <row r="65">
          <cell r="K65" t="str">
            <v>Randers</v>
          </cell>
          <cell r="L65">
            <v>47</v>
          </cell>
          <cell r="N65">
            <v>0</v>
          </cell>
          <cell r="P65">
            <v>0</v>
          </cell>
          <cell r="S65">
            <v>0</v>
          </cell>
          <cell r="V65">
            <v>0</v>
          </cell>
          <cell r="BE65">
            <v>15</v>
          </cell>
          <cell r="BF65" t="str">
            <v>Håvard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39</v>
          </cell>
          <cell r="BM65">
            <v>12</v>
          </cell>
          <cell r="BN65">
            <v>13</v>
          </cell>
          <cell r="BO65">
            <v>14</v>
          </cell>
          <cell r="BP65">
            <v>244</v>
          </cell>
          <cell r="BQ65">
            <v>246</v>
          </cell>
          <cell r="BR65">
            <v>49</v>
          </cell>
        </row>
        <row r="66">
          <cell r="K66" t="str">
            <v>Schøn</v>
          </cell>
          <cell r="L66">
            <v>48</v>
          </cell>
          <cell r="N66">
            <v>0</v>
          </cell>
          <cell r="P66">
            <v>0</v>
          </cell>
          <cell r="S66">
            <v>0</v>
          </cell>
          <cell r="V66">
            <v>0</v>
          </cell>
          <cell r="BE66">
            <v>16</v>
          </cell>
          <cell r="BF66" t="str">
            <v>Anfield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39</v>
          </cell>
          <cell r="BM66">
            <v>11</v>
          </cell>
          <cell r="BN66">
            <v>15</v>
          </cell>
          <cell r="BO66">
            <v>13</v>
          </cell>
          <cell r="BP66">
            <v>230</v>
          </cell>
          <cell r="BQ66">
            <v>234</v>
          </cell>
          <cell r="BR66">
            <v>48</v>
          </cell>
        </row>
        <row r="67">
          <cell r="K67" t="str">
            <v>Sebjoh</v>
          </cell>
          <cell r="L67">
            <v>49</v>
          </cell>
          <cell r="N67">
            <v>0</v>
          </cell>
          <cell r="P67">
            <v>0</v>
          </cell>
          <cell r="S67">
            <v>2</v>
          </cell>
          <cell r="V67">
            <v>0</v>
          </cell>
          <cell r="BE67">
            <v>17</v>
          </cell>
          <cell r="BF67" t="str">
            <v>LUFCMOT</v>
          </cell>
          <cell r="BH67">
            <v>0</v>
          </cell>
          <cell r="BI67">
            <v>0</v>
          </cell>
          <cell r="BJ67">
            <v>1</v>
          </cell>
          <cell r="BK67">
            <v>0</v>
          </cell>
          <cell r="BL67">
            <v>39</v>
          </cell>
          <cell r="BM67">
            <v>11</v>
          </cell>
          <cell r="BN67">
            <v>14</v>
          </cell>
          <cell r="BO67">
            <v>14</v>
          </cell>
          <cell r="BP67">
            <v>240</v>
          </cell>
          <cell r="BQ67">
            <v>246</v>
          </cell>
          <cell r="BR67">
            <v>47</v>
          </cell>
        </row>
        <row r="68">
          <cell r="K68" t="str">
            <v>Sergio</v>
          </cell>
          <cell r="L68">
            <v>51</v>
          </cell>
          <cell r="N68">
            <v>0</v>
          </cell>
          <cell r="P68">
            <v>0</v>
          </cell>
          <cell r="S68">
            <v>0</v>
          </cell>
          <cell r="V68">
            <v>0</v>
          </cell>
          <cell r="BE68">
            <v>18</v>
          </cell>
          <cell r="BF68" t="str">
            <v>brula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39</v>
          </cell>
          <cell r="BM68">
            <v>11</v>
          </cell>
          <cell r="BN68">
            <v>11</v>
          </cell>
          <cell r="BO68">
            <v>17</v>
          </cell>
          <cell r="BP68">
            <v>235</v>
          </cell>
          <cell r="BQ68">
            <v>245</v>
          </cell>
          <cell r="BR68">
            <v>44</v>
          </cell>
        </row>
        <row r="69">
          <cell r="K69" t="str">
            <v>Søknud</v>
          </cell>
          <cell r="L69">
            <v>55</v>
          </cell>
          <cell r="N69">
            <v>0</v>
          </cell>
          <cell r="P69">
            <v>0</v>
          </cell>
          <cell r="S69">
            <v>0</v>
          </cell>
          <cell r="V69">
            <v>0</v>
          </cell>
          <cell r="BE69">
            <v>19</v>
          </cell>
          <cell r="BF69" t="str">
            <v>Lucky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39</v>
          </cell>
          <cell r="BM69">
            <v>11</v>
          </cell>
          <cell r="BN69">
            <v>5</v>
          </cell>
          <cell r="BO69">
            <v>23</v>
          </cell>
          <cell r="BP69">
            <v>226</v>
          </cell>
          <cell r="BQ69">
            <v>251</v>
          </cell>
          <cell r="BR69">
            <v>38</v>
          </cell>
        </row>
        <row r="70">
          <cell r="K70" t="str">
            <v>ÅZÆTZØW</v>
          </cell>
          <cell r="L70">
            <v>60</v>
          </cell>
          <cell r="N70">
            <v>0</v>
          </cell>
          <cell r="P70">
            <v>0</v>
          </cell>
          <cell r="S70">
            <v>2</v>
          </cell>
          <cell r="V70">
            <v>0</v>
          </cell>
          <cell r="BE70">
            <v>20</v>
          </cell>
          <cell r="BF70" t="str">
            <v>Sebjoh</v>
          </cell>
          <cell r="BH70">
            <v>0</v>
          </cell>
          <cell r="BI70">
            <v>0</v>
          </cell>
          <cell r="BJ70">
            <v>2</v>
          </cell>
          <cell r="BK70">
            <v>0</v>
          </cell>
          <cell r="BL70">
            <v>39</v>
          </cell>
          <cell r="BM70">
            <v>7</v>
          </cell>
          <cell r="BN70">
            <v>14</v>
          </cell>
          <cell r="BO70">
            <v>18</v>
          </cell>
          <cell r="BP70">
            <v>240</v>
          </cell>
          <cell r="BQ70">
            <v>255</v>
          </cell>
          <cell r="BR70">
            <v>35</v>
          </cell>
        </row>
        <row r="75">
          <cell r="A75" t="str">
            <v>United</v>
          </cell>
          <cell r="B75" t="str">
            <v>LPHJ</v>
          </cell>
          <cell r="O75">
            <v>5</v>
          </cell>
          <cell r="P75">
            <v>7</v>
          </cell>
          <cell r="Q75" t="str">
            <v>LPHJ</v>
          </cell>
          <cell r="R75" t="str">
            <v/>
          </cell>
          <cell r="S75" t="str">
            <v/>
          </cell>
          <cell r="T75" t="str">
            <v>LPHJ</v>
          </cell>
          <cell r="U75" t="str">
            <v/>
          </cell>
          <cell r="W75" t="str">
            <v/>
          </cell>
          <cell r="Y75" t="str">
            <v>LPHJ</v>
          </cell>
        </row>
        <row r="76">
          <cell r="A76" t="str">
            <v>Livpool</v>
          </cell>
          <cell r="B76" t="str">
            <v>Futte</v>
          </cell>
          <cell r="O76">
            <v>5</v>
          </cell>
          <cell r="P76">
            <v>5</v>
          </cell>
          <cell r="Q76" t="str">
            <v/>
          </cell>
          <cell r="R76">
            <v>7</v>
          </cell>
          <cell r="S76">
            <v>7</v>
          </cell>
          <cell r="T76" t="str">
            <v/>
          </cell>
          <cell r="U76">
            <v>8</v>
          </cell>
          <cell r="W76">
            <v>8</v>
          </cell>
          <cell r="Y76" t="str">
            <v/>
          </cell>
        </row>
        <row r="81">
          <cell r="E81" t="str">
            <v>Pulje 1 - Uge 42</v>
          </cell>
          <cell r="I81" t="str">
            <v>Pulje 1 - Uge 43</v>
          </cell>
          <cell r="AM81">
            <v>1</v>
          </cell>
          <cell r="AN81" t="str">
            <v>Benbo</v>
          </cell>
          <cell r="AO81" t="str">
            <v>(1)</v>
          </cell>
          <cell r="AP81">
            <v>1</v>
          </cell>
          <cell r="AQ81">
            <v>9</v>
          </cell>
          <cell r="AR81">
            <v>3</v>
          </cell>
          <cell r="AS81">
            <v>3</v>
          </cell>
        </row>
        <row r="82">
          <cell r="E82" t="str">
            <v>LUFCMOT</v>
          </cell>
          <cell r="F82" t="str">
            <v>Percy</v>
          </cell>
          <cell r="G82">
            <v>5</v>
          </cell>
          <cell r="H82">
            <v>8</v>
          </cell>
          <cell r="I82" t="str">
            <v>Lucky</v>
          </cell>
          <cell r="J82" t="str">
            <v>Benbo</v>
          </cell>
          <cell r="AM82">
            <v>2</v>
          </cell>
          <cell r="AN82" t="str">
            <v>Percy</v>
          </cell>
          <cell r="AO82" t="str">
            <v>(2)</v>
          </cell>
          <cell r="AP82">
            <v>1</v>
          </cell>
          <cell r="AQ82">
            <v>8</v>
          </cell>
          <cell r="AR82">
            <v>5</v>
          </cell>
          <cell r="AS82">
            <v>3</v>
          </cell>
        </row>
        <row r="83">
          <cell r="E83" t="str">
            <v>Schøn</v>
          </cell>
          <cell r="F83" t="str">
            <v>Benbo</v>
          </cell>
          <cell r="G83">
            <v>3</v>
          </cell>
          <cell r="H83">
            <v>9</v>
          </cell>
          <cell r="I83" t="str">
            <v>Schøn</v>
          </cell>
          <cell r="J83" t="str">
            <v>Percy</v>
          </cell>
          <cell r="AM83">
            <v>3</v>
          </cell>
          <cell r="AN83" t="str">
            <v>Lucky</v>
          </cell>
          <cell r="AO83" t="str">
            <v>(3)</v>
          </cell>
          <cell r="AP83">
            <v>1</v>
          </cell>
          <cell r="AQ83">
            <v>5</v>
          </cell>
          <cell r="AR83">
            <v>7</v>
          </cell>
          <cell r="AS83">
            <v>0</v>
          </cell>
        </row>
        <row r="84">
          <cell r="E84" t="str">
            <v>Lucky</v>
          </cell>
          <cell r="F84" t="str">
            <v>Reserve</v>
          </cell>
          <cell r="G84">
            <v>5</v>
          </cell>
          <cell r="H84">
            <v>7</v>
          </cell>
          <cell r="I84" t="str">
            <v>LUFCMOT</v>
          </cell>
          <cell r="J84" t="str">
            <v>Reserve</v>
          </cell>
          <cell r="AM84">
            <v>4</v>
          </cell>
          <cell r="AN84" t="str">
            <v>LUFCMOT</v>
          </cell>
          <cell r="AO84" t="str">
            <v>(3)</v>
          </cell>
          <cell r="AP84">
            <v>1</v>
          </cell>
          <cell r="AQ84">
            <v>5</v>
          </cell>
          <cell r="AR84">
            <v>8</v>
          </cell>
          <cell r="AS84">
            <v>0</v>
          </cell>
        </row>
        <row r="85">
          <cell r="E85" t="str">
            <v>Pulje 2 - Uge 42</v>
          </cell>
          <cell r="I85" t="str">
            <v>Pulje 2 - Uge 43</v>
          </cell>
          <cell r="AM85">
            <v>5</v>
          </cell>
          <cell r="AN85" t="str">
            <v>Schøn</v>
          </cell>
          <cell r="AO85" t="str">
            <v>(3)</v>
          </cell>
          <cell r="AP85">
            <v>1</v>
          </cell>
          <cell r="AQ85">
            <v>3</v>
          </cell>
          <cell r="AR85">
            <v>9</v>
          </cell>
          <cell r="AS85">
            <v>0</v>
          </cell>
        </row>
        <row r="86">
          <cell r="E86" t="str">
            <v>Frydkær</v>
          </cell>
          <cell r="F86" t="str">
            <v>Højgård</v>
          </cell>
          <cell r="G86">
            <v>9</v>
          </cell>
          <cell r="H86">
            <v>7</v>
          </cell>
          <cell r="I86" t="str">
            <v>SPVK</v>
          </cell>
          <cell r="J86" t="str">
            <v>Kudsken</v>
          </cell>
        </row>
        <row r="87">
          <cell r="E87" t="str">
            <v>Anfield</v>
          </cell>
          <cell r="F87" t="str">
            <v>Kudsken</v>
          </cell>
          <cell r="G87">
            <v>8</v>
          </cell>
          <cell r="H87">
            <v>7</v>
          </cell>
          <cell r="I87" t="str">
            <v>Anfield</v>
          </cell>
          <cell r="J87" t="str">
            <v>Højgård</v>
          </cell>
          <cell r="AM87">
            <v>1</v>
          </cell>
          <cell r="AN87" t="str">
            <v>Frydkær</v>
          </cell>
          <cell r="AO87" t="str">
            <v>(1)</v>
          </cell>
          <cell r="AP87">
            <v>1</v>
          </cell>
          <cell r="AQ87">
            <v>9</v>
          </cell>
          <cell r="AR87">
            <v>7</v>
          </cell>
          <cell r="AS87">
            <v>3</v>
          </cell>
        </row>
        <row r="88">
          <cell r="E88" t="str">
            <v>SPVK</v>
          </cell>
          <cell r="F88" t="str">
            <v>Reserve</v>
          </cell>
          <cell r="G88">
            <v>8</v>
          </cell>
          <cell r="H88">
            <v>7</v>
          </cell>
          <cell r="I88" t="str">
            <v>Frydkær</v>
          </cell>
          <cell r="J88" t="str">
            <v>Reserve</v>
          </cell>
          <cell r="AM88">
            <v>2</v>
          </cell>
          <cell r="AN88" t="str">
            <v>Anfield</v>
          </cell>
          <cell r="AO88" t="str">
            <v>(3)</v>
          </cell>
          <cell r="AP88">
            <v>1</v>
          </cell>
          <cell r="AQ88">
            <v>8</v>
          </cell>
          <cell r="AR88">
            <v>7</v>
          </cell>
          <cell r="AS88">
            <v>3</v>
          </cell>
        </row>
        <row r="89">
          <cell r="AM89">
            <v>2</v>
          </cell>
          <cell r="AN89" t="str">
            <v>SPVK</v>
          </cell>
          <cell r="AO89" t="str">
            <v>(1)</v>
          </cell>
          <cell r="AP89">
            <v>1</v>
          </cell>
          <cell r="AQ89">
            <v>8</v>
          </cell>
          <cell r="AR89">
            <v>7</v>
          </cell>
          <cell r="AS89">
            <v>3</v>
          </cell>
        </row>
        <row r="90">
          <cell r="AM90">
            <v>4</v>
          </cell>
          <cell r="AN90" t="str">
            <v>Kudsken</v>
          </cell>
          <cell r="AO90" t="str">
            <v>(3)</v>
          </cell>
          <cell r="AP90">
            <v>1</v>
          </cell>
          <cell r="AQ90">
            <v>7</v>
          </cell>
          <cell r="AR90">
            <v>8</v>
          </cell>
          <cell r="AS90">
            <v>0</v>
          </cell>
        </row>
        <row r="91">
          <cell r="AM91">
            <v>5</v>
          </cell>
          <cell r="AN91" t="str">
            <v>Højgård</v>
          </cell>
          <cell r="AO91" t="str">
            <v>(3)</v>
          </cell>
          <cell r="AP91">
            <v>1</v>
          </cell>
          <cell r="AQ91">
            <v>7</v>
          </cell>
          <cell r="AR91">
            <v>9</v>
          </cell>
          <cell r="AS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1. Division"/>
      <sheetName val="2. Division"/>
      <sheetName val="3. Division"/>
      <sheetName val="Liga Pokalen - Udskrift"/>
      <sheetName val="Liga Pokalen - Resultater"/>
      <sheetName val="Liga Cup"/>
      <sheetName val="Liga Cup - Spilleplan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Pulje 1 - Uge 44</v>
          </cell>
          <cell r="K22" t="str">
            <v>Pulje 2 - Uge 44</v>
          </cell>
        </row>
        <row r="23">
          <cell r="A23" t="str">
            <v>Lucky</v>
          </cell>
          <cell r="G23" t="str">
            <v>Percy</v>
          </cell>
          <cell r="K23" t="str">
            <v>SPVK</v>
          </cell>
          <cell r="Q23" t="str">
            <v>Højgård</v>
          </cell>
        </row>
        <row r="24">
          <cell r="A24" t="str">
            <v>LUFCMOT</v>
          </cell>
          <cell r="G24" t="str">
            <v>Schøn</v>
          </cell>
          <cell r="K24" t="str">
            <v>Frydkær</v>
          </cell>
          <cell r="Q24" t="str">
            <v>Anfield</v>
          </cell>
        </row>
        <row r="25">
          <cell r="A25" t="str">
            <v>Benbo</v>
          </cell>
          <cell r="G25" t="str">
            <v>Reserve</v>
          </cell>
          <cell r="K25" t="str">
            <v>Kudsken</v>
          </cell>
          <cell r="Q25" t="str">
            <v>Reserve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9467-9F1B-42FC-8177-61C8D4665063}">
  <dimension ref="A1:E21"/>
  <sheetViews>
    <sheetView showGridLines="0" workbookViewId="0">
      <selection activeCell="B18" sqref="B18"/>
    </sheetView>
  </sheetViews>
  <sheetFormatPr defaultColWidth="9.16796875" defaultRowHeight="12.75" x14ac:dyDescent="0.15"/>
  <cols>
    <col min="1" max="1" width="3.50390625" style="57" bestFit="1" customWidth="1"/>
    <col min="2" max="2" width="17.93359375" style="31" customWidth="1"/>
    <col min="3" max="3" width="1.6171875" style="15" bestFit="1" customWidth="1"/>
    <col min="4" max="4" width="17.93359375" style="31" customWidth="1"/>
    <col min="5" max="5" width="3.50390625" style="15" customWidth="1"/>
    <col min="6" max="16384" width="9.16796875" style="31"/>
  </cols>
  <sheetData>
    <row r="1" spans="1:5" ht="13.5" thickTop="1" x14ac:dyDescent="0.15">
      <c r="A1" s="232" t="str">
        <f>CONCATENATE("Kampe - ",Rækker!B1)</f>
        <v>Kampe - Uge 43</v>
      </c>
      <c r="B1" s="233"/>
      <c r="C1" s="233"/>
      <c r="D1" s="233"/>
      <c r="E1" s="234"/>
    </row>
    <row r="2" spans="1:5" ht="13.5" thickBot="1" x14ac:dyDescent="0.2">
      <c r="A2" s="235"/>
      <c r="B2" s="236"/>
      <c r="C2" s="236"/>
      <c r="D2" s="236"/>
      <c r="E2" s="237"/>
    </row>
    <row r="3" spans="1:5" ht="13.5" thickTop="1" x14ac:dyDescent="0.15">
      <c r="A3" s="242"/>
      <c r="B3" s="238" t="s">
        <v>54</v>
      </c>
      <c r="C3" s="240"/>
      <c r="D3" s="238" t="s">
        <v>55</v>
      </c>
      <c r="E3" s="244"/>
    </row>
    <row r="4" spans="1:5" x14ac:dyDescent="0.15">
      <c r="A4" s="243"/>
      <c r="B4" s="239"/>
      <c r="C4" s="241"/>
      <c r="D4" s="239"/>
      <c r="E4" s="245"/>
    </row>
    <row r="5" spans="1:5" x14ac:dyDescent="0.15">
      <c r="A5" s="46" t="s">
        <v>56</v>
      </c>
      <c r="B5" s="49" t="s">
        <v>95</v>
      </c>
      <c r="C5" s="44" t="s">
        <v>20</v>
      </c>
      <c r="D5" s="49" t="s">
        <v>96</v>
      </c>
      <c r="E5" s="47"/>
    </row>
    <row r="6" spans="1:5" x14ac:dyDescent="0.15">
      <c r="A6" s="46" t="s">
        <v>57</v>
      </c>
      <c r="B6" s="49" t="s">
        <v>97</v>
      </c>
      <c r="C6" s="44" t="s">
        <v>20</v>
      </c>
      <c r="D6" s="49" t="s">
        <v>98</v>
      </c>
      <c r="E6" s="47"/>
    </row>
    <row r="7" spans="1:5" x14ac:dyDescent="0.15">
      <c r="A7" s="50" t="s">
        <v>58</v>
      </c>
      <c r="B7" s="51" t="s">
        <v>99</v>
      </c>
      <c r="C7" s="52" t="s">
        <v>20</v>
      </c>
      <c r="D7" s="51" t="s">
        <v>100</v>
      </c>
      <c r="E7" s="53"/>
    </row>
    <row r="8" spans="1:5" x14ac:dyDescent="0.15">
      <c r="A8" s="46" t="s">
        <v>59</v>
      </c>
      <c r="B8" s="49" t="s">
        <v>101</v>
      </c>
      <c r="C8" s="44" t="s">
        <v>20</v>
      </c>
      <c r="D8" s="49" t="s">
        <v>102</v>
      </c>
      <c r="E8" s="47"/>
    </row>
    <row r="9" spans="1:5" x14ac:dyDescent="0.15">
      <c r="A9" s="46" t="s">
        <v>60</v>
      </c>
      <c r="B9" s="49" t="s">
        <v>103</v>
      </c>
      <c r="C9" s="44" t="s">
        <v>20</v>
      </c>
      <c r="D9" s="49" t="s">
        <v>104</v>
      </c>
      <c r="E9" s="47"/>
    </row>
    <row r="10" spans="1:5" x14ac:dyDescent="0.15">
      <c r="A10" s="50" t="s">
        <v>61</v>
      </c>
      <c r="B10" s="51" t="s">
        <v>105</v>
      </c>
      <c r="C10" s="52" t="s">
        <v>20</v>
      </c>
      <c r="D10" s="51" t="s">
        <v>106</v>
      </c>
      <c r="E10" s="53"/>
    </row>
    <row r="11" spans="1:5" x14ac:dyDescent="0.15">
      <c r="A11" s="46" t="s">
        <v>62</v>
      </c>
      <c r="B11" s="49" t="s">
        <v>107</v>
      </c>
      <c r="C11" s="44" t="s">
        <v>20</v>
      </c>
      <c r="D11" s="49" t="s">
        <v>108</v>
      </c>
      <c r="E11" s="47"/>
    </row>
    <row r="12" spans="1:5" x14ac:dyDescent="0.15">
      <c r="A12" s="46" t="s">
        <v>63</v>
      </c>
      <c r="B12" s="49" t="s">
        <v>109</v>
      </c>
      <c r="C12" s="44" t="s">
        <v>20</v>
      </c>
      <c r="D12" s="49" t="s">
        <v>110</v>
      </c>
      <c r="E12" s="47"/>
    </row>
    <row r="13" spans="1:5" x14ac:dyDescent="0.15">
      <c r="A13" s="50" t="s">
        <v>64</v>
      </c>
      <c r="B13" s="51" t="s">
        <v>111</v>
      </c>
      <c r="C13" s="52" t="s">
        <v>20</v>
      </c>
      <c r="D13" s="51" t="s">
        <v>112</v>
      </c>
      <c r="E13" s="53"/>
    </row>
    <row r="14" spans="1:5" x14ac:dyDescent="0.15">
      <c r="A14" s="46" t="s">
        <v>65</v>
      </c>
      <c r="B14" s="49" t="s">
        <v>113</v>
      </c>
      <c r="C14" s="44" t="s">
        <v>20</v>
      </c>
      <c r="D14" s="49" t="s">
        <v>114</v>
      </c>
      <c r="E14" s="47"/>
    </row>
    <row r="15" spans="1:5" x14ac:dyDescent="0.15">
      <c r="A15" s="46" t="s">
        <v>66</v>
      </c>
      <c r="B15" s="49" t="s">
        <v>115</v>
      </c>
      <c r="C15" s="44" t="s">
        <v>20</v>
      </c>
      <c r="D15" s="49" t="s">
        <v>116</v>
      </c>
      <c r="E15" s="47"/>
    </row>
    <row r="16" spans="1:5" x14ac:dyDescent="0.15">
      <c r="A16" s="46" t="s">
        <v>67</v>
      </c>
      <c r="B16" s="49" t="s">
        <v>117</v>
      </c>
      <c r="C16" s="44" t="s">
        <v>20</v>
      </c>
      <c r="D16" s="49" t="s">
        <v>118</v>
      </c>
      <c r="E16" s="47"/>
    </row>
    <row r="17" spans="1:5" x14ac:dyDescent="0.15">
      <c r="A17" s="46" t="s">
        <v>68</v>
      </c>
      <c r="B17" s="49" t="s">
        <v>119</v>
      </c>
      <c r="C17" s="44" t="s">
        <v>20</v>
      </c>
      <c r="D17" s="49" t="s">
        <v>120</v>
      </c>
      <c r="E17" s="47"/>
    </row>
    <row r="18" spans="1:5" ht="13.5" thickBot="1" x14ac:dyDescent="0.2">
      <c r="A18" s="54"/>
      <c r="B18" s="55"/>
      <c r="C18" s="55"/>
      <c r="D18" s="55"/>
      <c r="E18" s="56"/>
    </row>
    <row r="19" spans="1:5" ht="13.5" thickTop="1" x14ac:dyDescent="0.15">
      <c r="A19" s="226" t="s">
        <v>69</v>
      </c>
      <c r="B19" s="227"/>
      <c r="C19" s="227"/>
      <c r="D19" s="227"/>
      <c r="E19" s="228"/>
    </row>
    <row r="20" spans="1:5" ht="13.5" thickBot="1" x14ac:dyDescent="0.2">
      <c r="A20" s="229"/>
      <c r="B20" s="230"/>
      <c r="C20" s="230"/>
      <c r="D20" s="230"/>
      <c r="E20" s="231"/>
    </row>
    <row r="21" spans="1:5" ht="13.5" thickTop="1" x14ac:dyDescent="0.15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FC4A1-8CBF-470F-953D-FF41722F8ED9}">
  <sheetPr>
    <pageSetUpPr fitToPage="1"/>
  </sheetPr>
  <dimension ref="A1:AP109"/>
  <sheetViews>
    <sheetView showGridLines="0" topLeftCell="A18" zoomScale="60" zoomScaleNormal="60" workbookViewId="0">
      <selection activeCell="N50" sqref="N50"/>
    </sheetView>
  </sheetViews>
  <sheetFormatPr defaultColWidth="9.16796875" defaultRowHeight="14.25" x14ac:dyDescent="0.15"/>
  <cols>
    <col min="1" max="1" width="4.44921875" style="1" bestFit="1" customWidth="1"/>
    <col min="2" max="2" width="16.1796875" style="14" customWidth="1"/>
    <col min="3" max="3" width="4.44921875" style="1" bestFit="1" customWidth="1"/>
    <col min="4" max="4" width="16.1796875" style="14" customWidth="1"/>
    <col min="5" max="5" width="4.44921875" style="1" bestFit="1" customWidth="1"/>
    <col min="6" max="6" width="16.1796875" style="14" customWidth="1"/>
    <col min="7" max="7" width="4.44921875" style="1" bestFit="1" customWidth="1"/>
    <col min="8" max="8" width="16.1796875" style="14" customWidth="1"/>
    <col min="9" max="9" width="4.44921875" style="1" bestFit="1" customWidth="1"/>
    <col min="10" max="10" width="16.1796875" style="14" customWidth="1"/>
    <col min="11" max="11" width="4.44921875" style="1" bestFit="1" customWidth="1"/>
    <col min="12" max="12" width="16.1796875" style="14" customWidth="1"/>
    <col min="13" max="13" width="4.44921875" style="1" bestFit="1" customWidth="1"/>
    <col min="14" max="14" width="16.1796875" style="14" customWidth="1"/>
    <col min="15" max="15" width="4.44921875" style="1" bestFit="1" customWidth="1"/>
    <col min="16" max="16" width="16.1796875" style="14" customWidth="1"/>
    <col min="17" max="17" width="4.44921875" style="1" bestFit="1" customWidth="1"/>
    <col min="18" max="18" width="16.1796875" style="14" customWidth="1"/>
    <col min="19" max="19" width="4.44921875" style="1" bestFit="1" customWidth="1"/>
    <col min="20" max="20" width="16.1796875" style="14" customWidth="1"/>
    <col min="21" max="21" width="4.44921875" style="1" bestFit="1" customWidth="1"/>
    <col min="22" max="22" width="16.1796875" style="14" customWidth="1"/>
    <col min="23" max="23" width="4.44921875" style="1" bestFit="1" customWidth="1"/>
    <col min="24" max="24" width="16.1796875" style="14" customWidth="1"/>
    <col min="25" max="25" width="4.44921875" style="1" bestFit="1" customWidth="1"/>
    <col min="26" max="26" width="16.1796875" style="14" customWidth="1"/>
    <col min="27" max="27" width="4.44921875" style="1" bestFit="1" customWidth="1"/>
    <col min="28" max="28" width="16.1796875" style="14" customWidth="1"/>
    <col min="29" max="29" width="4.44921875" style="1" bestFit="1" customWidth="1"/>
    <col min="30" max="30" width="16.1796875" style="14" customWidth="1"/>
    <col min="31" max="31" width="4.44921875" style="1" bestFit="1" customWidth="1"/>
    <col min="32" max="32" width="16.1796875" style="14" customWidth="1"/>
    <col min="33" max="33" width="4.44921875" style="1" bestFit="1" customWidth="1"/>
    <col min="34" max="34" width="16.1796875" style="14" customWidth="1"/>
    <col min="35" max="35" width="4.44921875" style="1" bestFit="1" customWidth="1"/>
    <col min="36" max="36" width="16.1796875" style="14" customWidth="1"/>
    <col min="37" max="37" width="4.44921875" style="1" bestFit="1" customWidth="1"/>
    <col min="38" max="38" width="16.1796875" style="14" customWidth="1"/>
    <col min="39" max="39" width="4.44921875" style="1" bestFit="1" customWidth="1"/>
    <col min="40" max="40" width="16.1796875" style="14" customWidth="1"/>
    <col min="41" max="16384" width="9.16796875" style="4"/>
  </cols>
  <sheetData>
    <row r="1" spans="1:42" ht="18" x14ac:dyDescent="0.15">
      <c r="B1" s="2" t="str">
        <f>CONCATENATE("Uge ",DB!B2)</f>
        <v>Uge 43</v>
      </c>
      <c r="C1" s="3"/>
    </row>
    <row r="2" spans="1:42" x14ac:dyDescent="0.15">
      <c r="A2" s="4"/>
      <c r="C2" s="3"/>
    </row>
    <row r="3" spans="1:42" x14ac:dyDescent="0.15">
      <c r="A3" s="4"/>
      <c r="B3" s="246" t="s">
        <v>0</v>
      </c>
      <c r="C3" s="3"/>
      <c r="D3" s="246" t="s">
        <v>0</v>
      </c>
      <c r="E3" s="4"/>
      <c r="F3" s="246" t="s">
        <v>0</v>
      </c>
      <c r="G3" s="4"/>
      <c r="H3" s="246" t="s">
        <v>0</v>
      </c>
      <c r="I3" s="4"/>
      <c r="J3" s="246" t="s">
        <v>0</v>
      </c>
      <c r="K3" s="4"/>
      <c r="L3" s="246" t="s">
        <v>0</v>
      </c>
      <c r="M3" s="4"/>
      <c r="N3" s="246" t="s">
        <v>0</v>
      </c>
      <c r="O3" s="4"/>
      <c r="P3" s="246" t="s">
        <v>0</v>
      </c>
      <c r="Q3" s="4"/>
      <c r="R3" s="246" t="s">
        <v>0</v>
      </c>
      <c r="S3" s="4"/>
      <c r="T3" s="246" t="s">
        <v>0</v>
      </c>
      <c r="U3" s="4"/>
      <c r="V3" s="246" t="s">
        <v>0</v>
      </c>
      <c r="W3" s="4"/>
      <c r="X3" s="246" t="s">
        <v>0</v>
      </c>
      <c r="Y3" s="4"/>
      <c r="Z3" s="246" t="s">
        <v>0</v>
      </c>
      <c r="AA3" s="4"/>
      <c r="AB3" s="246" t="s">
        <v>0</v>
      </c>
      <c r="AC3" s="4"/>
      <c r="AD3" s="246" t="s">
        <v>0</v>
      </c>
      <c r="AE3" s="4"/>
      <c r="AF3" s="246" t="s">
        <v>0</v>
      </c>
      <c r="AG3" s="4"/>
      <c r="AH3" s="246" t="s">
        <v>0</v>
      </c>
      <c r="AI3" s="4"/>
      <c r="AJ3" s="246" t="s">
        <v>0</v>
      </c>
      <c r="AK3" s="4"/>
      <c r="AL3" s="246" t="s">
        <v>0</v>
      </c>
      <c r="AM3" s="4"/>
      <c r="AN3" s="246" t="s">
        <v>0</v>
      </c>
      <c r="AP3" s="30"/>
    </row>
    <row r="4" spans="1:42" ht="15" thickBot="1" x14ac:dyDescent="0.2">
      <c r="A4" s="4"/>
      <c r="B4" s="248"/>
      <c r="C4" s="3"/>
      <c r="D4" s="247"/>
      <c r="E4" s="4"/>
      <c r="F4" s="247"/>
      <c r="G4" s="4"/>
      <c r="H4" s="247"/>
      <c r="I4" s="4"/>
      <c r="J4" s="247"/>
      <c r="K4" s="4"/>
      <c r="L4" s="247"/>
      <c r="M4" s="4"/>
      <c r="N4" s="247"/>
      <c r="O4" s="4"/>
      <c r="P4" s="247"/>
      <c r="Q4" s="4"/>
      <c r="R4" s="247"/>
      <c r="S4" s="4"/>
      <c r="T4" s="247"/>
      <c r="U4" s="4"/>
      <c r="V4" s="247"/>
      <c r="W4" s="4"/>
      <c r="X4" s="247"/>
      <c r="Y4" s="4"/>
      <c r="Z4" s="247"/>
      <c r="AA4" s="4"/>
      <c r="AB4" s="247"/>
      <c r="AC4" s="4"/>
      <c r="AD4" s="247"/>
      <c r="AE4" s="4"/>
      <c r="AF4" s="247"/>
      <c r="AG4" s="4"/>
      <c r="AH4" s="247"/>
      <c r="AI4" s="4"/>
      <c r="AJ4" s="247"/>
      <c r="AK4" s="4"/>
      <c r="AL4" s="247"/>
      <c r="AM4" s="4"/>
      <c r="AN4" s="247"/>
    </row>
    <row r="5" spans="1:42" ht="15.75" thickTop="1" thickBot="1" x14ac:dyDescent="0.2">
      <c r="A5" s="4"/>
      <c r="B5" s="5" t="str">
        <f>DB!K6</f>
        <v>Arsenal</v>
      </c>
      <c r="C5" s="6"/>
      <c r="D5" s="5" t="str">
        <f>DB!K7</f>
        <v>Benbo</v>
      </c>
      <c r="E5" s="6"/>
      <c r="F5" s="5" t="str">
        <f>DB!K8</f>
        <v>Canary</v>
      </c>
      <c r="G5" s="6"/>
      <c r="H5" s="5" t="str">
        <f>DB!K9</f>
        <v>Chelsea</v>
      </c>
      <c r="I5" s="6"/>
      <c r="J5" s="5" t="str">
        <f>DB!K10</f>
        <v>Cork</v>
      </c>
      <c r="K5" s="6"/>
      <c r="L5" s="5" t="str">
        <f>DB!K11</f>
        <v>Flinca</v>
      </c>
      <c r="M5" s="6"/>
      <c r="N5" s="5" t="str">
        <f>DB!K12</f>
        <v>Forest</v>
      </c>
      <c r="O5" s="6"/>
      <c r="P5" s="5" t="str">
        <f>DB!K13</f>
        <v>Frydkær</v>
      </c>
      <c r="Q5" s="6"/>
      <c r="R5" s="5" t="str">
        <f>DB!K14</f>
        <v>Futte</v>
      </c>
      <c r="S5" s="6"/>
      <c r="T5" s="5" t="str">
        <f>DB!K15</f>
        <v>Harry</v>
      </c>
      <c r="U5" s="6"/>
      <c r="V5" s="5" t="str">
        <f>DB!K17</f>
        <v>Idskov</v>
      </c>
      <c r="W5" s="6"/>
      <c r="X5" s="5" t="str">
        <f>DB!K18</f>
        <v>Murer</v>
      </c>
      <c r="Y5" s="6"/>
      <c r="Z5" s="5" t="str">
        <f>DB!K19</f>
        <v>Nuser</v>
      </c>
      <c r="AA5" s="6"/>
      <c r="AB5" s="5" t="str">
        <f>DB!K20</f>
        <v>Piquet</v>
      </c>
      <c r="AC5" s="6"/>
      <c r="AD5" s="5" t="str">
        <f>DB!K21</f>
        <v>Select</v>
      </c>
      <c r="AE5" s="6"/>
      <c r="AF5" s="5" t="str">
        <f>DB!K22</f>
        <v>SPVK</v>
      </c>
      <c r="AG5" s="6"/>
      <c r="AH5" s="5" t="str">
        <f>DB!K23</f>
        <v>Steam</v>
      </c>
      <c r="AI5" s="6"/>
      <c r="AJ5" s="5" t="str">
        <f>DB!K24</f>
        <v>Stoke</v>
      </c>
      <c r="AK5" s="6"/>
      <c r="AL5" s="5" t="str">
        <f>DB!K25</f>
        <v>Tynde</v>
      </c>
      <c r="AM5" s="6"/>
      <c r="AN5" s="5" t="str">
        <f>DB!K26</f>
        <v>United</v>
      </c>
    </row>
    <row r="6" spans="1:42" ht="15.75" thickTop="1" thickBot="1" x14ac:dyDescent="0.2">
      <c r="A6" s="4"/>
      <c r="B6" s="7" t="str">
        <f>IF(DB!M6=1,"Disket",IF(DB!O6=1,"Udmeldt","Status"))</f>
        <v>Status</v>
      </c>
      <c r="C6" s="4"/>
      <c r="D6" s="7" t="str">
        <f>IF(DB!M7=1,"Disket",IF(DB!O7=1,"Udmeldt","Status"))</f>
        <v>Status</v>
      </c>
      <c r="E6" s="4"/>
      <c r="F6" s="7" t="str">
        <f>IF(DB!M8=1,"Disket",IF(DB!O8=1,"Udmeldt","Status"))</f>
        <v>Status</v>
      </c>
      <c r="G6" s="4"/>
      <c r="H6" s="7" t="str">
        <f>IF(DB!M9=1,"Disket",IF(DB!O9=1,"Udmeldt","Status"))</f>
        <v>Status</v>
      </c>
      <c r="I6" s="4"/>
      <c r="J6" s="7" t="str">
        <f>IF(DB!M10=1,"Disket",IF(DB!O10=1,"Udmeldt","Status"))</f>
        <v>Status</v>
      </c>
      <c r="K6" s="4"/>
      <c r="L6" s="7" t="str">
        <f>IF(DB!M11=1,"Disket",IF(DB!O11=1,"Udmeldt","Status"))</f>
        <v>Status</v>
      </c>
      <c r="M6" s="4"/>
      <c r="N6" s="7" t="str">
        <f>IF(DB!M12=1,"Disket",IF(DB!O12=1,"Udmeldt","Status"))</f>
        <v>Status</v>
      </c>
      <c r="O6" s="4"/>
      <c r="P6" s="7" t="str">
        <f>IF(DB!M13=1,"Disket",IF(DB!O13=1,"Udmeldt","Status"))</f>
        <v>Status</v>
      </c>
      <c r="Q6" s="4"/>
      <c r="R6" s="7" t="str">
        <f>IF(DB!M14=1,"Disket",IF(DB!O14=1,"Udmeldt","Status"))</f>
        <v>Status</v>
      </c>
      <c r="S6" s="4"/>
      <c r="T6" s="7" t="str">
        <f>IF(DB!M15=1,"Disket",IF(DB!O15=1,"Udmeldt","Status"))</f>
        <v>Status</v>
      </c>
      <c r="U6" s="4"/>
      <c r="V6" s="7" t="str">
        <f>IF(DB!M17=1,"Disket",IF(DB!O17=1,"Udmeldt","Status"))</f>
        <v>Status</v>
      </c>
      <c r="W6" s="4"/>
      <c r="X6" s="7" t="str">
        <f>IF(DB!M18=1,"Disket",IF(DB!O18=1,"Udmeldt","Status"))</f>
        <v>Status</v>
      </c>
      <c r="Y6" s="4"/>
      <c r="Z6" s="7" t="str">
        <f>IF(DB!M19=1,"Disket",IF(DB!O19=1,"Udmeldt","Status"))</f>
        <v>Status</v>
      </c>
      <c r="AA6" s="4"/>
      <c r="AB6" s="7" t="str">
        <f>IF(DB!M20=1,"Disket",IF(DB!O20=1,"Udmeldt","Status"))</f>
        <v>Status</v>
      </c>
      <c r="AC6" s="4"/>
      <c r="AD6" s="7" t="str">
        <f>IF(DB!M21=1,"Disket",IF(DB!O21=1,"Udmeldt","Status"))</f>
        <v>Status</v>
      </c>
      <c r="AE6" s="4"/>
      <c r="AF6" s="7" t="str">
        <f>IF(DB!M22=1,"Disket",IF(DB!O22=1,"Udmeldt","Status"))</f>
        <v>Status</v>
      </c>
      <c r="AG6" s="4"/>
      <c r="AH6" s="7" t="str">
        <f>IF(DB!M23=1,"Disket",IF(DB!O23=1,"Udmeldt","Status"))</f>
        <v>Status</v>
      </c>
      <c r="AI6" s="4"/>
      <c r="AJ6" s="7" t="str">
        <f>IF(DB!M24=1,"Disket",IF(DB!O24=1,"Udmeldt","Status"))</f>
        <v>Status</v>
      </c>
      <c r="AK6" s="4"/>
      <c r="AL6" s="7" t="str">
        <f>IF(DB!M25=1,"Disket",IF(DB!O25=1,"Udmeldt","Status"))</f>
        <v>Status</v>
      </c>
      <c r="AM6" s="4"/>
      <c r="AN6" s="7" t="str">
        <f>IF(DB!M26=1,"Disket",IF(DB!O26=1,"Udmeldt","Status"))</f>
        <v>Status</v>
      </c>
    </row>
    <row r="7" spans="1:42" ht="15.75" thickTop="1" thickBot="1" x14ac:dyDescent="0.2">
      <c r="A7" s="4"/>
      <c r="B7" s="8"/>
      <c r="C7" s="4"/>
      <c r="D7" s="8"/>
      <c r="E7" s="4"/>
      <c r="F7" s="8"/>
      <c r="G7" s="4"/>
      <c r="H7" s="8"/>
      <c r="I7" s="4"/>
      <c r="J7" s="8"/>
      <c r="K7" s="4"/>
      <c r="L7" s="8"/>
      <c r="M7" s="4"/>
      <c r="N7" s="8"/>
      <c r="O7" s="4"/>
      <c r="P7" s="8"/>
      <c r="Q7" s="4"/>
      <c r="R7" s="8"/>
      <c r="S7" s="4"/>
      <c r="T7" s="8"/>
      <c r="U7" s="4"/>
      <c r="V7" s="8" t="s">
        <v>18</v>
      </c>
      <c r="W7" s="4"/>
      <c r="X7" s="8"/>
      <c r="Y7" s="4"/>
      <c r="Z7" s="8"/>
      <c r="AA7" s="4"/>
      <c r="AB7" s="8"/>
      <c r="AC7" s="4"/>
      <c r="AD7" s="8"/>
      <c r="AE7" s="4"/>
      <c r="AF7" s="8"/>
      <c r="AG7" s="4"/>
      <c r="AH7" s="8"/>
      <c r="AI7" s="4"/>
      <c r="AJ7" s="8"/>
      <c r="AK7" s="4"/>
      <c r="AL7" s="8"/>
      <c r="AM7" s="4"/>
      <c r="AN7" s="8"/>
    </row>
    <row r="8" spans="1:42" ht="15.75" thickTop="1" thickBot="1" x14ac:dyDescent="0.2">
      <c r="A8" s="4"/>
      <c r="B8" s="7" t="s">
        <v>2</v>
      </c>
      <c r="C8" s="4"/>
      <c r="D8" s="7" t="s">
        <v>2</v>
      </c>
      <c r="E8" s="4"/>
      <c r="F8" s="7" t="s">
        <v>2</v>
      </c>
      <c r="G8" s="4"/>
      <c r="H8" s="7" t="s">
        <v>2</v>
      </c>
      <c r="I8" s="4"/>
      <c r="J8" s="7" t="s">
        <v>2</v>
      </c>
      <c r="K8" s="4"/>
      <c r="L8" s="7" t="s">
        <v>2</v>
      </c>
      <c r="M8" s="4"/>
      <c r="N8" s="7" t="s">
        <v>2</v>
      </c>
      <c r="O8" s="4"/>
      <c r="P8" s="7" t="s">
        <v>2</v>
      </c>
      <c r="Q8" s="4"/>
      <c r="R8" s="7" t="s">
        <v>2</v>
      </c>
      <c r="S8" s="4"/>
      <c r="T8" s="7" t="s">
        <v>2</v>
      </c>
      <c r="U8" s="4"/>
      <c r="V8" s="7" t="s">
        <v>2</v>
      </c>
      <c r="W8" s="4"/>
      <c r="X8" s="7" t="s">
        <v>2</v>
      </c>
      <c r="Y8" s="4"/>
      <c r="Z8" s="7" t="s">
        <v>2</v>
      </c>
      <c r="AA8" s="4"/>
      <c r="AB8" s="7" t="s">
        <v>2</v>
      </c>
      <c r="AC8" s="4"/>
      <c r="AD8" s="7" t="s">
        <v>2</v>
      </c>
      <c r="AE8" s="4"/>
      <c r="AF8" s="7" t="s">
        <v>2</v>
      </c>
      <c r="AG8" s="4"/>
      <c r="AH8" s="7" t="s">
        <v>2</v>
      </c>
      <c r="AI8" s="4"/>
      <c r="AJ8" s="7" t="s">
        <v>2</v>
      </c>
      <c r="AK8" s="4"/>
      <c r="AL8" s="7" t="s">
        <v>2</v>
      </c>
      <c r="AM8" s="4"/>
      <c r="AN8" s="7" t="s">
        <v>2</v>
      </c>
    </row>
    <row r="9" spans="1:42" ht="15" thickTop="1" x14ac:dyDescent="0.15">
      <c r="A9" s="1" t="s">
        <v>3</v>
      </c>
      <c r="B9" s="9">
        <v>1</v>
      </c>
      <c r="C9" s="1" t="s">
        <v>3</v>
      </c>
      <c r="D9" s="9">
        <v>1</v>
      </c>
      <c r="E9" s="1" t="s">
        <v>3</v>
      </c>
      <c r="F9" s="9">
        <v>1</v>
      </c>
      <c r="G9" s="1" t="s">
        <v>3</v>
      </c>
      <c r="H9" s="9">
        <v>1</v>
      </c>
      <c r="I9" s="1" t="s">
        <v>3</v>
      </c>
      <c r="J9" s="9">
        <v>1</v>
      </c>
      <c r="K9" s="1" t="s">
        <v>3</v>
      </c>
      <c r="L9" s="9">
        <v>1</v>
      </c>
      <c r="M9" s="1" t="s">
        <v>3</v>
      </c>
      <c r="N9" s="9">
        <v>1</v>
      </c>
      <c r="O9" s="1" t="s">
        <v>3</v>
      </c>
      <c r="P9" s="9">
        <v>1</v>
      </c>
      <c r="Q9" s="1" t="s">
        <v>3</v>
      </c>
      <c r="R9" s="9">
        <v>1</v>
      </c>
      <c r="S9" s="1" t="s">
        <v>3</v>
      </c>
      <c r="T9" s="9">
        <v>1</v>
      </c>
      <c r="U9" s="1" t="s">
        <v>3</v>
      </c>
      <c r="V9" s="9"/>
      <c r="W9" s="1" t="s">
        <v>3</v>
      </c>
      <c r="X9" s="9">
        <v>1</v>
      </c>
      <c r="Y9" s="1" t="s">
        <v>3</v>
      </c>
      <c r="Z9" s="9">
        <v>1</v>
      </c>
      <c r="AA9" s="1" t="s">
        <v>3</v>
      </c>
      <c r="AB9" s="9">
        <v>1</v>
      </c>
      <c r="AC9" s="1" t="s">
        <v>3</v>
      </c>
      <c r="AD9" s="9">
        <v>1</v>
      </c>
      <c r="AE9" s="1" t="s">
        <v>3</v>
      </c>
      <c r="AF9" s="9">
        <v>1</v>
      </c>
      <c r="AG9" s="1" t="s">
        <v>3</v>
      </c>
      <c r="AH9" s="9">
        <v>1</v>
      </c>
      <c r="AI9" s="1" t="s">
        <v>3</v>
      </c>
      <c r="AJ9" s="9">
        <v>1</v>
      </c>
      <c r="AK9" s="1" t="s">
        <v>3</v>
      </c>
      <c r="AL9" s="9">
        <v>1</v>
      </c>
      <c r="AM9" s="1" t="s">
        <v>3</v>
      </c>
      <c r="AN9" s="9">
        <v>1</v>
      </c>
    </row>
    <row r="10" spans="1:42" x14ac:dyDescent="0.15">
      <c r="A10" s="1" t="s">
        <v>4</v>
      </c>
      <c r="B10" s="10">
        <v>2</v>
      </c>
      <c r="C10" s="1" t="s">
        <v>4</v>
      </c>
      <c r="D10" s="10">
        <v>2</v>
      </c>
      <c r="E10" s="1" t="s">
        <v>4</v>
      </c>
      <c r="F10" s="10">
        <v>2</v>
      </c>
      <c r="G10" s="1" t="s">
        <v>4</v>
      </c>
      <c r="H10" s="10">
        <v>1</v>
      </c>
      <c r="I10" s="1" t="s">
        <v>4</v>
      </c>
      <c r="J10" s="10">
        <v>2</v>
      </c>
      <c r="K10" s="1" t="s">
        <v>4</v>
      </c>
      <c r="L10" s="10">
        <v>2</v>
      </c>
      <c r="M10" s="1" t="s">
        <v>4</v>
      </c>
      <c r="N10" s="10" t="s">
        <v>121</v>
      </c>
      <c r="O10" s="1" t="s">
        <v>4</v>
      </c>
      <c r="P10" s="10">
        <v>2</v>
      </c>
      <c r="Q10" s="1" t="s">
        <v>4</v>
      </c>
      <c r="R10" s="10">
        <v>1</v>
      </c>
      <c r="S10" s="1" t="s">
        <v>4</v>
      </c>
      <c r="T10" s="10">
        <v>2</v>
      </c>
      <c r="U10" s="1" t="s">
        <v>4</v>
      </c>
      <c r="V10" s="10"/>
      <c r="W10" s="1" t="s">
        <v>4</v>
      </c>
      <c r="X10" s="10">
        <v>1</v>
      </c>
      <c r="Y10" s="1" t="s">
        <v>4</v>
      </c>
      <c r="Z10" s="10">
        <v>2</v>
      </c>
      <c r="AA10" s="1" t="s">
        <v>4</v>
      </c>
      <c r="AB10" s="10" t="s">
        <v>121</v>
      </c>
      <c r="AC10" s="1" t="s">
        <v>4</v>
      </c>
      <c r="AD10" s="10">
        <v>2</v>
      </c>
      <c r="AE10" s="1" t="s">
        <v>4</v>
      </c>
      <c r="AF10" s="10" t="s">
        <v>121</v>
      </c>
      <c r="AG10" s="1" t="s">
        <v>4</v>
      </c>
      <c r="AH10" s="10">
        <v>1</v>
      </c>
      <c r="AI10" s="1" t="s">
        <v>4</v>
      </c>
      <c r="AJ10" s="10">
        <v>2</v>
      </c>
      <c r="AK10" s="1" t="s">
        <v>4</v>
      </c>
      <c r="AL10" s="10" t="s">
        <v>121</v>
      </c>
      <c r="AM10" s="1" t="s">
        <v>4</v>
      </c>
      <c r="AN10" s="10">
        <v>2</v>
      </c>
    </row>
    <row r="11" spans="1:42" ht="15" thickBot="1" x14ac:dyDescent="0.2">
      <c r="A11" s="1" t="s">
        <v>5</v>
      </c>
      <c r="B11" s="11">
        <v>1</v>
      </c>
      <c r="C11" s="1" t="s">
        <v>5</v>
      </c>
      <c r="D11" s="11" t="s">
        <v>121</v>
      </c>
      <c r="E11" s="1" t="s">
        <v>5</v>
      </c>
      <c r="F11" s="11" t="s">
        <v>121</v>
      </c>
      <c r="G11" s="1" t="s">
        <v>5</v>
      </c>
      <c r="H11" s="11">
        <v>1</v>
      </c>
      <c r="I11" s="1" t="s">
        <v>5</v>
      </c>
      <c r="J11" s="11" t="s">
        <v>121</v>
      </c>
      <c r="K11" s="1" t="s">
        <v>5</v>
      </c>
      <c r="L11" s="11" t="s">
        <v>121</v>
      </c>
      <c r="M11" s="1" t="s">
        <v>5</v>
      </c>
      <c r="N11" s="11">
        <v>1</v>
      </c>
      <c r="O11" s="1" t="s">
        <v>5</v>
      </c>
      <c r="P11" s="11">
        <v>2</v>
      </c>
      <c r="Q11" s="1" t="s">
        <v>5</v>
      </c>
      <c r="R11" s="11">
        <v>2</v>
      </c>
      <c r="S11" s="1" t="s">
        <v>5</v>
      </c>
      <c r="T11" s="11">
        <v>1</v>
      </c>
      <c r="U11" s="1" t="s">
        <v>5</v>
      </c>
      <c r="V11" s="11"/>
      <c r="W11" s="1" t="s">
        <v>5</v>
      </c>
      <c r="X11" s="11">
        <v>1</v>
      </c>
      <c r="Y11" s="1" t="s">
        <v>5</v>
      </c>
      <c r="Z11" s="11">
        <v>1</v>
      </c>
      <c r="AA11" s="1" t="s">
        <v>5</v>
      </c>
      <c r="AB11" s="11">
        <v>1</v>
      </c>
      <c r="AC11" s="1" t="s">
        <v>5</v>
      </c>
      <c r="AD11" s="11" t="s">
        <v>121</v>
      </c>
      <c r="AE11" s="1" t="s">
        <v>5</v>
      </c>
      <c r="AF11" s="11">
        <v>2</v>
      </c>
      <c r="AG11" s="1" t="s">
        <v>5</v>
      </c>
      <c r="AH11" s="11">
        <v>1</v>
      </c>
      <c r="AI11" s="1" t="s">
        <v>5</v>
      </c>
      <c r="AJ11" s="11">
        <v>2</v>
      </c>
      <c r="AK11" s="1" t="s">
        <v>5</v>
      </c>
      <c r="AL11" s="11">
        <v>1</v>
      </c>
      <c r="AM11" s="1" t="s">
        <v>5</v>
      </c>
      <c r="AN11" s="11">
        <v>2</v>
      </c>
    </row>
    <row r="12" spans="1:42" x14ac:dyDescent="0.15">
      <c r="A12" s="1" t="s">
        <v>6</v>
      </c>
      <c r="B12" s="12">
        <v>2</v>
      </c>
      <c r="C12" s="1" t="s">
        <v>6</v>
      </c>
      <c r="D12" s="12">
        <v>2</v>
      </c>
      <c r="E12" s="1" t="s">
        <v>6</v>
      </c>
      <c r="F12" s="12">
        <v>1</v>
      </c>
      <c r="G12" s="1" t="s">
        <v>6</v>
      </c>
      <c r="H12" s="12">
        <v>2</v>
      </c>
      <c r="I12" s="1" t="s">
        <v>6</v>
      </c>
      <c r="J12" s="12">
        <v>2</v>
      </c>
      <c r="K12" s="1" t="s">
        <v>6</v>
      </c>
      <c r="L12" s="12">
        <v>2</v>
      </c>
      <c r="M12" s="1" t="s">
        <v>6</v>
      </c>
      <c r="N12" s="12">
        <v>2</v>
      </c>
      <c r="O12" s="1" t="s">
        <v>6</v>
      </c>
      <c r="P12" s="12">
        <v>2</v>
      </c>
      <c r="Q12" s="1" t="s">
        <v>6</v>
      </c>
      <c r="R12" s="12" t="s">
        <v>19</v>
      </c>
      <c r="S12" s="1" t="s">
        <v>6</v>
      </c>
      <c r="T12" s="12">
        <v>1</v>
      </c>
      <c r="U12" s="1" t="s">
        <v>6</v>
      </c>
      <c r="V12" s="12"/>
      <c r="W12" s="1" t="s">
        <v>6</v>
      </c>
      <c r="X12" s="12">
        <v>2</v>
      </c>
      <c r="Y12" s="1" t="s">
        <v>6</v>
      </c>
      <c r="Z12" s="12">
        <v>1</v>
      </c>
      <c r="AA12" s="1" t="s">
        <v>6</v>
      </c>
      <c r="AB12" s="12">
        <v>2</v>
      </c>
      <c r="AC12" s="1" t="s">
        <v>6</v>
      </c>
      <c r="AD12" s="12">
        <v>1</v>
      </c>
      <c r="AE12" s="1" t="s">
        <v>6</v>
      </c>
      <c r="AF12" s="12">
        <v>2</v>
      </c>
      <c r="AG12" s="1" t="s">
        <v>6</v>
      </c>
      <c r="AH12" s="12" t="s">
        <v>121</v>
      </c>
      <c r="AI12" s="1" t="s">
        <v>6</v>
      </c>
      <c r="AJ12" s="12">
        <v>2</v>
      </c>
      <c r="AK12" s="1" t="s">
        <v>6</v>
      </c>
      <c r="AL12" s="12">
        <v>2</v>
      </c>
      <c r="AM12" s="1" t="s">
        <v>6</v>
      </c>
      <c r="AN12" s="12" t="s">
        <v>121</v>
      </c>
    </row>
    <row r="13" spans="1:42" x14ac:dyDescent="0.15">
      <c r="A13" s="1" t="s">
        <v>7</v>
      </c>
      <c r="B13" s="10">
        <v>2</v>
      </c>
      <c r="C13" s="1" t="s">
        <v>7</v>
      </c>
      <c r="D13" s="10">
        <v>2</v>
      </c>
      <c r="E13" s="1" t="s">
        <v>7</v>
      </c>
      <c r="F13" s="10">
        <v>2</v>
      </c>
      <c r="G13" s="1" t="s">
        <v>7</v>
      </c>
      <c r="H13" s="10">
        <v>2</v>
      </c>
      <c r="I13" s="1" t="s">
        <v>7</v>
      </c>
      <c r="J13" s="10">
        <v>2</v>
      </c>
      <c r="K13" s="1" t="s">
        <v>7</v>
      </c>
      <c r="L13" s="10">
        <v>2</v>
      </c>
      <c r="M13" s="1" t="s">
        <v>7</v>
      </c>
      <c r="N13" s="10">
        <v>2</v>
      </c>
      <c r="O13" s="1" t="s">
        <v>7</v>
      </c>
      <c r="P13" s="10">
        <v>2</v>
      </c>
      <c r="Q13" s="1" t="s">
        <v>7</v>
      </c>
      <c r="R13" s="10">
        <v>1</v>
      </c>
      <c r="S13" s="1" t="s">
        <v>7</v>
      </c>
      <c r="T13" s="10">
        <v>2</v>
      </c>
      <c r="U13" s="1" t="s">
        <v>7</v>
      </c>
      <c r="V13" s="10"/>
      <c r="W13" s="1" t="s">
        <v>7</v>
      </c>
      <c r="X13" s="10" t="s">
        <v>121</v>
      </c>
      <c r="Y13" s="1" t="s">
        <v>7</v>
      </c>
      <c r="Z13" s="10">
        <v>2</v>
      </c>
      <c r="AA13" s="1" t="s">
        <v>7</v>
      </c>
      <c r="AB13" s="10">
        <v>1</v>
      </c>
      <c r="AC13" s="1" t="s">
        <v>7</v>
      </c>
      <c r="AD13" s="10">
        <v>2</v>
      </c>
      <c r="AE13" s="1" t="s">
        <v>7</v>
      </c>
      <c r="AF13" s="10">
        <v>2</v>
      </c>
      <c r="AG13" s="1" t="s">
        <v>7</v>
      </c>
      <c r="AH13" s="10">
        <v>2</v>
      </c>
      <c r="AI13" s="1" t="s">
        <v>7</v>
      </c>
      <c r="AJ13" s="10" t="s">
        <v>121</v>
      </c>
      <c r="AK13" s="1" t="s">
        <v>7</v>
      </c>
      <c r="AL13" s="10">
        <v>1</v>
      </c>
      <c r="AM13" s="1" t="s">
        <v>7</v>
      </c>
      <c r="AN13" s="10">
        <v>2</v>
      </c>
    </row>
    <row r="14" spans="1:42" ht="15" thickBot="1" x14ac:dyDescent="0.2">
      <c r="A14" s="1" t="s">
        <v>8</v>
      </c>
      <c r="B14" s="11">
        <v>2</v>
      </c>
      <c r="C14" s="1" t="s">
        <v>8</v>
      </c>
      <c r="D14" s="11">
        <v>2</v>
      </c>
      <c r="E14" s="1" t="s">
        <v>8</v>
      </c>
      <c r="F14" s="11">
        <v>2</v>
      </c>
      <c r="G14" s="1" t="s">
        <v>8</v>
      </c>
      <c r="H14" s="11">
        <v>2</v>
      </c>
      <c r="I14" s="1" t="s">
        <v>8</v>
      </c>
      <c r="J14" s="11">
        <v>2</v>
      </c>
      <c r="K14" s="1" t="s">
        <v>8</v>
      </c>
      <c r="L14" s="11">
        <v>2</v>
      </c>
      <c r="M14" s="1" t="s">
        <v>8</v>
      </c>
      <c r="N14" s="11">
        <v>2</v>
      </c>
      <c r="O14" s="1" t="s">
        <v>8</v>
      </c>
      <c r="P14" s="11">
        <v>2</v>
      </c>
      <c r="Q14" s="1" t="s">
        <v>8</v>
      </c>
      <c r="R14" s="11">
        <v>2</v>
      </c>
      <c r="S14" s="1" t="s">
        <v>8</v>
      </c>
      <c r="T14" s="11">
        <v>2</v>
      </c>
      <c r="U14" s="1" t="s">
        <v>8</v>
      </c>
      <c r="V14" s="11"/>
      <c r="W14" s="1" t="s">
        <v>8</v>
      </c>
      <c r="X14" s="11">
        <v>2</v>
      </c>
      <c r="Y14" s="1" t="s">
        <v>8</v>
      </c>
      <c r="Z14" s="11">
        <v>2</v>
      </c>
      <c r="AA14" s="1" t="s">
        <v>8</v>
      </c>
      <c r="AB14" s="11">
        <v>2</v>
      </c>
      <c r="AC14" s="1" t="s">
        <v>8</v>
      </c>
      <c r="AD14" s="11">
        <v>2</v>
      </c>
      <c r="AE14" s="1" t="s">
        <v>8</v>
      </c>
      <c r="AF14" s="11">
        <v>2</v>
      </c>
      <c r="AG14" s="1" t="s">
        <v>8</v>
      </c>
      <c r="AH14" s="11">
        <v>2</v>
      </c>
      <c r="AI14" s="1" t="s">
        <v>8</v>
      </c>
      <c r="AJ14" s="11">
        <v>2</v>
      </c>
      <c r="AK14" s="1" t="s">
        <v>8</v>
      </c>
      <c r="AL14" s="11">
        <v>1</v>
      </c>
      <c r="AM14" s="1" t="s">
        <v>8</v>
      </c>
      <c r="AN14" s="11">
        <v>2</v>
      </c>
    </row>
    <row r="15" spans="1:42" x14ac:dyDescent="0.15">
      <c r="A15" s="1" t="s">
        <v>9</v>
      </c>
      <c r="B15" s="12">
        <v>1</v>
      </c>
      <c r="C15" s="1" t="s">
        <v>9</v>
      </c>
      <c r="D15" s="12">
        <v>1</v>
      </c>
      <c r="E15" s="1" t="s">
        <v>9</v>
      </c>
      <c r="F15" s="12">
        <v>1</v>
      </c>
      <c r="G15" s="1" t="s">
        <v>9</v>
      </c>
      <c r="H15" s="12">
        <v>1</v>
      </c>
      <c r="I15" s="1" t="s">
        <v>9</v>
      </c>
      <c r="J15" s="12">
        <v>1</v>
      </c>
      <c r="K15" s="1" t="s">
        <v>9</v>
      </c>
      <c r="L15" s="12">
        <v>1</v>
      </c>
      <c r="M15" s="1" t="s">
        <v>9</v>
      </c>
      <c r="N15" s="12">
        <v>1</v>
      </c>
      <c r="O15" s="1" t="s">
        <v>9</v>
      </c>
      <c r="P15" s="12">
        <v>1</v>
      </c>
      <c r="Q15" s="1" t="s">
        <v>9</v>
      </c>
      <c r="R15" s="12">
        <v>1</v>
      </c>
      <c r="S15" s="1" t="s">
        <v>9</v>
      </c>
      <c r="T15" s="12">
        <v>1</v>
      </c>
      <c r="U15" s="1" t="s">
        <v>9</v>
      </c>
      <c r="V15" s="12"/>
      <c r="W15" s="1" t="s">
        <v>9</v>
      </c>
      <c r="X15" s="12">
        <v>1</v>
      </c>
      <c r="Y15" s="1" t="s">
        <v>9</v>
      </c>
      <c r="Z15" s="12">
        <v>1</v>
      </c>
      <c r="AA15" s="1" t="s">
        <v>9</v>
      </c>
      <c r="AB15" s="12">
        <v>1</v>
      </c>
      <c r="AC15" s="1" t="s">
        <v>9</v>
      </c>
      <c r="AD15" s="12">
        <v>1</v>
      </c>
      <c r="AE15" s="1" t="s">
        <v>9</v>
      </c>
      <c r="AF15" s="12">
        <v>1</v>
      </c>
      <c r="AG15" s="1" t="s">
        <v>9</v>
      </c>
      <c r="AH15" s="12">
        <v>1</v>
      </c>
      <c r="AI15" s="1" t="s">
        <v>9</v>
      </c>
      <c r="AJ15" s="12">
        <v>1</v>
      </c>
      <c r="AK15" s="1" t="s">
        <v>9</v>
      </c>
      <c r="AL15" s="12">
        <v>1</v>
      </c>
      <c r="AM15" s="1" t="s">
        <v>9</v>
      </c>
      <c r="AN15" s="12">
        <v>1</v>
      </c>
    </row>
    <row r="16" spans="1:42" x14ac:dyDescent="0.15">
      <c r="A16" s="1" t="s">
        <v>10</v>
      </c>
      <c r="B16" s="10">
        <v>1</v>
      </c>
      <c r="C16" s="1" t="s">
        <v>10</v>
      </c>
      <c r="D16" s="10">
        <v>1</v>
      </c>
      <c r="E16" s="1" t="s">
        <v>10</v>
      </c>
      <c r="F16" s="10">
        <v>1</v>
      </c>
      <c r="G16" s="1" t="s">
        <v>10</v>
      </c>
      <c r="H16" s="10">
        <v>1</v>
      </c>
      <c r="I16" s="1" t="s">
        <v>10</v>
      </c>
      <c r="J16" s="10">
        <v>1</v>
      </c>
      <c r="K16" s="1" t="s">
        <v>10</v>
      </c>
      <c r="L16" s="10">
        <v>1</v>
      </c>
      <c r="M16" s="1" t="s">
        <v>10</v>
      </c>
      <c r="N16" s="10">
        <v>1</v>
      </c>
      <c r="O16" s="1" t="s">
        <v>10</v>
      </c>
      <c r="P16" s="10">
        <v>1</v>
      </c>
      <c r="Q16" s="1" t="s">
        <v>10</v>
      </c>
      <c r="R16" s="10">
        <v>1</v>
      </c>
      <c r="S16" s="1" t="s">
        <v>10</v>
      </c>
      <c r="T16" s="10">
        <v>1</v>
      </c>
      <c r="U16" s="1" t="s">
        <v>10</v>
      </c>
      <c r="V16" s="10"/>
      <c r="W16" s="1" t="s">
        <v>10</v>
      </c>
      <c r="X16" s="10">
        <v>1</v>
      </c>
      <c r="Y16" s="1" t="s">
        <v>10</v>
      </c>
      <c r="Z16" s="10">
        <v>1</v>
      </c>
      <c r="AA16" s="1" t="s">
        <v>10</v>
      </c>
      <c r="AB16" s="10">
        <v>1</v>
      </c>
      <c r="AC16" s="1" t="s">
        <v>10</v>
      </c>
      <c r="AD16" s="10">
        <v>1</v>
      </c>
      <c r="AE16" s="1" t="s">
        <v>10</v>
      </c>
      <c r="AF16" s="10">
        <v>1</v>
      </c>
      <c r="AG16" s="1" t="s">
        <v>10</v>
      </c>
      <c r="AH16" s="10">
        <v>1</v>
      </c>
      <c r="AI16" s="1" t="s">
        <v>10</v>
      </c>
      <c r="AJ16" s="10">
        <v>1</v>
      </c>
      <c r="AK16" s="1" t="s">
        <v>10</v>
      </c>
      <c r="AL16" s="10">
        <v>2</v>
      </c>
      <c r="AM16" s="1" t="s">
        <v>10</v>
      </c>
      <c r="AN16" s="10">
        <v>1</v>
      </c>
    </row>
    <row r="17" spans="1:40" ht="15" thickBot="1" x14ac:dyDescent="0.2">
      <c r="A17" s="1" t="s">
        <v>11</v>
      </c>
      <c r="B17" s="11" t="s">
        <v>121</v>
      </c>
      <c r="C17" s="1" t="s">
        <v>11</v>
      </c>
      <c r="D17" s="11">
        <v>2</v>
      </c>
      <c r="E17" s="1" t="s">
        <v>11</v>
      </c>
      <c r="F17" s="11">
        <v>1</v>
      </c>
      <c r="G17" s="1" t="s">
        <v>11</v>
      </c>
      <c r="H17" s="11">
        <v>2</v>
      </c>
      <c r="I17" s="1" t="s">
        <v>11</v>
      </c>
      <c r="J17" s="11">
        <v>1</v>
      </c>
      <c r="K17" s="1" t="s">
        <v>11</v>
      </c>
      <c r="L17" s="11">
        <v>1</v>
      </c>
      <c r="M17" s="1" t="s">
        <v>11</v>
      </c>
      <c r="N17" s="11">
        <v>1</v>
      </c>
      <c r="O17" s="1" t="s">
        <v>11</v>
      </c>
      <c r="P17" s="11">
        <v>2</v>
      </c>
      <c r="Q17" s="1" t="s">
        <v>11</v>
      </c>
      <c r="R17" s="11">
        <v>1</v>
      </c>
      <c r="S17" s="1" t="s">
        <v>11</v>
      </c>
      <c r="T17" s="11" t="s">
        <v>121</v>
      </c>
      <c r="U17" s="1" t="s">
        <v>11</v>
      </c>
      <c r="V17" s="11"/>
      <c r="W17" s="1" t="s">
        <v>11</v>
      </c>
      <c r="X17" s="11">
        <v>2</v>
      </c>
      <c r="Y17" s="1" t="s">
        <v>11</v>
      </c>
      <c r="Z17" s="11" t="s">
        <v>121</v>
      </c>
      <c r="AA17" s="1" t="s">
        <v>11</v>
      </c>
      <c r="AB17" s="11">
        <v>1</v>
      </c>
      <c r="AC17" s="1" t="s">
        <v>11</v>
      </c>
      <c r="AD17" s="11">
        <v>1</v>
      </c>
      <c r="AE17" s="1" t="s">
        <v>11</v>
      </c>
      <c r="AF17" s="11">
        <v>1</v>
      </c>
      <c r="AG17" s="1" t="s">
        <v>11</v>
      </c>
      <c r="AH17" s="11">
        <v>2</v>
      </c>
      <c r="AI17" s="1" t="s">
        <v>11</v>
      </c>
      <c r="AJ17" s="11">
        <v>2</v>
      </c>
      <c r="AK17" s="1" t="s">
        <v>11</v>
      </c>
      <c r="AL17" s="11">
        <v>2</v>
      </c>
      <c r="AM17" s="1" t="s">
        <v>11</v>
      </c>
      <c r="AN17" s="11">
        <v>1</v>
      </c>
    </row>
    <row r="18" spans="1:40" x14ac:dyDescent="0.15">
      <c r="A18" s="1" t="s">
        <v>12</v>
      </c>
      <c r="B18" s="12">
        <v>1</v>
      </c>
      <c r="C18" s="1" t="s">
        <v>12</v>
      </c>
      <c r="D18" s="12">
        <v>1</v>
      </c>
      <c r="E18" s="1" t="s">
        <v>12</v>
      </c>
      <c r="F18" s="12">
        <v>1</v>
      </c>
      <c r="G18" s="1" t="s">
        <v>12</v>
      </c>
      <c r="H18" s="12">
        <v>1</v>
      </c>
      <c r="I18" s="1" t="s">
        <v>12</v>
      </c>
      <c r="J18" s="12">
        <v>1</v>
      </c>
      <c r="K18" s="1" t="s">
        <v>12</v>
      </c>
      <c r="L18" s="12">
        <v>1</v>
      </c>
      <c r="M18" s="1" t="s">
        <v>12</v>
      </c>
      <c r="N18" s="12">
        <v>1</v>
      </c>
      <c r="O18" s="1" t="s">
        <v>12</v>
      </c>
      <c r="P18" s="12">
        <v>1</v>
      </c>
      <c r="Q18" s="1" t="s">
        <v>12</v>
      </c>
      <c r="R18" s="12">
        <v>1</v>
      </c>
      <c r="S18" s="1" t="s">
        <v>12</v>
      </c>
      <c r="T18" s="12">
        <v>1</v>
      </c>
      <c r="U18" s="1" t="s">
        <v>12</v>
      </c>
      <c r="V18" s="12"/>
      <c r="W18" s="1" t="s">
        <v>12</v>
      </c>
      <c r="X18" s="12">
        <v>1</v>
      </c>
      <c r="Y18" s="1" t="s">
        <v>12</v>
      </c>
      <c r="Z18" s="12">
        <v>1</v>
      </c>
      <c r="AA18" s="1" t="s">
        <v>12</v>
      </c>
      <c r="AB18" s="12">
        <v>1</v>
      </c>
      <c r="AC18" s="1" t="s">
        <v>12</v>
      </c>
      <c r="AD18" s="12">
        <v>1</v>
      </c>
      <c r="AE18" s="1" t="s">
        <v>12</v>
      </c>
      <c r="AF18" s="12">
        <v>1</v>
      </c>
      <c r="AG18" s="1" t="s">
        <v>12</v>
      </c>
      <c r="AH18" s="12">
        <v>1</v>
      </c>
      <c r="AI18" s="1" t="s">
        <v>12</v>
      </c>
      <c r="AJ18" s="12">
        <v>1</v>
      </c>
      <c r="AK18" s="1" t="s">
        <v>12</v>
      </c>
      <c r="AL18" s="12">
        <v>1</v>
      </c>
      <c r="AM18" s="1" t="s">
        <v>12</v>
      </c>
      <c r="AN18" s="12">
        <v>1</v>
      </c>
    </row>
    <row r="19" spans="1:40" x14ac:dyDescent="0.15">
      <c r="A19" s="1" t="s">
        <v>13</v>
      </c>
      <c r="B19" s="10">
        <v>2</v>
      </c>
      <c r="C19" s="1" t="s">
        <v>13</v>
      </c>
      <c r="D19" s="10">
        <v>2</v>
      </c>
      <c r="E19" s="1" t="s">
        <v>13</v>
      </c>
      <c r="F19" s="10">
        <v>2</v>
      </c>
      <c r="G19" s="1" t="s">
        <v>13</v>
      </c>
      <c r="H19" s="10" t="s">
        <v>121</v>
      </c>
      <c r="I19" s="1" t="s">
        <v>13</v>
      </c>
      <c r="J19" s="10">
        <v>2</v>
      </c>
      <c r="K19" s="1" t="s">
        <v>13</v>
      </c>
      <c r="L19" s="10">
        <v>2</v>
      </c>
      <c r="M19" s="1" t="s">
        <v>13</v>
      </c>
      <c r="N19" s="10">
        <v>2</v>
      </c>
      <c r="O19" s="1" t="s">
        <v>13</v>
      </c>
      <c r="P19" s="10" t="s">
        <v>121</v>
      </c>
      <c r="Q19" s="1" t="s">
        <v>13</v>
      </c>
      <c r="R19" s="10">
        <v>1</v>
      </c>
      <c r="S19" s="1" t="s">
        <v>13</v>
      </c>
      <c r="T19" s="10">
        <v>1</v>
      </c>
      <c r="U19" s="1" t="s">
        <v>13</v>
      </c>
      <c r="V19" s="10"/>
      <c r="W19" s="1" t="s">
        <v>13</v>
      </c>
      <c r="X19" s="10">
        <v>1</v>
      </c>
      <c r="Y19" s="1" t="s">
        <v>13</v>
      </c>
      <c r="Z19" s="10">
        <v>1</v>
      </c>
      <c r="AA19" s="1" t="s">
        <v>13</v>
      </c>
      <c r="AB19" s="10">
        <v>1</v>
      </c>
      <c r="AC19" s="1" t="s">
        <v>13</v>
      </c>
      <c r="AD19" s="10">
        <v>2</v>
      </c>
      <c r="AE19" s="1" t="s">
        <v>13</v>
      </c>
      <c r="AF19" s="10">
        <v>2</v>
      </c>
      <c r="AG19" s="1" t="s">
        <v>13</v>
      </c>
      <c r="AH19" s="10">
        <v>1</v>
      </c>
      <c r="AI19" s="1" t="s">
        <v>13</v>
      </c>
      <c r="AJ19" s="10">
        <v>2</v>
      </c>
      <c r="AK19" s="1" t="s">
        <v>13</v>
      </c>
      <c r="AL19" s="10">
        <v>2</v>
      </c>
      <c r="AM19" s="1" t="s">
        <v>13</v>
      </c>
      <c r="AN19" s="10">
        <v>2</v>
      </c>
    </row>
    <row r="20" spans="1:40" x14ac:dyDescent="0.15">
      <c r="A20" s="1" t="s">
        <v>14</v>
      </c>
      <c r="B20" s="10">
        <v>1</v>
      </c>
      <c r="C20" s="1" t="s">
        <v>14</v>
      </c>
      <c r="D20" s="10">
        <v>1</v>
      </c>
      <c r="E20" s="1" t="s">
        <v>14</v>
      </c>
      <c r="F20" s="10">
        <v>1</v>
      </c>
      <c r="G20" s="1" t="s">
        <v>14</v>
      </c>
      <c r="H20" s="10" t="s">
        <v>121</v>
      </c>
      <c r="I20" s="1" t="s">
        <v>14</v>
      </c>
      <c r="J20" s="10">
        <v>1</v>
      </c>
      <c r="K20" s="1" t="s">
        <v>14</v>
      </c>
      <c r="L20" s="10">
        <v>1</v>
      </c>
      <c r="M20" s="1" t="s">
        <v>14</v>
      </c>
      <c r="N20" s="10">
        <v>1</v>
      </c>
      <c r="O20" s="1" t="s">
        <v>14</v>
      </c>
      <c r="P20" s="10">
        <v>1</v>
      </c>
      <c r="Q20" s="1" t="s">
        <v>14</v>
      </c>
      <c r="R20" s="10">
        <v>1</v>
      </c>
      <c r="S20" s="1" t="s">
        <v>14</v>
      </c>
      <c r="T20" s="10">
        <v>1</v>
      </c>
      <c r="U20" s="1" t="s">
        <v>14</v>
      </c>
      <c r="V20" s="10"/>
      <c r="W20" s="1" t="s">
        <v>14</v>
      </c>
      <c r="X20" s="10">
        <v>1</v>
      </c>
      <c r="Y20" s="1" t="s">
        <v>14</v>
      </c>
      <c r="Z20" s="10">
        <v>1</v>
      </c>
      <c r="AA20" s="1" t="s">
        <v>14</v>
      </c>
      <c r="AB20" s="10">
        <v>1</v>
      </c>
      <c r="AC20" s="1" t="s">
        <v>14</v>
      </c>
      <c r="AD20" s="10">
        <v>1</v>
      </c>
      <c r="AE20" s="1" t="s">
        <v>14</v>
      </c>
      <c r="AF20" s="10">
        <v>1</v>
      </c>
      <c r="AG20" s="1" t="s">
        <v>14</v>
      </c>
      <c r="AH20" s="10">
        <v>1</v>
      </c>
      <c r="AI20" s="1" t="s">
        <v>14</v>
      </c>
      <c r="AJ20" s="10">
        <v>1</v>
      </c>
      <c r="AK20" s="1" t="s">
        <v>14</v>
      </c>
      <c r="AL20" s="10">
        <v>1</v>
      </c>
      <c r="AM20" s="1" t="s">
        <v>14</v>
      </c>
      <c r="AN20" s="10">
        <v>1</v>
      </c>
    </row>
    <row r="21" spans="1:40" ht="15" thickBot="1" x14ac:dyDescent="0.2">
      <c r="A21" s="1" t="s">
        <v>15</v>
      </c>
      <c r="B21" s="13">
        <v>2</v>
      </c>
      <c r="C21" s="1" t="s">
        <v>15</v>
      </c>
      <c r="D21" s="13">
        <v>2</v>
      </c>
      <c r="E21" s="1" t="s">
        <v>15</v>
      </c>
      <c r="F21" s="13">
        <v>2</v>
      </c>
      <c r="G21" s="1" t="s">
        <v>15</v>
      </c>
      <c r="H21" s="13">
        <v>2</v>
      </c>
      <c r="I21" s="1" t="s">
        <v>15</v>
      </c>
      <c r="J21" s="13">
        <v>2</v>
      </c>
      <c r="K21" s="1" t="s">
        <v>15</v>
      </c>
      <c r="L21" s="13">
        <v>2</v>
      </c>
      <c r="M21" s="1" t="s">
        <v>15</v>
      </c>
      <c r="N21" s="13">
        <v>2</v>
      </c>
      <c r="O21" s="1" t="s">
        <v>15</v>
      </c>
      <c r="P21" s="13">
        <v>2</v>
      </c>
      <c r="Q21" s="1" t="s">
        <v>15</v>
      </c>
      <c r="R21" s="13">
        <v>2</v>
      </c>
      <c r="S21" s="1" t="s">
        <v>15</v>
      </c>
      <c r="T21" s="13">
        <v>2</v>
      </c>
      <c r="U21" s="1" t="s">
        <v>15</v>
      </c>
      <c r="V21" s="13"/>
      <c r="W21" s="1" t="s">
        <v>15</v>
      </c>
      <c r="X21" s="13">
        <v>2</v>
      </c>
      <c r="Y21" s="1" t="s">
        <v>15</v>
      </c>
      <c r="Z21" s="13">
        <v>2</v>
      </c>
      <c r="AA21" s="1" t="s">
        <v>15</v>
      </c>
      <c r="AB21" s="13">
        <v>1</v>
      </c>
      <c r="AC21" s="1" t="s">
        <v>15</v>
      </c>
      <c r="AD21" s="13">
        <v>2</v>
      </c>
      <c r="AE21" s="1" t="s">
        <v>15</v>
      </c>
      <c r="AF21" s="13">
        <v>2</v>
      </c>
      <c r="AG21" s="1" t="s">
        <v>15</v>
      </c>
      <c r="AH21" s="13">
        <v>1</v>
      </c>
      <c r="AI21" s="1" t="s">
        <v>15</v>
      </c>
      <c r="AJ21" s="13">
        <v>2</v>
      </c>
      <c r="AK21" s="1" t="s">
        <v>15</v>
      </c>
      <c r="AL21" s="13">
        <v>2</v>
      </c>
      <c r="AM21" s="1" t="s">
        <v>15</v>
      </c>
      <c r="AN21" s="13">
        <v>2</v>
      </c>
    </row>
    <row r="22" spans="1:40" ht="15.75" thickTop="1" thickBot="1" x14ac:dyDescent="0.2">
      <c r="A22" s="4"/>
      <c r="B22" s="7" t="str">
        <f>A78</f>
        <v>OK</v>
      </c>
      <c r="D22" s="7" t="str">
        <f>B78</f>
        <v>OK</v>
      </c>
      <c r="F22" s="7" t="str">
        <f>C78</f>
        <v>OK</v>
      </c>
      <c r="H22" s="7" t="str">
        <f>D78</f>
        <v>OK</v>
      </c>
      <c r="J22" s="7" t="str">
        <f>E78</f>
        <v>OK</v>
      </c>
      <c r="L22" s="7" t="str">
        <f>F78</f>
        <v>OK</v>
      </c>
      <c r="N22" s="7" t="str">
        <f>G78</f>
        <v>OK</v>
      </c>
      <c r="P22" s="7" t="str">
        <f>H78</f>
        <v>OK</v>
      </c>
      <c r="R22" s="7" t="str">
        <f>I78</f>
        <v>OK</v>
      </c>
      <c r="T22" s="7" t="str">
        <f>J78</f>
        <v>OK</v>
      </c>
      <c r="V22" s="7" t="str">
        <f>K78</f>
        <v>OK</v>
      </c>
      <c r="X22" s="7" t="str">
        <f>L78</f>
        <v>OK</v>
      </c>
      <c r="Z22" s="7" t="str">
        <f>M78</f>
        <v>OK</v>
      </c>
      <c r="AB22" s="7" t="str">
        <f>N78</f>
        <v>OK</v>
      </c>
      <c r="AD22" s="7" t="str">
        <f>O78</f>
        <v>OK</v>
      </c>
      <c r="AF22" s="7" t="str">
        <f>P78</f>
        <v>OK</v>
      </c>
      <c r="AH22" s="7" t="str">
        <f>Q78</f>
        <v>OK</v>
      </c>
      <c r="AJ22" s="7" t="str">
        <f>R78</f>
        <v>OK</v>
      </c>
      <c r="AL22" s="7" t="str">
        <f>S78</f>
        <v>OK</v>
      </c>
      <c r="AN22" s="7" t="str">
        <f>T78</f>
        <v>OK</v>
      </c>
    </row>
    <row r="23" spans="1:40" ht="15" thickTop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x14ac:dyDescent="0.15">
      <c r="A24" s="4"/>
      <c r="B24" s="246" t="s">
        <v>16</v>
      </c>
      <c r="C24" s="4"/>
      <c r="D24" s="246" t="s">
        <v>16</v>
      </c>
      <c r="E24" s="4"/>
      <c r="F24" s="246" t="s">
        <v>16</v>
      </c>
      <c r="G24" s="4"/>
      <c r="H24" s="246" t="s">
        <v>16</v>
      </c>
      <c r="I24" s="4"/>
      <c r="J24" s="246" t="s">
        <v>16</v>
      </c>
      <c r="K24" s="4"/>
      <c r="L24" s="246" t="s">
        <v>16</v>
      </c>
      <c r="M24" s="4"/>
      <c r="N24" s="246" t="s">
        <v>16</v>
      </c>
      <c r="O24" s="4"/>
      <c r="P24" s="246" t="s">
        <v>16</v>
      </c>
      <c r="Q24" s="4"/>
      <c r="R24" s="246" t="s">
        <v>16</v>
      </c>
      <c r="S24" s="4"/>
      <c r="T24" s="246" t="s">
        <v>16</v>
      </c>
      <c r="U24" s="4"/>
      <c r="V24" s="246" t="s">
        <v>16</v>
      </c>
      <c r="W24" s="4"/>
      <c r="X24" s="246" t="s">
        <v>16</v>
      </c>
      <c r="Y24" s="4"/>
      <c r="Z24" s="246" t="s">
        <v>16</v>
      </c>
      <c r="AA24" s="4"/>
      <c r="AB24" s="246" t="s">
        <v>16</v>
      </c>
      <c r="AC24" s="4"/>
      <c r="AD24" s="246" t="s">
        <v>16</v>
      </c>
      <c r="AE24" s="4"/>
      <c r="AF24" s="246" t="s">
        <v>16</v>
      </c>
      <c r="AG24" s="4"/>
      <c r="AH24" s="246" t="s">
        <v>16</v>
      </c>
      <c r="AI24" s="4"/>
      <c r="AJ24" s="246" t="s">
        <v>16</v>
      </c>
      <c r="AK24" s="4"/>
      <c r="AL24" s="246" t="s">
        <v>16</v>
      </c>
      <c r="AM24" s="4"/>
      <c r="AN24" s="246" t="s">
        <v>16</v>
      </c>
    </row>
    <row r="25" spans="1:40" ht="15" thickBot="1" x14ac:dyDescent="0.2">
      <c r="A25" s="4"/>
      <c r="B25" s="247"/>
      <c r="C25" s="4"/>
      <c r="D25" s="247"/>
      <c r="E25" s="4"/>
      <c r="F25" s="247"/>
      <c r="G25" s="4"/>
      <c r="H25" s="247"/>
      <c r="I25" s="4"/>
      <c r="J25" s="247"/>
      <c r="K25" s="4"/>
      <c r="L25" s="247"/>
      <c r="M25" s="4"/>
      <c r="N25" s="247"/>
      <c r="O25" s="4"/>
      <c r="P25" s="247"/>
      <c r="Q25" s="4"/>
      <c r="R25" s="247"/>
      <c r="S25" s="4"/>
      <c r="T25" s="247"/>
      <c r="U25" s="4"/>
      <c r="V25" s="247"/>
      <c r="W25" s="4"/>
      <c r="X25" s="247"/>
      <c r="Y25" s="4"/>
      <c r="Z25" s="247"/>
      <c r="AA25" s="4"/>
      <c r="AB25" s="247"/>
      <c r="AC25" s="4"/>
      <c r="AD25" s="247"/>
      <c r="AE25" s="4"/>
      <c r="AF25" s="247"/>
      <c r="AG25" s="4"/>
      <c r="AH25" s="247"/>
      <c r="AI25" s="4"/>
      <c r="AJ25" s="247"/>
      <c r="AK25" s="4"/>
      <c r="AL25" s="247"/>
      <c r="AM25" s="4"/>
      <c r="AN25" s="247"/>
    </row>
    <row r="26" spans="1:40" ht="15.75" thickTop="1" thickBot="1" x14ac:dyDescent="0.2">
      <c r="A26" s="4"/>
      <c r="B26" s="5" t="str">
        <f>DB!K28</f>
        <v>Agger</v>
      </c>
      <c r="C26" s="6"/>
      <c r="D26" s="5" t="str">
        <f>DB!K29</f>
        <v>Anderup</v>
      </c>
      <c r="E26" s="6"/>
      <c r="F26" s="5" t="str">
        <f>DB!K30</f>
        <v>Cottee</v>
      </c>
      <c r="G26" s="6"/>
      <c r="H26" s="5" t="str">
        <f>DB!K31</f>
        <v>Culopip</v>
      </c>
      <c r="I26" s="6"/>
      <c r="J26" s="5" t="str">
        <f>DB!K32</f>
        <v>Degnen</v>
      </c>
      <c r="K26" s="6"/>
      <c r="L26" s="5" t="str">
        <f>DB!K33</f>
        <v>Far</v>
      </c>
      <c r="M26" s="6"/>
      <c r="N26" s="5" t="str">
        <f>DB!K34</f>
        <v>Fox</v>
      </c>
      <c r="O26" s="6"/>
      <c r="P26" s="5" t="str">
        <f>DB!K35</f>
        <v>Halvor</v>
      </c>
      <c r="Q26" s="6"/>
      <c r="R26" s="5" t="str">
        <f>DB!K36</f>
        <v>Himbo</v>
      </c>
      <c r="S26" s="6"/>
      <c r="T26" s="5" t="str">
        <f>DB!K37</f>
        <v>IANRUSH</v>
      </c>
      <c r="U26" s="6"/>
      <c r="V26" s="5" t="str">
        <f>DB!K39</f>
        <v>Kailua</v>
      </c>
      <c r="W26" s="6"/>
      <c r="X26" s="5" t="str">
        <f>DB!K40</f>
        <v>Kinks</v>
      </c>
      <c r="Y26" s="6"/>
      <c r="Z26" s="5" t="str">
        <f>DB!K41</f>
        <v>Laplace</v>
      </c>
      <c r="AA26" s="6"/>
      <c r="AB26" s="5" t="str">
        <f>DB!K42</f>
        <v>Lions</v>
      </c>
      <c r="AC26" s="6"/>
      <c r="AD26" s="5" t="str">
        <f>DB!K43</f>
        <v>Livpool</v>
      </c>
      <c r="AE26" s="6"/>
      <c r="AF26" s="5" t="str">
        <f>DB!K44</f>
        <v>MFP</v>
      </c>
      <c r="AG26" s="6"/>
      <c r="AH26" s="5" t="str">
        <f>DB!K45</f>
        <v>Nemelig</v>
      </c>
      <c r="AI26" s="6"/>
      <c r="AJ26" s="5" t="str">
        <f>DB!K46</f>
        <v>Percy</v>
      </c>
      <c r="AK26" s="6"/>
      <c r="AL26" s="5" t="str">
        <f>DB!K47</f>
        <v>Tøfting</v>
      </c>
      <c r="AM26" s="6"/>
      <c r="AN26" s="5" t="str">
        <f>DB!K48</f>
        <v>Zico</v>
      </c>
    </row>
    <row r="27" spans="1:40" ht="15.75" thickTop="1" thickBot="1" x14ac:dyDescent="0.2">
      <c r="A27" s="4"/>
      <c r="B27" s="7" t="str">
        <f>IF(DB!M28=1,"Disket",IF(DB!O28=1,"Udmeldt","Status"))</f>
        <v>Status</v>
      </c>
      <c r="C27" s="4"/>
      <c r="D27" s="7" t="str">
        <f>IF(DB!M29=1,"Disket",IF(DB!O29=1,"Udmeldt","Status"))</f>
        <v>Status</v>
      </c>
      <c r="E27" s="4"/>
      <c r="F27" s="7" t="str">
        <f>IF(DB!M30=1,"Disket",IF(DB!O30=1,"Udmeldt","Status"))</f>
        <v>Status</v>
      </c>
      <c r="G27" s="4"/>
      <c r="H27" s="7" t="str">
        <f>IF(DB!M31=1,"Disket",IF(DB!O31=1,"Udmeldt","Status"))</f>
        <v>Status</v>
      </c>
      <c r="I27" s="4"/>
      <c r="J27" s="7" t="str">
        <f>IF(DB!M32=1,"Disket",IF(DB!O32=1,"Udmeldt","Status"))</f>
        <v>Status</v>
      </c>
      <c r="K27" s="4"/>
      <c r="L27" s="7" t="str">
        <f>IF(DB!M33=1,"Disket",IF(DB!O33=1,"Udmeldt","Status"))</f>
        <v>Status</v>
      </c>
      <c r="M27" s="4"/>
      <c r="N27" s="7" t="str">
        <f>IF(DB!M34=1,"Disket",IF(DB!O34=1,"Udmeldt","Status"))</f>
        <v>Status</v>
      </c>
      <c r="O27" s="4"/>
      <c r="P27" s="7" t="str">
        <f>IF(DB!M35=1,"Disket",IF(DB!O35=1,"Udmeldt","Status"))</f>
        <v>Status</v>
      </c>
      <c r="Q27" s="4"/>
      <c r="R27" s="7" t="str">
        <f>IF(DB!M36=1,"Disket",IF(DB!O36=1,"Udmeldt","Status"))</f>
        <v>Status</v>
      </c>
      <c r="S27" s="4"/>
      <c r="T27" s="7" t="str">
        <f>IF(DB!M37=1,"Disket",IF(DB!O37=1,"Udmeldt","Status"))</f>
        <v>Disket</v>
      </c>
      <c r="U27" s="4"/>
      <c r="V27" s="7" t="str">
        <f>IF(DB!M39=1,"Disket",IF(DB!O39=1,"Udmeldt","Status"))</f>
        <v>Status</v>
      </c>
      <c r="W27" s="4"/>
      <c r="X27" s="7" t="str">
        <f>IF(DB!M40=1,"Disket",IF(DB!O40=1,"Udmeldt","Status"))</f>
        <v>Status</v>
      </c>
      <c r="Y27" s="4"/>
      <c r="Z27" s="7" t="str">
        <f>IF(DB!M41=1,"Disket",IF(DB!O41=1,"Udmeldt","Status"))</f>
        <v>Status</v>
      </c>
      <c r="AA27" s="4"/>
      <c r="AB27" s="7" t="str">
        <f>IF(DB!M42=1,"Disket",IF(DB!O42=1,"Udmeldt","Status"))</f>
        <v>Status</v>
      </c>
      <c r="AC27" s="4"/>
      <c r="AD27" s="7" t="str">
        <f>IF(DB!M43=1,"Disket",IF(DB!O43=1,"Udmeldt","Status"))</f>
        <v>Status</v>
      </c>
      <c r="AE27" s="4"/>
      <c r="AF27" s="7" t="str">
        <f>IF(DB!M44=1,"Disket",IF(DB!O44=1,"Udmeldt","Status"))</f>
        <v>Status</v>
      </c>
      <c r="AG27" s="4"/>
      <c r="AH27" s="7" t="str">
        <f>IF(DB!M45=1,"Disket",IF(DB!O45=1,"Udmeldt","Status"))</f>
        <v>Status</v>
      </c>
      <c r="AI27" s="4"/>
      <c r="AJ27" s="7" t="str">
        <f>IF(DB!M46=1,"Disket",IF(DB!O46=1,"Udmeldt","Status"))</f>
        <v>Status</v>
      </c>
      <c r="AK27" s="4"/>
      <c r="AL27" s="7" t="str">
        <f>IF(DB!M47=1,"Disket",IF(DB!O47=1,"Udmeldt","Status"))</f>
        <v>Status</v>
      </c>
      <c r="AM27" s="4"/>
      <c r="AN27" s="7" t="str">
        <f>IF(DB!M48=1,"Disket",IF(DB!O48=1,"Udmeldt","Status"))</f>
        <v>Status</v>
      </c>
    </row>
    <row r="28" spans="1:40" ht="15.75" thickTop="1" thickBot="1" x14ac:dyDescent="0.2">
      <c r="A28" s="4"/>
      <c r="B28" s="8"/>
      <c r="C28" s="4"/>
      <c r="D28" s="8"/>
      <c r="E28" s="4"/>
      <c r="F28" s="8"/>
      <c r="G28" s="4"/>
      <c r="H28" s="8"/>
      <c r="I28" s="4"/>
      <c r="J28" s="8"/>
      <c r="K28" s="4"/>
      <c r="L28" s="8"/>
      <c r="M28" s="4"/>
      <c r="N28" s="8"/>
      <c r="O28" s="4"/>
      <c r="P28" s="8"/>
      <c r="Q28" s="4"/>
      <c r="R28" s="8"/>
      <c r="S28" s="4"/>
      <c r="T28" s="8"/>
      <c r="U28" s="4"/>
      <c r="V28" s="8"/>
      <c r="W28" s="4"/>
      <c r="X28" s="8"/>
      <c r="Y28" s="4"/>
      <c r="Z28" s="8"/>
      <c r="AA28" s="4"/>
      <c r="AB28" s="8"/>
      <c r="AC28" s="4"/>
      <c r="AD28" s="8"/>
      <c r="AE28" s="4"/>
      <c r="AF28" s="8"/>
      <c r="AG28" s="4"/>
      <c r="AH28" s="8"/>
      <c r="AI28" s="4"/>
      <c r="AJ28" s="8"/>
      <c r="AK28" s="4"/>
      <c r="AL28" s="8"/>
      <c r="AM28" s="4"/>
      <c r="AN28" s="8"/>
    </row>
    <row r="29" spans="1:40" ht="15.75" thickTop="1" thickBot="1" x14ac:dyDescent="0.2">
      <c r="A29" s="4"/>
      <c r="B29" s="7" t="s">
        <v>2</v>
      </c>
      <c r="C29" s="4"/>
      <c r="D29" s="7" t="s">
        <v>2</v>
      </c>
      <c r="E29" s="4"/>
      <c r="F29" s="7" t="s">
        <v>2</v>
      </c>
      <c r="G29" s="4"/>
      <c r="H29" s="7" t="s">
        <v>2</v>
      </c>
      <c r="I29" s="4"/>
      <c r="J29" s="7" t="s">
        <v>2</v>
      </c>
      <c r="K29" s="4"/>
      <c r="L29" s="7" t="s">
        <v>2</v>
      </c>
      <c r="M29" s="4"/>
      <c r="N29" s="7" t="s">
        <v>2</v>
      </c>
      <c r="O29" s="4"/>
      <c r="P29" s="7" t="s">
        <v>2</v>
      </c>
      <c r="Q29" s="4"/>
      <c r="R29" s="7" t="s">
        <v>2</v>
      </c>
      <c r="S29" s="4"/>
      <c r="T29" s="7" t="s">
        <v>2</v>
      </c>
      <c r="U29" s="4"/>
      <c r="V29" s="7" t="s">
        <v>2</v>
      </c>
      <c r="W29" s="4"/>
      <c r="X29" s="7" t="s">
        <v>2</v>
      </c>
      <c r="Y29" s="4"/>
      <c r="Z29" s="7" t="s">
        <v>2</v>
      </c>
      <c r="AA29" s="4"/>
      <c r="AB29" s="7" t="s">
        <v>2</v>
      </c>
      <c r="AC29" s="4"/>
      <c r="AD29" s="7" t="s">
        <v>2</v>
      </c>
      <c r="AE29" s="4"/>
      <c r="AF29" s="7" t="s">
        <v>2</v>
      </c>
      <c r="AG29" s="4"/>
      <c r="AH29" s="7" t="s">
        <v>2</v>
      </c>
      <c r="AI29" s="4"/>
      <c r="AJ29" s="7" t="s">
        <v>2</v>
      </c>
      <c r="AK29" s="4"/>
      <c r="AL29" s="7" t="s">
        <v>2</v>
      </c>
      <c r="AM29" s="4"/>
      <c r="AN29" s="7" t="s">
        <v>2</v>
      </c>
    </row>
    <row r="30" spans="1:40" ht="15" thickTop="1" x14ac:dyDescent="0.15">
      <c r="A30" s="1" t="s">
        <v>3</v>
      </c>
      <c r="B30" s="9">
        <v>1</v>
      </c>
      <c r="C30" s="1" t="s">
        <v>3</v>
      </c>
      <c r="D30" s="9">
        <v>1</v>
      </c>
      <c r="E30" s="1" t="s">
        <v>3</v>
      </c>
      <c r="F30" s="9">
        <v>1</v>
      </c>
      <c r="G30" s="1" t="s">
        <v>3</v>
      </c>
      <c r="H30" s="9">
        <v>1</v>
      </c>
      <c r="I30" s="1" t="s">
        <v>3</v>
      </c>
      <c r="J30" s="9">
        <v>1</v>
      </c>
      <c r="K30" s="1" t="s">
        <v>3</v>
      </c>
      <c r="L30" s="9">
        <v>1</v>
      </c>
      <c r="M30" s="1" t="s">
        <v>3</v>
      </c>
      <c r="N30" s="9">
        <v>1</v>
      </c>
      <c r="O30" s="1" t="s">
        <v>3</v>
      </c>
      <c r="P30" s="9">
        <v>1</v>
      </c>
      <c r="Q30" s="1" t="s">
        <v>3</v>
      </c>
      <c r="R30" s="9">
        <v>1</v>
      </c>
      <c r="S30" s="1" t="s">
        <v>3</v>
      </c>
      <c r="T30" s="9"/>
      <c r="U30" s="1" t="s">
        <v>3</v>
      </c>
      <c r="V30" s="9">
        <v>1</v>
      </c>
      <c r="W30" s="1" t="s">
        <v>3</v>
      </c>
      <c r="X30" s="9">
        <v>1</v>
      </c>
      <c r="Y30" s="1" t="s">
        <v>3</v>
      </c>
      <c r="Z30" s="9">
        <v>1</v>
      </c>
      <c r="AA30" s="1" t="s">
        <v>3</v>
      </c>
      <c r="AB30" s="9">
        <v>1</v>
      </c>
      <c r="AC30" s="1" t="s">
        <v>3</v>
      </c>
      <c r="AD30" s="9">
        <v>1</v>
      </c>
      <c r="AE30" s="1" t="s">
        <v>3</v>
      </c>
      <c r="AF30" s="9">
        <v>1</v>
      </c>
      <c r="AG30" s="1" t="s">
        <v>3</v>
      </c>
      <c r="AH30" s="9">
        <v>1</v>
      </c>
      <c r="AI30" s="1" t="s">
        <v>3</v>
      </c>
      <c r="AJ30" s="9">
        <v>1</v>
      </c>
      <c r="AK30" s="1" t="s">
        <v>3</v>
      </c>
      <c r="AL30" s="9">
        <v>1</v>
      </c>
      <c r="AM30" s="1" t="s">
        <v>3</v>
      </c>
      <c r="AN30" s="9">
        <v>1</v>
      </c>
    </row>
    <row r="31" spans="1:40" x14ac:dyDescent="0.15">
      <c r="A31" s="1" t="s">
        <v>4</v>
      </c>
      <c r="B31" s="10" t="s">
        <v>121</v>
      </c>
      <c r="C31" s="1" t="s">
        <v>4</v>
      </c>
      <c r="D31" s="10">
        <v>1</v>
      </c>
      <c r="E31" s="1" t="s">
        <v>4</v>
      </c>
      <c r="F31" s="10" t="s">
        <v>121</v>
      </c>
      <c r="G31" s="1" t="s">
        <v>4</v>
      </c>
      <c r="H31" s="10">
        <v>2</v>
      </c>
      <c r="I31" s="1" t="s">
        <v>4</v>
      </c>
      <c r="J31" s="10">
        <v>2</v>
      </c>
      <c r="K31" s="1" t="s">
        <v>4</v>
      </c>
      <c r="L31" s="10">
        <v>2</v>
      </c>
      <c r="M31" s="1" t="s">
        <v>4</v>
      </c>
      <c r="N31" s="10" t="s">
        <v>121</v>
      </c>
      <c r="O31" s="1" t="s">
        <v>4</v>
      </c>
      <c r="P31" s="10">
        <v>1</v>
      </c>
      <c r="Q31" s="1" t="s">
        <v>4</v>
      </c>
      <c r="R31" s="10" t="s">
        <v>121</v>
      </c>
      <c r="S31" s="1" t="s">
        <v>4</v>
      </c>
      <c r="T31" s="10"/>
      <c r="U31" s="1" t="s">
        <v>4</v>
      </c>
      <c r="V31" s="10">
        <v>1</v>
      </c>
      <c r="W31" s="1" t="s">
        <v>4</v>
      </c>
      <c r="X31" s="10">
        <v>2</v>
      </c>
      <c r="Y31" s="1" t="s">
        <v>4</v>
      </c>
      <c r="Z31" s="10">
        <v>1</v>
      </c>
      <c r="AA31" s="1" t="s">
        <v>4</v>
      </c>
      <c r="AB31" s="10">
        <v>1</v>
      </c>
      <c r="AC31" s="1" t="s">
        <v>4</v>
      </c>
      <c r="AD31" s="10" t="s">
        <v>121</v>
      </c>
      <c r="AE31" s="1" t="s">
        <v>4</v>
      </c>
      <c r="AF31" s="10" t="s">
        <v>121</v>
      </c>
      <c r="AG31" s="1" t="s">
        <v>4</v>
      </c>
      <c r="AH31" s="10" t="s">
        <v>121</v>
      </c>
      <c r="AI31" s="1" t="s">
        <v>4</v>
      </c>
      <c r="AJ31" s="10">
        <v>2</v>
      </c>
      <c r="AK31" s="1" t="s">
        <v>4</v>
      </c>
      <c r="AL31" s="10">
        <v>1</v>
      </c>
      <c r="AM31" s="1" t="s">
        <v>4</v>
      </c>
      <c r="AN31" s="10">
        <v>2</v>
      </c>
    </row>
    <row r="32" spans="1:40" ht="15" thickBot="1" x14ac:dyDescent="0.2">
      <c r="A32" s="1" t="s">
        <v>5</v>
      </c>
      <c r="B32" s="11">
        <v>1</v>
      </c>
      <c r="C32" s="1" t="s">
        <v>5</v>
      </c>
      <c r="D32" s="11">
        <v>1</v>
      </c>
      <c r="E32" s="1" t="s">
        <v>5</v>
      </c>
      <c r="F32" s="11">
        <v>1</v>
      </c>
      <c r="G32" s="1" t="s">
        <v>5</v>
      </c>
      <c r="H32" s="11" t="s">
        <v>121</v>
      </c>
      <c r="I32" s="1" t="s">
        <v>5</v>
      </c>
      <c r="J32" s="11" t="s">
        <v>121</v>
      </c>
      <c r="K32" s="1" t="s">
        <v>5</v>
      </c>
      <c r="L32" s="11">
        <v>1</v>
      </c>
      <c r="M32" s="1" t="s">
        <v>5</v>
      </c>
      <c r="N32" s="11">
        <v>1</v>
      </c>
      <c r="O32" s="1" t="s">
        <v>5</v>
      </c>
      <c r="P32" s="11">
        <v>1</v>
      </c>
      <c r="Q32" s="1" t="s">
        <v>5</v>
      </c>
      <c r="R32" s="11">
        <v>1</v>
      </c>
      <c r="S32" s="1" t="s">
        <v>5</v>
      </c>
      <c r="T32" s="11"/>
      <c r="U32" s="1" t="s">
        <v>5</v>
      </c>
      <c r="V32" s="11" t="s">
        <v>121</v>
      </c>
      <c r="W32" s="1" t="s">
        <v>5</v>
      </c>
      <c r="X32" s="11" t="s">
        <v>121</v>
      </c>
      <c r="Y32" s="1" t="s">
        <v>5</v>
      </c>
      <c r="Z32" s="11">
        <v>2</v>
      </c>
      <c r="AA32" s="1" t="s">
        <v>5</v>
      </c>
      <c r="AB32" s="11">
        <v>2</v>
      </c>
      <c r="AC32" s="1" t="s">
        <v>5</v>
      </c>
      <c r="AD32" s="11" t="s">
        <v>121</v>
      </c>
      <c r="AE32" s="1" t="s">
        <v>5</v>
      </c>
      <c r="AF32" s="11">
        <v>2</v>
      </c>
      <c r="AG32" s="1" t="s">
        <v>5</v>
      </c>
      <c r="AH32" s="11">
        <v>1</v>
      </c>
      <c r="AI32" s="1" t="s">
        <v>5</v>
      </c>
      <c r="AJ32" s="11">
        <v>2</v>
      </c>
      <c r="AK32" s="1" t="s">
        <v>5</v>
      </c>
      <c r="AL32" s="11">
        <v>1</v>
      </c>
      <c r="AM32" s="1" t="s">
        <v>5</v>
      </c>
      <c r="AN32" s="11">
        <v>1</v>
      </c>
    </row>
    <row r="33" spans="1:40" x14ac:dyDescent="0.15">
      <c r="A33" s="1" t="s">
        <v>6</v>
      </c>
      <c r="B33" s="12">
        <v>2</v>
      </c>
      <c r="C33" s="1" t="s">
        <v>6</v>
      </c>
      <c r="D33" s="12" t="s">
        <v>121</v>
      </c>
      <c r="E33" s="1" t="s">
        <v>6</v>
      </c>
      <c r="F33" s="12">
        <v>2</v>
      </c>
      <c r="G33" s="1" t="s">
        <v>6</v>
      </c>
      <c r="H33" s="12">
        <v>2</v>
      </c>
      <c r="I33" s="1" t="s">
        <v>6</v>
      </c>
      <c r="J33" s="12">
        <v>2</v>
      </c>
      <c r="K33" s="1" t="s">
        <v>6</v>
      </c>
      <c r="L33" s="12">
        <v>2</v>
      </c>
      <c r="M33" s="1" t="s">
        <v>6</v>
      </c>
      <c r="N33" s="12">
        <v>2</v>
      </c>
      <c r="O33" s="1" t="s">
        <v>6</v>
      </c>
      <c r="P33" s="12">
        <v>2</v>
      </c>
      <c r="Q33" s="1" t="s">
        <v>6</v>
      </c>
      <c r="R33" s="12">
        <v>1</v>
      </c>
      <c r="S33" s="1" t="s">
        <v>6</v>
      </c>
      <c r="T33" s="12"/>
      <c r="U33" s="1" t="s">
        <v>6</v>
      </c>
      <c r="V33" s="12">
        <v>2</v>
      </c>
      <c r="W33" s="1" t="s">
        <v>6</v>
      </c>
      <c r="X33" s="12">
        <v>2</v>
      </c>
      <c r="Y33" s="1" t="s">
        <v>6</v>
      </c>
      <c r="Z33" s="12" t="s">
        <v>121</v>
      </c>
      <c r="AA33" s="1" t="s">
        <v>6</v>
      </c>
      <c r="AB33" s="12" t="s">
        <v>19</v>
      </c>
      <c r="AC33" s="1" t="s">
        <v>6</v>
      </c>
      <c r="AD33" s="12">
        <v>2</v>
      </c>
      <c r="AE33" s="1" t="s">
        <v>6</v>
      </c>
      <c r="AF33" s="12">
        <v>1</v>
      </c>
      <c r="AG33" s="1" t="s">
        <v>6</v>
      </c>
      <c r="AH33" s="12">
        <v>2</v>
      </c>
      <c r="AI33" s="1" t="s">
        <v>6</v>
      </c>
      <c r="AJ33" s="12">
        <v>1</v>
      </c>
      <c r="AK33" s="1" t="s">
        <v>6</v>
      </c>
      <c r="AL33" s="12">
        <v>2</v>
      </c>
      <c r="AM33" s="1" t="s">
        <v>6</v>
      </c>
      <c r="AN33" s="12">
        <v>2</v>
      </c>
    </row>
    <row r="34" spans="1:40" x14ac:dyDescent="0.15">
      <c r="A34" s="1" t="s">
        <v>7</v>
      </c>
      <c r="B34" s="10">
        <v>2</v>
      </c>
      <c r="C34" s="1" t="s">
        <v>7</v>
      </c>
      <c r="D34" s="10">
        <v>2</v>
      </c>
      <c r="E34" s="1" t="s">
        <v>7</v>
      </c>
      <c r="F34" s="10">
        <v>2</v>
      </c>
      <c r="G34" s="1" t="s">
        <v>7</v>
      </c>
      <c r="H34" s="10">
        <v>2</v>
      </c>
      <c r="I34" s="1" t="s">
        <v>7</v>
      </c>
      <c r="J34" s="10">
        <v>2</v>
      </c>
      <c r="K34" s="1" t="s">
        <v>7</v>
      </c>
      <c r="L34" s="10">
        <v>2</v>
      </c>
      <c r="M34" s="1" t="s">
        <v>7</v>
      </c>
      <c r="N34" s="10">
        <v>1</v>
      </c>
      <c r="O34" s="1" t="s">
        <v>7</v>
      </c>
      <c r="P34" s="10">
        <v>2</v>
      </c>
      <c r="Q34" s="1" t="s">
        <v>7</v>
      </c>
      <c r="R34" s="10">
        <v>2</v>
      </c>
      <c r="S34" s="1" t="s">
        <v>7</v>
      </c>
      <c r="T34" s="10"/>
      <c r="U34" s="1" t="s">
        <v>7</v>
      </c>
      <c r="V34" s="10">
        <v>2</v>
      </c>
      <c r="W34" s="1" t="s">
        <v>7</v>
      </c>
      <c r="X34" s="10">
        <v>2</v>
      </c>
      <c r="Y34" s="1" t="s">
        <v>7</v>
      </c>
      <c r="Z34" s="10">
        <v>2</v>
      </c>
      <c r="AA34" s="1" t="s">
        <v>7</v>
      </c>
      <c r="AB34" s="10">
        <v>1</v>
      </c>
      <c r="AC34" s="1" t="s">
        <v>7</v>
      </c>
      <c r="AD34" s="10">
        <v>2</v>
      </c>
      <c r="AE34" s="1" t="s">
        <v>7</v>
      </c>
      <c r="AF34" s="10">
        <v>2</v>
      </c>
      <c r="AG34" s="1" t="s">
        <v>7</v>
      </c>
      <c r="AH34" s="10">
        <v>2</v>
      </c>
      <c r="AI34" s="1" t="s">
        <v>7</v>
      </c>
      <c r="AJ34" s="10">
        <v>2</v>
      </c>
      <c r="AK34" s="1" t="s">
        <v>7</v>
      </c>
      <c r="AL34" s="10">
        <v>2</v>
      </c>
      <c r="AM34" s="1" t="s">
        <v>7</v>
      </c>
      <c r="AN34" s="10">
        <v>2</v>
      </c>
    </row>
    <row r="35" spans="1:40" ht="15" thickBot="1" x14ac:dyDescent="0.2">
      <c r="A35" s="1" t="s">
        <v>8</v>
      </c>
      <c r="B35" s="11">
        <v>2</v>
      </c>
      <c r="C35" s="1" t="s">
        <v>8</v>
      </c>
      <c r="D35" s="11">
        <v>2</v>
      </c>
      <c r="E35" s="1" t="s">
        <v>8</v>
      </c>
      <c r="F35" s="11">
        <v>2</v>
      </c>
      <c r="G35" s="1" t="s">
        <v>8</v>
      </c>
      <c r="H35" s="11">
        <v>2</v>
      </c>
      <c r="I35" s="1" t="s">
        <v>8</v>
      </c>
      <c r="J35" s="11">
        <v>2</v>
      </c>
      <c r="K35" s="1" t="s">
        <v>8</v>
      </c>
      <c r="L35" s="11">
        <v>2</v>
      </c>
      <c r="M35" s="1" t="s">
        <v>8</v>
      </c>
      <c r="N35" s="11">
        <v>2</v>
      </c>
      <c r="O35" s="1" t="s">
        <v>8</v>
      </c>
      <c r="P35" s="11">
        <v>2</v>
      </c>
      <c r="Q35" s="1" t="s">
        <v>8</v>
      </c>
      <c r="R35" s="11">
        <v>2</v>
      </c>
      <c r="S35" s="1" t="s">
        <v>8</v>
      </c>
      <c r="T35" s="11"/>
      <c r="U35" s="1" t="s">
        <v>8</v>
      </c>
      <c r="V35" s="11">
        <v>2</v>
      </c>
      <c r="W35" s="1" t="s">
        <v>8</v>
      </c>
      <c r="X35" s="11">
        <v>2</v>
      </c>
      <c r="Y35" s="1" t="s">
        <v>8</v>
      </c>
      <c r="Z35" s="11">
        <v>2</v>
      </c>
      <c r="AA35" s="1" t="s">
        <v>8</v>
      </c>
      <c r="AB35" s="11">
        <v>2</v>
      </c>
      <c r="AC35" s="1" t="s">
        <v>8</v>
      </c>
      <c r="AD35" s="11">
        <v>2</v>
      </c>
      <c r="AE35" s="1" t="s">
        <v>8</v>
      </c>
      <c r="AF35" s="11">
        <v>2</v>
      </c>
      <c r="AG35" s="1" t="s">
        <v>8</v>
      </c>
      <c r="AH35" s="11">
        <v>2</v>
      </c>
      <c r="AI35" s="1" t="s">
        <v>8</v>
      </c>
      <c r="AJ35" s="11">
        <v>2</v>
      </c>
      <c r="AK35" s="1" t="s">
        <v>8</v>
      </c>
      <c r="AL35" s="11">
        <v>2</v>
      </c>
      <c r="AM35" s="1" t="s">
        <v>8</v>
      </c>
      <c r="AN35" s="11">
        <v>2</v>
      </c>
    </row>
    <row r="36" spans="1:40" x14ac:dyDescent="0.15">
      <c r="A36" s="1" t="s">
        <v>9</v>
      </c>
      <c r="B36" s="12">
        <v>1</v>
      </c>
      <c r="C36" s="1" t="s">
        <v>9</v>
      </c>
      <c r="D36" s="12">
        <v>1</v>
      </c>
      <c r="E36" s="1" t="s">
        <v>9</v>
      </c>
      <c r="F36" s="12">
        <v>1</v>
      </c>
      <c r="G36" s="1" t="s">
        <v>9</v>
      </c>
      <c r="H36" s="12">
        <v>1</v>
      </c>
      <c r="I36" s="1" t="s">
        <v>9</v>
      </c>
      <c r="J36" s="12">
        <v>1</v>
      </c>
      <c r="K36" s="1" t="s">
        <v>9</v>
      </c>
      <c r="L36" s="12">
        <v>1</v>
      </c>
      <c r="M36" s="1" t="s">
        <v>9</v>
      </c>
      <c r="N36" s="12">
        <v>1</v>
      </c>
      <c r="O36" s="1" t="s">
        <v>9</v>
      </c>
      <c r="P36" s="12">
        <v>1</v>
      </c>
      <c r="Q36" s="1" t="s">
        <v>9</v>
      </c>
      <c r="R36" s="12">
        <v>1</v>
      </c>
      <c r="S36" s="1" t="s">
        <v>9</v>
      </c>
      <c r="T36" s="12"/>
      <c r="U36" s="1" t="s">
        <v>9</v>
      </c>
      <c r="V36" s="12">
        <v>1</v>
      </c>
      <c r="W36" s="1" t="s">
        <v>9</v>
      </c>
      <c r="X36" s="12">
        <v>1</v>
      </c>
      <c r="Y36" s="1" t="s">
        <v>9</v>
      </c>
      <c r="Z36" s="12">
        <v>1</v>
      </c>
      <c r="AA36" s="1" t="s">
        <v>9</v>
      </c>
      <c r="AB36" s="12">
        <v>1</v>
      </c>
      <c r="AC36" s="1" t="s">
        <v>9</v>
      </c>
      <c r="AD36" s="12">
        <v>1</v>
      </c>
      <c r="AE36" s="1" t="s">
        <v>9</v>
      </c>
      <c r="AF36" s="12">
        <v>1</v>
      </c>
      <c r="AG36" s="1" t="s">
        <v>9</v>
      </c>
      <c r="AH36" s="12">
        <v>1</v>
      </c>
      <c r="AI36" s="1" t="s">
        <v>9</v>
      </c>
      <c r="AJ36" s="12">
        <v>1</v>
      </c>
      <c r="AK36" s="1" t="s">
        <v>9</v>
      </c>
      <c r="AL36" s="12">
        <v>1</v>
      </c>
      <c r="AM36" s="1" t="s">
        <v>9</v>
      </c>
      <c r="AN36" s="12">
        <v>1</v>
      </c>
    </row>
    <row r="37" spans="1:40" x14ac:dyDescent="0.15">
      <c r="A37" s="1" t="s">
        <v>10</v>
      </c>
      <c r="B37" s="10">
        <v>1</v>
      </c>
      <c r="C37" s="1" t="s">
        <v>10</v>
      </c>
      <c r="D37" s="10">
        <v>1</v>
      </c>
      <c r="E37" s="1" t="s">
        <v>10</v>
      </c>
      <c r="F37" s="10">
        <v>1</v>
      </c>
      <c r="G37" s="1" t="s">
        <v>10</v>
      </c>
      <c r="H37" s="10">
        <v>1</v>
      </c>
      <c r="I37" s="1" t="s">
        <v>10</v>
      </c>
      <c r="J37" s="10">
        <v>1</v>
      </c>
      <c r="K37" s="1" t="s">
        <v>10</v>
      </c>
      <c r="L37" s="10">
        <v>1</v>
      </c>
      <c r="M37" s="1" t="s">
        <v>10</v>
      </c>
      <c r="N37" s="10">
        <v>1</v>
      </c>
      <c r="O37" s="1" t="s">
        <v>10</v>
      </c>
      <c r="P37" s="10">
        <v>1</v>
      </c>
      <c r="Q37" s="1" t="s">
        <v>10</v>
      </c>
      <c r="R37" s="10">
        <v>1</v>
      </c>
      <c r="S37" s="1" t="s">
        <v>10</v>
      </c>
      <c r="T37" s="10"/>
      <c r="U37" s="1" t="s">
        <v>10</v>
      </c>
      <c r="V37" s="10">
        <v>1</v>
      </c>
      <c r="W37" s="1" t="s">
        <v>10</v>
      </c>
      <c r="X37" s="10">
        <v>1</v>
      </c>
      <c r="Y37" s="1" t="s">
        <v>10</v>
      </c>
      <c r="Z37" s="10">
        <v>1</v>
      </c>
      <c r="AA37" s="1" t="s">
        <v>10</v>
      </c>
      <c r="AB37" s="10">
        <v>1</v>
      </c>
      <c r="AC37" s="1" t="s">
        <v>10</v>
      </c>
      <c r="AD37" s="10">
        <v>1</v>
      </c>
      <c r="AE37" s="1" t="s">
        <v>10</v>
      </c>
      <c r="AF37" s="10">
        <v>1</v>
      </c>
      <c r="AG37" s="1" t="s">
        <v>10</v>
      </c>
      <c r="AH37" s="10">
        <v>1</v>
      </c>
      <c r="AI37" s="1" t="s">
        <v>10</v>
      </c>
      <c r="AJ37" s="10">
        <v>1</v>
      </c>
      <c r="AK37" s="1" t="s">
        <v>10</v>
      </c>
      <c r="AL37" s="10">
        <v>1</v>
      </c>
      <c r="AM37" s="1" t="s">
        <v>10</v>
      </c>
      <c r="AN37" s="10">
        <v>1</v>
      </c>
    </row>
    <row r="38" spans="1:40" ht="15" thickBot="1" x14ac:dyDescent="0.2">
      <c r="A38" s="1" t="s">
        <v>11</v>
      </c>
      <c r="B38" s="11">
        <v>2</v>
      </c>
      <c r="C38" s="1" t="s">
        <v>11</v>
      </c>
      <c r="D38" s="11">
        <v>2</v>
      </c>
      <c r="E38" s="1" t="s">
        <v>11</v>
      </c>
      <c r="F38" s="11">
        <v>2</v>
      </c>
      <c r="G38" s="1" t="s">
        <v>11</v>
      </c>
      <c r="H38" s="11">
        <v>1</v>
      </c>
      <c r="I38" s="1" t="s">
        <v>11</v>
      </c>
      <c r="J38" s="11">
        <v>1</v>
      </c>
      <c r="K38" s="1" t="s">
        <v>11</v>
      </c>
      <c r="L38" s="11" t="s">
        <v>121</v>
      </c>
      <c r="M38" s="1" t="s">
        <v>11</v>
      </c>
      <c r="N38" s="11">
        <v>1</v>
      </c>
      <c r="O38" s="1" t="s">
        <v>11</v>
      </c>
      <c r="P38" s="11">
        <v>2</v>
      </c>
      <c r="Q38" s="1" t="s">
        <v>11</v>
      </c>
      <c r="R38" s="11">
        <v>2</v>
      </c>
      <c r="S38" s="1" t="s">
        <v>11</v>
      </c>
      <c r="T38" s="11"/>
      <c r="U38" s="1" t="s">
        <v>11</v>
      </c>
      <c r="V38" s="11">
        <v>2</v>
      </c>
      <c r="W38" s="1" t="s">
        <v>11</v>
      </c>
      <c r="X38" s="11">
        <v>1</v>
      </c>
      <c r="Y38" s="1" t="s">
        <v>11</v>
      </c>
      <c r="Z38" s="11">
        <v>1</v>
      </c>
      <c r="AA38" s="1" t="s">
        <v>11</v>
      </c>
      <c r="AB38" s="11">
        <v>1</v>
      </c>
      <c r="AC38" s="1" t="s">
        <v>11</v>
      </c>
      <c r="AD38" s="11" t="s">
        <v>121</v>
      </c>
      <c r="AE38" s="1" t="s">
        <v>11</v>
      </c>
      <c r="AF38" s="11">
        <v>1</v>
      </c>
      <c r="AG38" s="1" t="s">
        <v>11</v>
      </c>
      <c r="AH38" s="11">
        <v>2</v>
      </c>
      <c r="AI38" s="1" t="s">
        <v>11</v>
      </c>
      <c r="AJ38" s="11" t="s">
        <v>121</v>
      </c>
      <c r="AK38" s="1" t="s">
        <v>11</v>
      </c>
      <c r="AL38" s="11">
        <v>2</v>
      </c>
      <c r="AM38" s="1" t="s">
        <v>11</v>
      </c>
      <c r="AN38" s="11" t="s">
        <v>121</v>
      </c>
    </row>
    <row r="39" spans="1:40" x14ac:dyDescent="0.15">
      <c r="A39" s="1" t="s">
        <v>12</v>
      </c>
      <c r="B39" s="12">
        <v>1</v>
      </c>
      <c r="C39" s="1" t="s">
        <v>12</v>
      </c>
      <c r="D39" s="12">
        <v>1</v>
      </c>
      <c r="E39" s="1" t="s">
        <v>12</v>
      </c>
      <c r="F39" s="12">
        <v>1</v>
      </c>
      <c r="G39" s="1" t="s">
        <v>12</v>
      </c>
      <c r="H39" s="12">
        <v>1</v>
      </c>
      <c r="I39" s="1" t="s">
        <v>12</v>
      </c>
      <c r="J39" s="12">
        <v>1</v>
      </c>
      <c r="K39" s="1" t="s">
        <v>12</v>
      </c>
      <c r="L39" s="12">
        <v>1</v>
      </c>
      <c r="M39" s="1" t="s">
        <v>12</v>
      </c>
      <c r="N39" s="12">
        <v>1</v>
      </c>
      <c r="O39" s="1" t="s">
        <v>12</v>
      </c>
      <c r="P39" s="12">
        <v>1</v>
      </c>
      <c r="Q39" s="1" t="s">
        <v>12</v>
      </c>
      <c r="R39" s="12">
        <v>1</v>
      </c>
      <c r="S39" s="1" t="s">
        <v>12</v>
      </c>
      <c r="T39" s="12"/>
      <c r="U39" s="1" t="s">
        <v>12</v>
      </c>
      <c r="V39" s="12">
        <v>1</v>
      </c>
      <c r="W39" s="1" t="s">
        <v>12</v>
      </c>
      <c r="X39" s="12">
        <v>1</v>
      </c>
      <c r="Y39" s="1" t="s">
        <v>12</v>
      </c>
      <c r="Z39" s="12">
        <v>1</v>
      </c>
      <c r="AA39" s="1" t="s">
        <v>12</v>
      </c>
      <c r="AB39" s="12">
        <v>1</v>
      </c>
      <c r="AC39" s="1" t="s">
        <v>12</v>
      </c>
      <c r="AD39" s="12">
        <v>1</v>
      </c>
      <c r="AE39" s="1" t="s">
        <v>12</v>
      </c>
      <c r="AF39" s="12">
        <v>1</v>
      </c>
      <c r="AG39" s="1" t="s">
        <v>12</v>
      </c>
      <c r="AH39" s="12">
        <v>1</v>
      </c>
      <c r="AI39" s="1" t="s">
        <v>12</v>
      </c>
      <c r="AJ39" s="12">
        <v>1</v>
      </c>
      <c r="AK39" s="1" t="s">
        <v>12</v>
      </c>
      <c r="AL39" s="12">
        <v>1</v>
      </c>
      <c r="AM39" s="1" t="s">
        <v>12</v>
      </c>
      <c r="AN39" s="12">
        <v>1</v>
      </c>
    </row>
    <row r="40" spans="1:40" x14ac:dyDescent="0.15">
      <c r="A40" s="1" t="s">
        <v>13</v>
      </c>
      <c r="B40" s="10">
        <v>1</v>
      </c>
      <c r="C40" s="1" t="s">
        <v>13</v>
      </c>
      <c r="D40" s="10">
        <v>1</v>
      </c>
      <c r="E40" s="1" t="s">
        <v>13</v>
      </c>
      <c r="F40" s="10">
        <v>2</v>
      </c>
      <c r="G40" s="1" t="s">
        <v>13</v>
      </c>
      <c r="H40" s="10" t="s">
        <v>121</v>
      </c>
      <c r="I40" s="1" t="s">
        <v>13</v>
      </c>
      <c r="J40" s="10">
        <v>1</v>
      </c>
      <c r="K40" s="1" t="s">
        <v>13</v>
      </c>
      <c r="L40" s="10">
        <v>1</v>
      </c>
      <c r="M40" s="1" t="s">
        <v>13</v>
      </c>
      <c r="N40" s="10">
        <v>1</v>
      </c>
      <c r="O40" s="1" t="s">
        <v>13</v>
      </c>
      <c r="P40" s="10">
        <v>1</v>
      </c>
      <c r="Q40" s="1" t="s">
        <v>13</v>
      </c>
      <c r="R40" s="10">
        <v>1</v>
      </c>
      <c r="S40" s="1" t="s">
        <v>13</v>
      </c>
      <c r="T40" s="10"/>
      <c r="U40" s="1" t="s">
        <v>13</v>
      </c>
      <c r="V40" s="10">
        <v>1</v>
      </c>
      <c r="W40" s="1" t="s">
        <v>13</v>
      </c>
      <c r="X40" s="10">
        <v>1</v>
      </c>
      <c r="Y40" s="1" t="s">
        <v>13</v>
      </c>
      <c r="Z40" s="10">
        <v>1</v>
      </c>
      <c r="AA40" s="1" t="s">
        <v>13</v>
      </c>
      <c r="AB40" s="10">
        <v>1</v>
      </c>
      <c r="AC40" s="1" t="s">
        <v>13</v>
      </c>
      <c r="AD40" s="10">
        <v>1</v>
      </c>
      <c r="AE40" s="1" t="s">
        <v>13</v>
      </c>
      <c r="AF40" s="10">
        <v>1</v>
      </c>
      <c r="AG40" s="1" t="s">
        <v>13</v>
      </c>
      <c r="AH40" s="10">
        <v>2</v>
      </c>
      <c r="AI40" s="1" t="s">
        <v>13</v>
      </c>
      <c r="AJ40" s="10">
        <v>1</v>
      </c>
      <c r="AK40" s="1" t="s">
        <v>13</v>
      </c>
      <c r="AL40" s="10">
        <v>1</v>
      </c>
      <c r="AM40" s="1" t="s">
        <v>13</v>
      </c>
      <c r="AN40" s="10" t="s">
        <v>121</v>
      </c>
    </row>
    <row r="41" spans="1:40" x14ac:dyDescent="0.15">
      <c r="A41" s="1" t="s">
        <v>14</v>
      </c>
      <c r="B41" s="10">
        <v>1</v>
      </c>
      <c r="C41" s="1" t="s">
        <v>14</v>
      </c>
      <c r="D41" s="10">
        <v>1</v>
      </c>
      <c r="E41" s="1" t="s">
        <v>14</v>
      </c>
      <c r="F41" s="10">
        <v>1</v>
      </c>
      <c r="G41" s="1" t="s">
        <v>14</v>
      </c>
      <c r="H41" s="10">
        <v>1</v>
      </c>
      <c r="I41" s="1" t="s">
        <v>14</v>
      </c>
      <c r="J41" s="10">
        <v>1</v>
      </c>
      <c r="K41" s="1" t="s">
        <v>14</v>
      </c>
      <c r="L41" s="10">
        <v>1</v>
      </c>
      <c r="M41" s="1" t="s">
        <v>14</v>
      </c>
      <c r="N41" s="10">
        <v>1</v>
      </c>
      <c r="O41" s="1" t="s">
        <v>14</v>
      </c>
      <c r="P41" s="10" t="s">
        <v>121</v>
      </c>
      <c r="Q41" s="1" t="s">
        <v>14</v>
      </c>
      <c r="R41" s="10">
        <v>1</v>
      </c>
      <c r="S41" s="1" t="s">
        <v>14</v>
      </c>
      <c r="T41" s="10"/>
      <c r="U41" s="1" t="s">
        <v>14</v>
      </c>
      <c r="V41" s="10">
        <v>1</v>
      </c>
      <c r="W41" s="1" t="s">
        <v>14</v>
      </c>
      <c r="X41" s="10">
        <v>1</v>
      </c>
      <c r="Y41" s="1" t="s">
        <v>14</v>
      </c>
      <c r="Z41" s="10">
        <v>1</v>
      </c>
      <c r="AA41" s="1" t="s">
        <v>14</v>
      </c>
      <c r="AB41" s="10">
        <v>1</v>
      </c>
      <c r="AC41" s="1" t="s">
        <v>14</v>
      </c>
      <c r="AD41" s="10">
        <v>1</v>
      </c>
      <c r="AE41" s="1" t="s">
        <v>14</v>
      </c>
      <c r="AF41" s="10">
        <v>1</v>
      </c>
      <c r="AG41" s="1" t="s">
        <v>14</v>
      </c>
      <c r="AH41" s="10">
        <v>1</v>
      </c>
      <c r="AI41" s="1" t="s">
        <v>14</v>
      </c>
      <c r="AJ41" s="10">
        <v>1</v>
      </c>
      <c r="AK41" s="1" t="s">
        <v>14</v>
      </c>
      <c r="AL41" s="10" t="s">
        <v>121</v>
      </c>
      <c r="AM41" s="1" t="s">
        <v>14</v>
      </c>
      <c r="AN41" s="10">
        <v>1</v>
      </c>
    </row>
    <row r="42" spans="1:40" ht="15" thickBot="1" x14ac:dyDescent="0.2">
      <c r="A42" s="1" t="s">
        <v>15</v>
      </c>
      <c r="B42" s="13">
        <v>2</v>
      </c>
      <c r="C42" s="1" t="s">
        <v>15</v>
      </c>
      <c r="D42" s="13">
        <v>2</v>
      </c>
      <c r="E42" s="1" t="s">
        <v>15</v>
      </c>
      <c r="F42" s="13">
        <v>2</v>
      </c>
      <c r="G42" s="1" t="s">
        <v>15</v>
      </c>
      <c r="H42" s="13">
        <v>2</v>
      </c>
      <c r="I42" s="1" t="s">
        <v>15</v>
      </c>
      <c r="J42" s="13">
        <v>2</v>
      </c>
      <c r="K42" s="1" t="s">
        <v>15</v>
      </c>
      <c r="L42" s="13">
        <v>2</v>
      </c>
      <c r="M42" s="1" t="s">
        <v>15</v>
      </c>
      <c r="N42" s="13">
        <v>1</v>
      </c>
      <c r="O42" s="1" t="s">
        <v>15</v>
      </c>
      <c r="P42" s="13">
        <v>2</v>
      </c>
      <c r="Q42" s="1" t="s">
        <v>15</v>
      </c>
      <c r="R42" s="13" t="s">
        <v>121</v>
      </c>
      <c r="S42" s="1" t="s">
        <v>15</v>
      </c>
      <c r="T42" s="13"/>
      <c r="U42" s="1" t="s">
        <v>15</v>
      </c>
      <c r="V42" s="13">
        <v>2</v>
      </c>
      <c r="W42" s="1" t="s">
        <v>15</v>
      </c>
      <c r="X42" s="13">
        <v>2</v>
      </c>
      <c r="Y42" s="1" t="s">
        <v>15</v>
      </c>
      <c r="Z42" s="13">
        <v>2</v>
      </c>
      <c r="AA42" s="1" t="s">
        <v>15</v>
      </c>
      <c r="AB42" s="13">
        <v>2</v>
      </c>
      <c r="AC42" s="1" t="s">
        <v>15</v>
      </c>
      <c r="AD42" s="13">
        <v>2</v>
      </c>
      <c r="AE42" s="1" t="s">
        <v>15</v>
      </c>
      <c r="AF42" s="13">
        <v>2</v>
      </c>
      <c r="AG42" s="1" t="s">
        <v>15</v>
      </c>
      <c r="AH42" s="13">
        <v>2</v>
      </c>
      <c r="AI42" s="1" t="s">
        <v>15</v>
      </c>
      <c r="AJ42" s="13">
        <v>2</v>
      </c>
      <c r="AK42" s="1" t="s">
        <v>15</v>
      </c>
      <c r="AL42" s="13">
        <v>2</v>
      </c>
      <c r="AM42" s="1" t="s">
        <v>15</v>
      </c>
      <c r="AN42" s="13">
        <v>2</v>
      </c>
    </row>
    <row r="43" spans="1:40" ht="15.75" thickTop="1" thickBot="1" x14ac:dyDescent="0.2">
      <c r="A43" s="4"/>
      <c r="B43" s="7" t="str">
        <f>A92</f>
        <v>OK</v>
      </c>
      <c r="D43" s="7" t="str">
        <f>B92</f>
        <v>OK</v>
      </c>
      <c r="F43" s="7" t="str">
        <f>C92</f>
        <v>OK</v>
      </c>
      <c r="H43" s="7" t="str">
        <f>D92</f>
        <v>OK</v>
      </c>
      <c r="J43" s="7" t="str">
        <f>E92</f>
        <v>OK</v>
      </c>
      <c r="L43" s="7" t="str">
        <f>F92</f>
        <v>OK</v>
      </c>
      <c r="N43" s="7" t="str">
        <f>G92</f>
        <v>OK</v>
      </c>
      <c r="P43" s="7" t="str">
        <f>H92</f>
        <v>OK</v>
      </c>
      <c r="R43" s="7" t="str">
        <f>I92</f>
        <v>OK</v>
      </c>
      <c r="T43" s="7" t="str">
        <f>J92</f>
        <v>OK</v>
      </c>
      <c r="V43" s="7" t="str">
        <f>K92</f>
        <v>OK</v>
      </c>
      <c r="X43" s="7" t="str">
        <f>L92</f>
        <v>OK</v>
      </c>
      <c r="Z43" s="7" t="str">
        <f>M92</f>
        <v>OK</v>
      </c>
      <c r="AB43" s="7" t="str">
        <f>N92</f>
        <v>OK</v>
      </c>
      <c r="AD43" s="7" t="str">
        <f>O92</f>
        <v>OK</v>
      </c>
      <c r="AF43" s="7" t="str">
        <f>P92</f>
        <v>OK</v>
      </c>
      <c r="AH43" s="7" t="str">
        <f>Q92</f>
        <v>OK</v>
      </c>
      <c r="AJ43" s="7" t="str">
        <f>R92</f>
        <v>OK</v>
      </c>
      <c r="AL43" s="7" t="str">
        <f>S92</f>
        <v>OK</v>
      </c>
      <c r="AN43" s="7" t="str">
        <f>T92</f>
        <v>OK</v>
      </c>
    </row>
    <row r="44" spans="1:40" ht="15" thickTop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x14ac:dyDescent="0.15">
      <c r="A45" s="4"/>
      <c r="B45" s="246" t="s">
        <v>17</v>
      </c>
      <c r="C45" s="4"/>
      <c r="D45" s="246" t="s">
        <v>17</v>
      </c>
      <c r="E45" s="4"/>
      <c r="F45" s="246" t="s">
        <v>17</v>
      </c>
      <c r="G45" s="4"/>
      <c r="H45" s="246" t="s">
        <v>17</v>
      </c>
      <c r="I45" s="4"/>
      <c r="J45" s="246" t="s">
        <v>17</v>
      </c>
      <c r="K45" s="4"/>
      <c r="L45" s="246" t="s">
        <v>17</v>
      </c>
      <c r="M45" s="4"/>
      <c r="N45" s="246" t="s">
        <v>17</v>
      </c>
      <c r="O45" s="4"/>
      <c r="P45" s="246" t="s">
        <v>17</v>
      </c>
      <c r="Q45" s="4"/>
      <c r="R45" s="246" t="s">
        <v>17</v>
      </c>
      <c r="S45" s="4"/>
      <c r="T45" s="246" t="s">
        <v>17</v>
      </c>
      <c r="U45" s="4"/>
      <c r="V45" s="246" t="s">
        <v>17</v>
      </c>
      <c r="W45" s="4"/>
      <c r="X45" s="246" t="s">
        <v>17</v>
      </c>
      <c r="Y45" s="4"/>
      <c r="Z45" s="246" t="s">
        <v>17</v>
      </c>
      <c r="AA45" s="4"/>
      <c r="AB45" s="246" t="s">
        <v>17</v>
      </c>
      <c r="AC45" s="4"/>
      <c r="AD45" s="246" t="s">
        <v>17</v>
      </c>
      <c r="AE45" s="4"/>
      <c r="AF45" s="246" t="s">
        <v>17</v>
      </c>
      <c r="AG45" s="4"/>
      <c r="AH45" s="246" t="s">
        <v>17</v>
      </c>
      <c r="AI45" s="4"/>
      <c r="AJ45" s="246" t="s">
        <v>17</v>
      </c>
      <c r="AK45" s="4"/>
      <c r="AL45" s="246" t="s">
        <v>17</v>
      </c>
      <c r="AM45" s="4"/>
      <c r="AN45" s="246" t="s">
        <v>17</v>
      </c>
    </row>
    <row r="46" spans="1:40" ht="15" thickBot="1" x14ac:dyDescent="0.2">
      <c r="A46" s="4"/>
      <c r="B46" s="247"/>
      <c r="C46" s="4"/>
      <c r="D46" s="247"/>
      <c r="E46" s="4"/>
      <c r="F46" s="247"/>
      <c r="G46" s="4"/>
      <c r="H46" s="247"/>
      <c r="I46" s="4"/>
      <c r="J46" s="247"/>
      <c r="K46" s="4"/>
      <c r="L46" s="247"/>
      <c r="M46" s="4"/>
      <c r="N46" s="247"/>
      <c r="O46" s="4"/>
      <c r="P46" s="247"/>
      <c r="Q46" s="4"/>
      <c r="R46" s="247"/>
      <c r="S46" s="4"/>
      <c r="T46" s="247"/>
      <c r="U46" s="4"/>
      <c r="V46" s="247"/>
      <c r="W46" s="4"/>
      <c r="X46" s="247"/>
      <c r="Y46" s="4"/>
      <c r="Z46" s="247"/>
      <c r="AA46" s="4"/>
      <c r="AB46" s="247"/>
      <c r="AC46" s="4"/>
      <c r="AD46" s="247"/>
      <c r="AE46" s="4"/>
      <c r="AF46" s="247"/>
      <c r="AG46" s="4"/>
      <c r="AH46" s="247"/>
      <c r="AI46" s="4"/>
      <c r="AJ46" s="247"/>
      <c r="AK46" s="4"/>
      <c r="AL46" s="247"/>
      <c r="AM46" s="4"/>
      <c r="AN46" s="247"/>
    </row>
    <row r="47" spans="1:40" ht="15.75" thickTop="1" thickBot="1" x14ac:dyDescent="0.2">
      <c r="A47" s="4"/>
      <c r="B47" s="5" t="str">
        <f>DB!K50</f>
        <v>Anfield</v>
      </c>
      <c r="C47" s="6"/>
      <c r="D47" s="5" t="str">
        <f>DB!K51</f>
        <v>brula</v>
      </c>
      <c r="E47" s="6"/>
      <c r="F47" s="5" t="str">
        <f>DB!K52</f>
        <v>Gunners</v>
      </c>
      <c r="G47" s="6"/>
      <c r="H47" s="5" t="str">
        <f>DB!K53</f>
        <v>Hede</v>
      </c>
      <c r="I47" s="6"/>
      <c r="J47" s="5" t="str">
        <f>DB!K54</f>
        <v>Højgård</v>
      </c>
      <c r="K47" s="6"/>
      <c r="L47" s="5" t="str">
        <f>DB!K55</f>
        <v>Håvard</v>
      </c>
      <c r="M47" s="6"/>
      <c r="N47" s="5" t="str">
        <f>DB!K56</f>
        <v>Kudsken</v>
      </c>
      <c r="O47" s="6"/>
      <c r="P47" s="5" t="str">
        <f>DB!K57</f>
        <v>LPHJ</v>
      </c>
      <c r="Q47" s="6"/>
      <c r="R47" s="5" t="str">
        <f>DB!K58</f>
        <v>Lucky</v>
      </c>
      <c r="S47" s="6"/>
      <c r="T47" s="5" t="str">
        <f>DB!K59</f>
        <v>LUFCMOT</v>
      </c>
      <c r="U47" s="6"/>
      <c r="V47" s="5" t="str">
        <f>DB!K61</f>
        <v>Magpies</v>
      </c>
      <c r="W47" s="6"/>
      <c r="X47" s="5" t="str">
        <f>DB!K62</f>
        <v>Mauer</v>
      </c>
      <c r="Y47" s="6"/>
      <c r="Z47" s="5" t="str">
        <f>DB!K63</f>
        <v>McCoist</v>
      </c>
      <c r="AA47" s="6"/>
      <c r="AB47" s="5" t="str">
        <f>DB!K64</f>
        <v>Nielsen</v>
      </c>
      <c r="AC47" s="6"/>
      <c r="AD47" s="5" t="str">
        <f>DB!K65</f>
        <v>Randers</v>
      </c>
      <c r="AE47" s="6"/>
      <c r="AF47" s="5" t="str">
        <f>DB!K66</f>
        <v>Schøn</v>
      </c>
      <c r="AG47" s="6"/>
      <c r="AH47" s="5" t="str">
        <f>DB!K67</f>
        <v>Sebjoh</v>
      </c>
      <c r="AI47" s="6"/>
      <c r="AJ47" s="5" t="str">
        <f>DB!K68</f>
        <v>Sergio</v>
      </c>
      <c r="AK47" s="6"/>
      <c r="AL47" s="5" t="str">
        <f>DB!K69</f>
        <v>Søknud</v>
      </c>
      <c r="AM47" s="6"/>
      <c r="AN47" s="5" t="str">
        <f>DB!K70</f>
        <v>ÅZÆTZØW</v>
      </c>
    </row>
    <row r="48" spans="1:40" ht="15.75" thickTop="1" thickBot="1" x14ac:dyDescent="0.2">
      <c r="A48" s="4"/>
      <c r="B48" s="7" t="str">
        <f>IF(DB!M50=1,"Disket",IF(DB!O50=1,"Udmeldt",IF(LEFT(B47,8)="Reserve ","Res","Status")))</f>
        <v>Status</v>
      </c>
      <c r="C48" s="4"/>
      <c r="D48" s="7" t="str">
        <f>IF(DB!M51=1,"Disket",IF(DB!O51=1,"Udmeldt",IF(LEFT(D47,8)="Reserve ","Res","Status")))</f>
        <v>Status</v>
      </c>
      <c r="E48" s="4"/>
      <c r="F48" s="7" t="str">
        <f>IF(DB!M52=1,"Disket",IF(DB!O52=1,"Udmeldt",IF(LEFT(F47,8)="Reserve ","Res","Status")))</f>
        <v>Status</v>
      </c>
      <c r="G48" s="4"/>
      <c r="H48" s="7" t="str">
        <f>IF(DB!M53=1,"Disket",IF(DB!O53=1,"Udmeldt",IF(LEFT(H47,8)="Reserve ","Res","Status")))</f>
        <v>Status</v>
      </c>
      <c r="I48" s="4"/>
      <c r="J48" s="7" t="str">
        <f>IF(DB!M54=1,"Disket",IF(DB!O54=1,"Udmeldt",IF(LEFT(J47,8)="Reserve ","Res","Status")))</f>
        <v>Status</v>
      </c>
      <c r="K48" s="4"/>
      <c r="L48" s="7" t="str">
        <f>IF(DB!M55=1,"Disket",IF(DB!O55=1,"Udmeldt",IF(LEFT(L47,8)="Reserve ","Res","Status")))</f>
        <v>Status</v>
      </c>
      <c r="M48" s="4"/>
      <c r="N48" s="7" t="str">
        <f>IF(DB!M56=1,"Disket",IF(DB!O56=1,"Udmeldt",IF(LEFT(N47,8)="Reserve ","Res","Status")))</f>
        <v>Status</v>
      </c>
      <c r="O48" s="4"/>
      <c r="P48" s="7" t="str">
        <f>IF(DB!M57=1,"Disket",IF(DB!O57=1,"Udmeldt",IF(LEFT(P47,8)="Reserve ","Res","Status")))</f>
        <v>Status</v>
      </c>
      <c r="Q48" s="4"/>
      <c r="R48" s="7" t="str">
        <f>IF(DB!M58=1,"Disket",IF(DB!O58=1,"Udmeldt",IF(LEFT(R47,8)="Reserve ","Res","Status")))</f>
        <v>Status</v>
      </c>
      <c r="S48" s="4"/>
      <c r="T48" s="7" t="str">
        <f>IF(DB!M59=1,"Disket",IF(DB!O59=1,"Udmeldt",IF(LEFT(T47,8)="Reserve ","Res","Status")))</f>
        <v>Status</v>
      </c>
      <c r="U48" s="4"/>
      <c r="V48" s="7" t="str">
        <f>IF(DB!M61=1,"Disket",IF(DB!O61=1,"Udmeldt",IF(LEFT(V47,8)="Reserve ","Res","Status")))</f>
        <v>Status</v>
      </c>
      <c r="W48" s="4"/>
      <c r="X48" s="7" t="str">
        <f>IF(DB!M62=1,"Disket",IF(DB!O62=1,"Udmeldt",IF(LEFT(X47,8)="Reserve ","Res","Status")))</f>
        <v>Status</v>
      </c>
      <c r="Y48" s="4"/>
      <c r="Z48" s="7" t="str">
        <f>IF(DB!M63=1,"Disket",IF(DB!O63=1,"Udmeldt",IF(LEFT(Z47,8)="Reserve ","Res","Status")))</f>
        <v>Status</v>
      </c>
      <c r="AA48" s="4"/>
      <c r="AB48" s="7" t="str">
        <f>IF(DB!M64=1,"Disket",IF(DB!O64=1,"Udmeldt",IF(LEFT(AB47,8)="Reserve ","Res","Status")))</f>
        <v>Status</v>
      </c>
      <c r="AC48" s="4"/>
      <c r="AD48" s="7" t="str">
        <f>IF(DB!M65=1,"Disket",IF(DB!O65=1,"Udmeldt",IF(LEFT(AD47,8)="Reserve ","Res","Status")))</f>
        <v>Status</v>
      </c>
      <c r="AE48" s="4"/>
      <c r="AF48" s="7" t="str">
        <f>IF(DB!M66=1,"Disket",IF(DB!O66=1,"Udmeldt",IF(LEFT(AF47,8)="Reserve ","Res","Status")))</f>
        <v>Status</v>
      </c>
      <c r="AG48" s="4"/>
      <c r="AH48" s="7" t="str">
        <f>IF(DB!M67=1,"Disket",IF(DB!O67=1,"Udmeldt",IF(LEFT(AH47,8)="Reserve ","Res","Status")))</f>
        <v>Status</v>
      </c>
      <c r="AI48" s="4"/>
      <c r="AJ48" s="7" t="str">
        <f>IF(DB!M68=1,"Disket",IF(DB!O68=1,"Udmeldt",IF(LEFT(AJ47,8)="Reserve ","Res","Status")))</f>
        <v>Status</v>
      </c>
      <c r="AK48" s="4"/>
      <c r="AL48" s="7" t="str">
        <f>IF(DB!M69=1,"Disket",IF(DB!O69=1,"Udmeldt",IF(LEFT(AL47,8)="Reserve ","Res","Status")))</f>
        <v>Status</v>
      </c>
      <c r="AM48" s="4"/>
      <c r="AN48" s="7" t="str">
        <f>IF(DB!M70=1,"Disket",IF(DB!O70=1,"Udmeldt",IF(LEFT(AN47,8)="Reserve ","Res","Status")))</f>
        <v>Status</v>
      </c>
    </row>
    <row r="49" spans="1:40" ht="15.75" thickTop="1" thickBot="1" x14ac:dyDescent="0.2">
      <c r="A49" s="4"/>
      <c r="B49" s="8"/>
      <c r="C49" s="4"/>
      <c r="D49" s="8"/>
      <c r="E49" s="4"/>
      <c r="F49" s="8"/>
      <c r="G49" s="4"/>
      <c r="H49" s="8"/>
      <c r="I49" s="4"/>
      <c r="J49" s="8"/>
      <c r="K49" s="4"/>
      <c r="L49" s="8"/>
      <c r="M49" s="4"/>
      <c r="N49" s="8" t="s">
        <v>18</v>
      </c>
      <c r="O49" s="4"/>
      <c r="P49" s="8"/>
      <c r="Q49" s="4"/>
      <c r="R49" s="8"/>
      <c r="S49" s="4"/>
      <c r="T49" s="8"/>
      <c r="U49" s="4"/>
      <c r="V49" s="8"/>
      <c r="W49" s="4"/>
      <c r="X49" s="8"/>
      <c r="Y49" s="4"/>
      <c r="Z49" s="8"/>
      <c r="AA49" s="4"/>
      <c r="AB49" s="8"/>
      <c r="AC49" s="4"/>
      <c r="AD49" s="8"/>
      <c r="AE49" s="4"/>
      <c r="AF49" s="8"/>
      <c r="AG49" s="4"/>
      <c r="AH49" s="8"/>
      <c r="AI49" s="4"/>
      <c r="AJ49" s="8"/>
      <c r="AK49" s="4"/>
      <c r="AL49" s="8"/>
      <c r="AM49" s="4"/>
      <c r="AN49" s="8"/>
    </row>
    <row r="50" spans="1:40" ht="15.75" thickTop="1" thickBot="1" x14ac:dyDescent="0.2">
      <c r="A50" s="4"/>
      <c r="B50" s="7" t="s">
        <v>2</v>
      </c>
      <c r="C50" s="4"/>
      <c r="D50" s="7" t="s">
        <v>2</v>
      </c>
      <c r="E50" s="4"/>
      <c r="F50" s="7" t="s">
        <v>2</v>
      </c>
      <c r="G50" s="4"/>
      <c r="H50" s="7" t="s">
        <v>2</v>
      </c>
      <c r="I50" s="4"/>
      <c r="J50" s="7" t="s">
        <v>2</v>
      </c>
      <c r="K50" s="4"/>
      <c r="L50" s="7" t="s">
        <v>2</v>
      </c>
      <c r="M50" s="4"/>
      <c r="N50" s="7" t="s">
        <v>2</v>
      </c>
      <c r="O50" s="4"/>
      <c r="P50" s="7" t="s">
        <v>2</v>
      </c>
      <c r="Q50" s="4"/>
      <c r="R50" s="7" t="s">
        <v>2</v>
      </c>
      <c r="S50" s="4"/>
      <c r="T50" s="7" t="s">
        <v>2</v>
      </c>
      <c r="U50" s="4"/>
      <c r="V50" s="7" t="s">
        <v>2</v>
      </c>
      <c r="W50" s="4"/>
      <c r="X50" s="7" t="s">
        <v>2</v>
      </c>
      <c r="Y50" s="4"/>
      <c r="Z50" s="7" t="s">
        <v>2</v>
      </c>
      <c r="AA50" s="4"/>
      <c r="AB50" s="7" t="s">
        <v>2</v>
      </c>
      <c r="AC50" s="4"/>
      <c r="AD50" s="7" t="s">
        <v>2</v>
      </c>
      <c r="AE50" s="4"/>
      <c r="AF50" s="7" t="s">
        <v>2</v>
      </c>
      <c r="AG50" s="4"/>
      <c r="AH50" s="7" t="s">
        <v>2</v>
      </c>
      <c r="AI50" s="4"/>
      <c r="AJ50" s="7" t="s">
        <v>2</v>
      </c>
      <c r="AK50" s="4"/>
      <c r="AL50" s="7" t="s">
        <v>2</v>
      </c>
      <c r="AM50" s="4"/>
      <c r="AN50" s="7" t="s">
        <v>2</v>
      </c>
    </row>
    <row r="51" spans="1:40" ht="15" thickTop="1" x14ac:dyDescent="0.15">
      <c r="A51" s="1" t="s">
        <v>3</v>
      </c>
      <c r="B51" s="9">
        <v>1</v>
      </c>
      <c r="C51" s="1" t="s">
        <v>3</v>
      </c>
      <c r="D51" s="9">
        <v>1</v>
      </c>
      <c r="E51" s="1" t="s">
        <v>3</v>
      </c>
      <c r="F51" s="9">
        <v>1</v>
      </c>
      <c r="G51" s="1" t="s">
        <v>3</v>
      </c>
      <c r="H51" s="9">
        <v>1</v>
      </c>
      <c r="I51" s="1" t="s">
        <v>3</v>
      </c>
      <c r="J51" s="9">
        <v>1</v>
      </c>
      <c r="K51" s="1" t="s">
        <v>3</v>
      </c>
      <c r="L51" s="9">
        <v>1</v>
      </c>
      <c r="M51" s="1" t="s">
        <v>3</v>
      </c>
      <c r="N51" s="9"/>
      <c r="O51" s="1" t="s">
        <v>3</v>
      </c>
      <c r="P51" s="9">
        <v>1</v>
      </c>
      <c r="Q51" s="1" t="s">
        <v>3</v>
      </c>
      <c r="R51" s="9">
        <v>1</v>
      </c>
      <c r="S51" s="1" t="s">
        <v>3</v>
      </c>
      <c r="T51" s="9">
        <v>1</v>
      </c>
      <c r="U51" s="1" t="s">
        <v>3</v>
      </c>
      <c r="V51" s="9">
        <v>1</v>
      </c>
      <c r="W51" s="1" t="s">
        <v>3</v>
      </c>
      <c r="X51" s="9">
        <v>1</v>
      </c>
      <c r="Y51" s="1" t="s">
        <v>3</v>
      </c>
      <c r="Z51" s="9">
        <v>1</v>
      </c>
      <c r="AA51" s="1" t="s">
        <v>3</v>
      </c>
      <c r="AB51" s="9">
        <v>1</v>
      </c>
      <c r="AC51" s="1" t="s">
        <v>3</v>
      </c>
      <c r="AD51" s="9">
        <v>1</v>
      </c>
      <c r="AE51" s="1" t="s">
        <v>3</v>
      </c>
      <c r="AF51" s="9">
        <v>1</v>
      </c>
      <c r="AG51" s="1" t="s">
        <v>3</v>
      </c>
      <c r="AH51" s="9">
        <v>1</v>
      </c>
      <c r="AI51" s="1" t="s">
        <v>3</v>
      </c>
      <c r="AJ51" s="9">
        <v>1</v>
      </c>
      <c r="AK51" s="1" t="s">
        <v>3</v>
      </c>
      <c r="AL51" s="9">
        <v>1</v>
      </c>
      <c r="AM51" s="1" t="s">
        <v>3</v>
      </c>
      <c r="AN51" s="9">
        <v>1</v>
      </c>
    </row>
    <row r="52" spans="1:40" x14ac:dyDescent="0.15">
      <c r="A52" s="1" t="s">
        <v>4</v>
      </c>
      <c r="B52" s="10" t="s">
        <v>121</v>
      </c>
      <c r="C52" s="1" t="s">
        <v>4</v>
      </c>
      <c r="D52" s="10" t="s">
        <v>121</v>
      </c>
      <c r="E52" s="1" t="s">
        <v>4</v>
      </c>
      <c r="F52" s="10">
        <v>2</v>
      </c>
      <c r="G52" s="1" t="s">
        <v>4</v>
      </c>
      <c r="H52" s="10" t="s">
        <v>121</v>
      </c>
      <c r="I52" s="1" t="s">
        <v>4</v>
      </c>
      <c r="J52" s="10">
        <v>1</v>
      </c>
      <c r="K52" s="1" t="s">
        <v>4</v>
      </c>
      <c r="L52" s="10">
        <v>1</v>
      </c>
      <c r="M52" s="1" t="s">
        <v>4</v>
      </c>
      <c r="N52" s="10"/>
      <c r="O52" s="1" t="s">
        <v>4</v>
      </c>
      <c r="P52" s="10" t="s">
        <v>121</v>
      </c>
      <c r="Q52" s="1" t="s">
        <v>4</v>
      </c>
      <c r="R52" s="10">
        <v>1</v>
      </c>
      <c r="S52" s="1" t="s">
        <v>4</v>
      </c>
      <c r="T52" s="10">
        <v>1</v>
      </c>
      <c r="U52" s="1" t="s">
        <v>4</v>
      </c>
      <c r="V52" s="10">
        <v>1</v>
      </c>
      <c r="W52" s="1" t="s">
        <v>4</v>
      </c>
      <c r="X52" s="10">
        <v>2</v>
      </c>
      <c r="Y52" s="1" t="s">
        <v>4</v>
      </c>
      <c r="Z52" s="10">
        <v>2</v>
      </c>
      <c r="AA52" s="1" t="s">
        <v>4</v>
      </c>
      <c r="AB52" s="10">
        <v>1</v>
      </c>
      <c r="AC52" s="1" t="s">
        <v>4</v>
      </c>
      <c r="AD52" s="10">
        <v>2</v>
      </c>
      <c r="AE52" s="1" t="s">
        <v>4</v>
      </c>
      <c r="AF52" s="10">
        <v>1</v>
      </c>
      <c r="AG52" s="1" t="s">
        <v>4</v>
      </c>
      <c r="AH52" s="10" t="s">
        <v>121</v>
      </c>
      <c r="AI52" s="1" t="s">
        <v>4</v>
      </c>
      <c r="AJ52" s="10">
        <v>2</v>
      </c>
      <c r="AK52" s="1" t="s">
        <v>4</v>
      </c>
      <c r="AL52" s="10" t="s">
        <v>121</v>
      </c>
      <c r="AM52" s="1" t="s">
        <v>4</v>
      </c>
      <c r="AN52" s="10" t="s">
        <v>121</v>
      </c>
    </row>
    <row r="53" spans="1:40" ht="15" thickBot="1" x14ac:dyDescent="0.2">
      <c r="A53" s="1" t="s">
        <v>5</v>
      </c>
      <c r="B53" s="11" t="s">
        <v>121</v>
      </c>
      <c r="C53" s="1" t="s">
        <v>5</v>
      </c>
      <c r="D53" s="11">
        <v>1</v>
      </c>
      <c r="E53" s="1" t="s">
        <v>5</v>
      </c>
      <c r="F53" s="11">
        <v>1</v>
      </c>
      <c r="G53" s="1" t="s">
        <v>5</v>
      </c>
      <c r="H53" s="11" t="s">
        <v>121</v>
      </c>
      <c r="I53" s="1" t="s">
        <v>5</v>
      </c>
      <c r="J53" s="11">
        <v>1</v>
      </c>
      <c r="K53" s="1" t="s">
        <v>5</v>
      </c>
      <c r="L53" s="11">
        <v>1</v>
      </c>
      <c r="M53" s="1" t="s">
        <v>5</v>
      </c>
      <c r="N53" s="11"/>
      <c r="O53" s="1" t="s">
        <v>5</v>
      </c>
      <c r="P53" s="11">
        <v>1</v>
      </c>
      <c r="Q53" s="1" t="s">
        <v>5</v>
      </c>
      <c r="R53" s="11" t="s">
        <v>121</v>
      </c>
      <c r="S53" s="1" t="s">
        <v>5</v>
      </c>
      <c r="T53" s="11">
        <v>1</v>
      </c>
      <c r="U53" s="1" t="s">
        <v>5</v>
      </c>
      <c r="V53" s="11">
        <v>1</v>
      </c>
      <c r="W53" s="1" t="s">
        <v>5</v>
      </c>
      <c r="X53" s="11" t="s">
        <v>121</v>
      </c>
      <c r="Y53" s="1" t="s">
        <v>5</v>
      </c>
      <c r="Z53" s="11" t="s">
        <v>121</v>
      </c>
      <c r="AA53" s="1" t="s">
        <v>5</v>
      </c>
      <c r="AB53" s="11">
        <v>1</v>
      </c>
      <c r="AC53" s="1" t="s">
        <v>5</v>
      </c>
      <c r="AD53" s="11" t="s">
        <v>121</v>
      </c>
      <c r="AE53" s="1" t="s">
        <v>5</v>
      </c>
      <c r="AF53" s="11">
        <v>2</v>
      </c>
      <c r="AG53" s="1" t="s">
        <v>5</v>
      </c>
      <c r="AH53" s="11">
        <v>1</v>
      </c>
      <c r="AI53" s="1" t="s">
        <v>5</v>
      </c>
      <c r="AJ53" s="11">
        <v>1</v>
      </c>
      <c r="AK53" s="1" t="s">
        <v>5</v>
      </c>
      <c r="AL53" s="11">
        <v>2</v>
      </c>
      <c r="AM53" s="1" t="s">
        <v>5</v>
      </c>
      <c r="AN53" s="11">
        <v>1</v>
      </c>
    </row>
    <row r="54" spans="1:40" x14ac:dyDescent="0.15">
      <c r="A54" s="1" t="s">
        <v>6</v>
      </c>
      <c r="B54" s="12">
        <v>2</v>
      </c>
      <c r="C54" s="1" t="s">
        <v>6</v>
      </c>
      <c r="D54" s="12">
        <v>2</v>
      </c>
      <c r="E54" s="1" t="s">
        <v>6</v>
      </c>
      <c r="F54" s="12">
        <v>2</v>
      </c>
      <c r="G54" s="1" t="s">
        <v>6</v>
      </c>
      <c r="H54" s="12">
        <v>2</v>
      </c>
      <c r="I54" s="1" t="s">
        <v>6</v>
      </c>
      <c r="J54" s="12">
        <v>2</v>
      </c>
      <c r="K54" s="1" t="s">
        <v>6</v>
      </c>
      <c r="L54" s="12">
        <v>2</v>
      </c>
      <c r="M54" s="1" t="s">
        <v>6</v>
      </c>
      <c r="N54" s="12"/>
      <c r="O54" s="1" t="s">
        <v>6</v>
      </c>
      <c r="P54" s="12">
        <v>2</v>
      </c>
      <c r="Q54" s="1" t="s">
        <v>6</v>
      </c>
      <c r="R54" s="12" t="s">
        <v>121</v>
      </c>
      <c r="S54" s="1" t="s">
        <v>6</v>
      </c>
      <c r="T54" s="12" t="s">
        <v>121</v>
      </c>
      <c r="U54" s="1" t="s">
        <v>6</v>
      </c>
      <c r="V54" s="12">
        <v>2</v>
      </c>
      <c r="W54" s="1" t="s">
        <v>6</v>
      </c>
      <c r="X54" s="12" t="s">
        <v>121</v>
      </c>
      <c r="Y54" s="1" t="s">
        <v>6</v>
      </c>
      <c r="Z54" s="12">
        <v>2</v>
      </c>
      <c r="AA54" s="1" t="s">
        <v>6</v>
      </c>
      <c r="AB54" s="12">
        <v>2</v>
      </c>
      <c r="AC54" s="1" t="s">
        <v>6</v>
      </c>
      <c r="AD54" s="12" t="s">
        <v>121</v>
      </c>
      <c r="AE54" s="1" t="s">
        <v>6</v>
      </c>
      <c r="AF54" s="12">
        <v>2</v>
      </c>
      <c r="AG54" s="1" t="s">
        <v>6</v>
      </c>
      <c r="AH54" s="12">
        <v>1</v>
      </c>
      <c r="AI54" s="1" t="s">
        <v>6</v>
      </c>
      <c r="AJ54" s="12">
        <v>2</v>
      </c>
      <c r="AK54" s="1" t="s">
        <v>6</v>
      </c>
      <c r="AL54" s="12" t="s">
        <v>121</v>
      </c>
      <c r="AM54" s="1" t="s">
        <v>6</v>
      </c>
      <c r="AN54" s="12">
        <v>2</v>
      </c>
    </row>
    <row r="55" spans="1:40" x14ac:dyDescent="0.15">
      <c r="A55" s="1" t="s">
        <v>7</v>
      </c>
      <c r="B55" s="10">
        <v>2</v>
      </c>
      <c r="C55" s="1" t="s">
        <v>7</v>
      </c>
      <c r="D55" s="10" t="s">
        <v>121</v>
      </c>
      <c r="E55" s="1" t="s">
        <v>7</v>
      </c>
      <c r="F55" s="10">
        <v>1</v>
      </c>
      <c r="G55" s="1" t="s">
        <v>7</v>
      </c>
      <c r="H55" s="10">
        <v>2</v>
      </c>
      <c r="I55" s="1" t="s">
        <v>7</v>
      </c>
      <c r="J55" s="10" t="s">
        <v>121</v>
      </c>
      <c r="K55" s="1" t="s">
        <v>7</v>
      </c>
      <c r="L55" s="10">
        <v>2</v>
      </c>
      <c r="M55" s="1" t="s">
        <v>7</v>
      </c>
      <c r="N55" s="10"/>
      <c r="O55" s="1" t="s">
        <v>7</v>
      </c>
      <c r="P55" s="10">
        <v>2</v>
      </c>
      <c r="Q55" s="1" t="s">
        <v>7</v>
      </c>
      <c r="R55" s="10" t="s">
        <v>121</v>
      </c>
      <c r="S55" s="1" t="s">
        <v>7</v>
      </c>
      <c r="T55" s="10">
        <v>2</v>
      </c>
      <c r="U55" s="1" t="s">
        <v>7</v>
      </c>
      <c r="V55" s="10">
        <v>2</v>
      </c>
      <c r="W55" s="1" t="s">
        <v>7</v>
      </c>
      <c r="X55" s="10">
        <v>2</v>
      </c>
      <c r="Y55" s="1" t="s">
        <v>7</v>
      </c>
      <c r="Z55" s="10">
        <v>2</v>
      </c>
      <c r="AA55" s="1" t="s">
        <v>7</v>
      </c>
      <c r="AB55" s="10">
        <v>2</v>
      </c>
      <c r="AC55" s="1" t="s">
        <v>7</v>
      </c>
      <c r="AD55" s="10">
        <v>2</v>
      </c>
      <c r="AE55" s="1" t="s">
        <v>7</v>
      </c>
      <c r="AF55" s="10" t="s">
        <v>121</v>
      </c>
      <c r="AG55" s="1" t="s">
        <v>7</v>
      </c>
      <c r="AH55" s="10">
        <v>2</v>
      </c>
      <c r="AI55" s="1" t="s">
        <v>7</v>
      </c>
      <c r="AJ55" s="10">
        <v>2</v>
      </c>
      <c r="AK55" s="1" t="s">
        <v>7</v>
      </c>
      <c r="AL55" s="10">
        <v>2</v>
      </c>
      <c r="AM55" s="1" t="s">
        <v>7</v>
      </c>
      <c r="AN55" s="10">
        <v>2</v>
      </c>
    </row>
    <row r="56" spans="1:40" ht="15" thickBot="1" x14ac:dyDescent="0.2">
      <c r="A56" s="1" t="s">
        <v>8</v>
      </c>
      <c r="B56" s="11">
        <v>2</v>
      </c>
      <c r="C56" s="1" t="s">
        <v>8</v>
      </c>
      <c r="D56" s="11">
        <v>2</v>
      </c>
      <c r="E56" s="1" t="s">
        <v>8</v>
      </c>
      <c r="F56" s="11">
        <v>2</v>
      </c>
      <c r="G56" s="1" t="s">
        <v>8</v>
      </c>
      <c r="H56" s="11">
        <v>2</v>
      </c>
      <c r="I56" s="1" t="s">
        <v>8</v>
      </c>
      <c r="J56" s="11">
        <v>2</v>
      </c>
      <c r="K56" s="1" t="s">
        <v>8</v>
      </c>
      <c r="L56" s="11">
        <v>2</v>
      </c>
      <c r="M56" s="1" t="s">
        <v>8</v>
      </c>
      <c r="N56" s="11"/>
      <c r="O56" s="1" t="s">
        <v>8</v>
      </c>
      <c r="P56" s="11">
        <v>2</v>
      </c>
      <c r="Q56" s="1" t="s">
        <v>8</v>
      </c>
      <c r="R56" s="11">
        <v>2</v>
      </c>
      <c r="S56" s="1" t="s">
        <v>8</v>
      </c>
      <c r="T56" s="11">
        <v>2</v>
      </c>
      <c r="U56" s="1" t="s">
        <v>8</v>
      </c>
      <c r="V56" s="11">
        <v>2</v>
      </c>
      <c r="W56" s="1" t="s">
        <v>8</v>
      </c>
      <c r="X56" s="11">
        <v>2</v>
      </c>
      <c r="Y56" s="1" t="s">
        <v>8</v>
      </c>
      <c r="Z56" s="11">
        <v>2</v>
      </c>
      <c r="AA56" s="1" t="s">
        <v>8</v>
      </c>
      <c r="AB56" s="11">
        <v>2</v>
      </c>
      <c r="AC56" s="1" t="s">
        <v>8</v>
      </c>
      <c r="AD56" s="11">
        <v>2</v>
      </c>
      <c r="AE56" s="1" t="s">
        <v>8</v>
      </c>
      <c r="AF56" s="11">
        <v>2</v>
      </c>
      <c r="AG56" s="1" t="s">
        <v>8</v>
      </c>
      <c r="AH56" s="11">
        <v>2</v>
      </c>
      <c r="AI56" s="1" t="s">
        <v>8</v>
      </c>
      <c r="AJ56" s="11">
        <v>2</v>
      </c>
      <c r="AK56" s="1" t="s">
        <v>8</v>
      </c>
      <c r="AL56" s="11">
        <v>2</v>
      </c>
      <c r="AM56" s="1" t="s">
        <v>8</v>
      </c>
      <c r="AN56" s="11">
        <v>2</v>
      </c>
    </row>
    <row r="57" spans="1:40" x14ac:dyDescent="0.15">
      <c r="A57" s="1" t="s">
        <v>9</v>
      </c>
      <c r="B57" s="12">
        <v>1</v>
      </c>
      <c r="C57" s="1" t="s">
        <v>9</v>
      </c>
      <c r="D57" s="12">
        <v>1</v>
      </c>
      <c r="E57" s="1" t="s">
        <v>9</v>
      </c>
      <c r="F57" s="12">
        <v>1</v>
      </c>
      <c r="G57" s="1" t="s">
        <v>9</v>
      </c>
      <c r="H57" s="12">
        <v>1</v>
      </c>
      <c r="I57" s="1" t="s">
        <v>9</v>
      </c>
      <c r="J57" s="12">
        <v>1</v>
      </c>
      <c r="K57" s="1" t="s">
        <v>9</v>
      </c>
      <c r="L57" s="12">
        <v>1</v>
      </c>
      <c r="M57" s="1" t="s">
        <v>9</v>
      </c>
      <c r="N57" s="12"/>
      <c r="O57" s="1" t="s">
        <v>9</v>
      </c>
      <c r="P57" s="12">
        <v>1</v>
      </c>
      <c r="Q57" s="1" t="s">
        <v>9</v>
      </c>
      <c r="R57" s="12">
        <v>1</v>
      </c>
      <c r="S57" s="1" t="s">
        <v>9</v>
      </c>
      <c r="T57" s="12">
        <v>1</v>
      </c>
      <c r="U57" s="1" t="s">
        <v>9</v>
      </c>
      <c r="V57" s="12">
        <v>1</v>
      </c>
      <c r="W57" s="1" t="s">
        <v>9</v>
      </c>
      <c r="X57" s="12">
        <v>1</v>
      </c>
      <c r="Y57" s="1" t="s">
        <v>9</v>
      </c>
      <c r="Z57" s="12">
        <v>1</v>
      </c>
      <c r="AA57" s="1" t="s">
        <v>9</v>
      </c>
      <c r="AB57" s="12">
        <v>1</v>
      </c>
      <c r="AC57" s="1" t="s">
        <v>9</v>
      </c>
      <c r="AD57" s="12">
        <v>1</v>
      </c>
      <c r="AE57" s="1" t="s">
        <v>9</v>
      </c>
      <c r="AF57" s="12">
        <v>1</v>
      </c>
      <c r="AG57" s="1" t="s">
        <v>9</v>
      </c>
      <c r="AH57" s="12">
        <v>1</v>
      </c>
      <c r="AI57" s="1" t="s">
        <v>9</v>
      </c>
      <c r="AJ57" s="12">
        <v>1</v>
      </c>
      <c r="AK57" s="1" t="s">
        <v>9</v>
      </c>
      <c r="AL57" s="12">
        <v>1</v>
      </c>
      <c r="AM57" s="1" t="s">
        <v>9</v>
      </c>
      <c r="AN57" s="12">
        <v>1</v>
      </c>
    </row>
    <row r="58" spans="1:40" x14ac:dyDescent="0.15">
      <c r="A58" s="1" t="s">
        <v>10</v>
      </c>
      <c r="B58" s="10">
        <v>1</v>
      </c>
      <c r="C58" s="1" t="s">
        <v>10</v>
      </c>
      <c r="D58" s="10">
        <v>1</v>
      </c>
      <c r="E58" s="1" t="s">
        <v>10</v>
      </c>
      <c r="F58" s="10">
        <v>1</v>
      </c>
      <c r="G58" s="1" t="s">
        <v>10</v>
      </c>
      <c r="H58" s="10">
        <v>1</v>
      </c>
      <c r="I58" s="1" t="s">
        <v>10</v>
      </c>
      <c r="J58" s="10">
        <v>1</v>
      </c>
      <c r="K58" s="1" t="s">
        <v>10</v>
      </c>
      <c r="L58" s="10">
        <v>1</v>
      </c>
      <c r="M58" s="1" t="s">
        <v>10</v>
      </c>
      <c r="N58" s="10"/>
      <c r="O58" s="1" t="s">
        <v>10</v>
      </c>
      <c r="P58" s="10">
        <v>1</v>
      </c>
      <c r="Q58" s="1" t="s">
        <v>10</v>
      </c>
      <c r="R58" s="10">
        <v>1</v>
      </c>
      <c r="S58" s="1" t="s">
        <v>10</v>
      </c>
      <c r="T58" s="10">
        <v>1</v>
      </c>
      <c r="U58" s="1" t="s">
        <v>10</v>
      </c>
      <c r="V58" s="10">
        <v>1</v>
      </c>
      <c r="W58" s="1" t="s">
        <v>10</v>
      </c>
      <c r="X58" s="10">
        <v>1</v>
      </c>
      <c r="Y58" s="1" t="s">
        <v>10</v>
      </c>
      <c r="Z58" s="10">
        <v>1</v>
      </c>
      <c r="AA58" s="1" t="s">
        <v>10</v>
      </c>
      <c r="AB58" s="10">
        <v>1</v>
      </c>
      <c r="AC58" s="1" t="s">
        <v>10</v>
      </c>
      <c r="AD58" s="10">
        <v>1</v>
      </c>
      <c r="AE58" s="1" t="s">
        <v>10</v>
      </c>
      <c r="AF58" s="10">
        <v>1</v>
      </c>
      <c r="AG58" s="1" t="s">
        <v>10</v>
      </c>
      <c r="AH58" s="10">
        <v>1</v>
      </c>
      <c r="AI58" s="1" t="s">
        <v>10</v>
      </c>
      <c r="AJ58" s="10">
        <v>1</v>
      </c>
      <c r="AK58" s="1" t="s">
        <v>10</v>
      </c>
      <c r="AL58" s="10">
        <v>1</v>
      </c>
      <c r="AM58" s="1" t="s">
        <v>10</v>
      </c>
      <c r="AN58" s="10">
        <v>1</v>
      </c>
    </row>
    <row r="59" spans="1:40" ht="15" thickBot="1" x14ac:dyDescent="0.2">
      <c r="A59" s="1" t="s">
        <v>11</v>
      </c>
      <c r="B59" s="11" t="s">
        <v>121</v>
      </c>
      <c r="C59" s="1" t="s">
        <v>11</v>
      </c>
      <c r="D59" s="11" t="s">
        <v>121</v>
      </c>
      <c r="E59" s="1" t="s">
        <v>11</v>
      </c>
      <c r="F59" s="11" t="s">
        <v>121</v>
      </c>
      <c r="G59" s="1" t="s">
        <v>11</v>
      </c>
      <c r="H59" s="11">
        <v>1</v>
      </c>
      <c r="I59" s="1" t="s">
        <v>11</v>
      </c>
      <c r="J59" s="11">
        <v>1</v>
      </c>
      <c r="K59" s="1" t="s">
        <v>11</v>
      </c>
      <c r="L59" s="11">
        <v>2</v>
      </c>
      <c r="M59" s="1" t="s">
        <v>11</v>
      </c>
      <c r="N59" s="11"/>
      <c r="O59" s="1" t="s">
        <v>11</v>
      </c>
      <c r="P59" s="11">
        <v>1</v>
      </c>
      <c r="Q59" s="1" t="s">
        <v>11</v>
      </c>
      <c r="R59" s="11">
        <v>2</v>
      </c>
      <c r="S59" s="1" t="s">
        <v>11</v>
      </c>
      <c r="T59" s="11" t="s">
        <v>121</v>
      </c>
      <c r="U59" s="1" t="s">
        <v>11</v>
      </c>
      <c r="V59" s="11" t="s">
        <v>121</v>
      </c>
      <c r="W59" s="1" t="s">
        <v>11</v>
      </c>
      <c r="X59" s="11">
        <v>1</v>
      </c>
      <c r="Y59" s="1" t="s">
        <v>11</v>
      </c>
      <c r="Z59" s="11">
        <v>1</v>
      </c>
      <c r="AA59" s="1" t="s">
        <v>11</v>
      </c>
      <c r="AB59" s="11" t="s">
        <v>121</v>
      </c>
      <c r="AC59" s="1" t="s">
        <v>11</v>
      </c>
      <c r="AD59" s="11">
        <v>1</v>
      </c>
      <c r="AE59" s="1" t="s">
        <v>11</v>
      </c>
      <c r="AF59" s="11">
        <v>2</v>
      </c>
      <c r="AG59" s="1" t="s">
        <v>11</v>
      </c>
      <c r="AH59" s="11">
        <v>1</v>
      </c>
      <c r="AI59" s="1" t="s">
        <v>11</v>
      </c>
      <c r="AJ59" s="11" t="s">
        <v>121</v>
      </c>
      <c r="AK59" s="1" t="s">
        <v>11</v>
      </c>
      <c r="AL59" s="11">
        <v>2</v>
      </c>
      <c r="AM59" s="1" t="s">
        <v>11</v>
      </c>
      <c r="AN59" s="11">
        <v>1</v>
      </c>
    </row>
    <row r="60" spans="1:40" x14ac:dyDescent="0.15">
      <c r="A60" s="1" t="s">
        <v>12</v>
      </c>
      <c r="B60" s="12">
        <v>1</v>
      </c>
      <c r="C60" s="1" t="s">
        <v>12</v>
      </c>
      <c r="D60" s="12">
        <v>1</v>
      </c>
      <c r="E60" s="1" t="s">
        <v>12</v>
      </c>
      <c r="F60" s="12">
        <v>1</v>
      </c>
      <c r="G60" s="1" t="s">
        <v>12</v>
      </c>
      <c r="H60" s="12">
        <v>1</v>
      </c>
      <c r="I60" s="1" t="s">
        <v>12</v>
      </c>
      <c r="J60" s="12">
        <v>1</v>
      </c>
      <c r="K60" s="1" t="s">
        <v>12</v>
      </c>
      <c r="L60" s="12">
        <v>1</v>
      </c>
      <c r="M60" s="1" t="s">
        <v>12</v>
      </c>
      <c r="N60" s="12"/>
      <c r="O60" s="1" t="s">
        <v>12</v>
      </c>
      <c r="P60" s="12">
        <v>1</v>
      </c>
      <c r="Q60" s="1" t="s">
        <v>12</v>
      </c>
      <c r="R60" s="12">
        <v>1</v>
      </c>
      <c r="S60" s="1" t="s">
        <v>12</v>
      </c>
      <c r="T60" s="12">
        <v>1</v>
      </c>
      <c r="U60" s="1" t="s">
        <v>12</v>
      </c>
      <c r="V60" s="12">
        <v>1</v>
      </c>
      <c r="W60" s="1" t="s">
        <v>12</v>
      </c>
      <c r="X60" s="12">
        <v>1</v>
      </c>
      <c r="Y60" s="1" t="s">
        <v>12</v>
      </c>
      <c r="Z60" s="12">
        <v>1</v>
      </c>
      <c r="AA60" s="1" t="s">
        <v>12</v>
      </c>
      <c r="AB60" s="12">
        <v>1</v>
      </c>
      <c r="AC60" s="1" t="s">
        <v>12</v>
      </c>
      <c r="AD60" s="12">
        <v>1</v>
      </c>
      <c r="AE60" s="1" t="s">
        <v>12</v>
      </c>
      <c r="AF60" s="12">
        <v>1</v>
      </c>
      <c r="AG60" s="1" t="s">
        <v>12</v>
      </c>
      <c r="AH60" s="12">
        <v>1</v>
      </c>
      <c r="AI60" s="1" t="s">
        <v>12</v>
      </c>
      <c r="AJ60" s="12">
        <v>1</v>
      </c>
      <c r="AK60" s="1" t="s">
        <v>12</v>
      </c>
      <c r="AL60" s="12">
        <v>1</v>
      </c>
      <c r="AM60" s="1" t="s">
        <v>12</v>
      </c>
      <c r="AN60" s="12">
        <v>1</v>
      </c>
    </row>
    <row r="61" spans="1:40" x14ac:dyDescent="0.15">
      <c r="A61" s="1" t="s">
        <v>13</v>
      </c>
      <c r="B61" s="10">
        <v>1</v>
      </c>
      <c r="C61" s="1" t="s">
        <v>13</v>
      </c>
      <c r="D61" s="10">
        <v>1</v>
      </c>
      <c r="E61" s="1" t="s">
        <v>13</v>
      </c>
      <c r="F61" s="10">
        <v>1</v>
      </c>
      <c r="G61" s="1" t="s">
        <v>13</v>
      </c>
      <c r="H61" s="10">
        <v>2</v>
      </c>
      <c r="I61" s="1" t="s">
        <v>13</v>
      </c>
      <c r="J61" s="10">
        <v>2</v>
      </c>
      <c r="K61" s="1" t="s">
        <v>13</v>
      </c>
      <c r="L61" s="10">
        <v>1</v>
      </c>
      <c r="M61" s="1" t="s">
        <v>13</v>
      </c>
      <c r="N61" s="10"/>
      <c r="O61" s="1" t="s">
        <v>13</v>
      </c>
      <c r="P61" s="10">
        <v>2</v>
      </c>
      <c r="Q61" s="1" t="s">
        <v>13</v>
      </c>
      <c r="R61" s="10" t="s">
        <v>121</v>
      </c>
      <c r="S61" s="1" t="s">
        <v>13</v>
      </c>
      <c r="T61" s="10">
        <v>2</v>
      </c>
      <c r="U61" s="1" t="s">
        <v>13</v>
      </c>
      <c r="V61" s="10">
        <v>1</v>
      </c>
      <c r="W61" s="1" t="s">
        <v>13</v>
      </c>
      <c r="X61" s="10">
        <v>1</v>
      </c>
      <c r="Y61" s="1" t="s">
        <v>13</v>
      </c>
      <c r="Z61" s="10">
        <v>2</v>
      </c>
      <c r="AA61" s="1" t="s">
        <v>13</v>
      </c>
      <c r="AB61" s="10" t="s">
        <v>121</v>
      </c>
      <c r="AC61" s="1" t="s">
        <v>13</v>
      </c>
      <c r="AD61" s="10" t="s">
        <v>121</v>
      </c>
      <c r="AE61" s="1" t="s">
        <v>13</v>
      </c>
      <c r="AF61" s="10">
        <v>2</v>
      </c>
      <c r="AG61" s="1" t="s">
        <v>13</v>
      </c>
      <c r="AH61" s="10">
        <v>2</v>
      </c>
      <c r="AI61" s="1" t="s">
        <v>13</v>
      </c>
      <c r="AJ61" s="10" t="s">
        <v>121</v>
      </c>
      <c r="AK61" s="1" t="s">
        <v>13</v>
      </c>
      <c r="AL61" s="10">
        <v>2</v>
      </c>
      <c r="AM61" s="1" t="s">
        <v>13</v>
      </c>
      <c r="AN61" s="10" t="s">
        <v>121</v>
      </c>
    </row>
    <row r="62" spans="1:40" x14ac:dyDescent="0.15">
      <c r="A62" s="1" t="s">
        <v>14</v>
      </c>
      <c r="B62" s="10">
        <v>1</v>
      </c>
      <c r="C62" s="1" t="s">
        <v>14</v>
      </c>
      <c r="D62" s="10">
        <v>1</v>
      </c>
      <c r="E62" s="1" t="s">
        <v>14</v>
      </c>
      <c r="F62" s="10">
        <v>1</v>
      </c>
      <c r="G62" s="1" t="s">
        <v>14</v>
      </c>
      <c r="H62" s="10">
        <v>1</v>
      </c>
      <c r="I62" s="1" t="s">
        <v>14</v>
      </c>
      <c r="J62" s="10">
        <v>1</v>
      </c>
      <c r="K62" s="1" t="s">
        <v>14</v>
      </c>
      <c r="L62" s="10" t="s">
        <v>121</v>
      </c>
      <c r="M62" s="1" t="s">
        <v>14</v>
      </c>
      <c r="N62" s="10"/>
      <c r="O62" s="1" t="s">
        <v>14</v>
      </c>
      <c r="P62" s="10">
        <v>1</v>
      </c>
      <c r="Q62" s="1" t="s">
        <v>14</v>
      </c>
      <c r="R62" s="10">
        <v>1</v>
      </c>
      <c r="S62" s="1" t="s">
        <v>14</v>
      </c>
      <c r="T62" s="10">
        <v>1</v>
      </c>
      <c r="U62" s="1" t="s">
        <v>14</v>
      </c>
      <c r="V62" s="10">
        <v>1</v>
      </c>
      <c r="W62" s="1" t="s">
        <v>14</v>
      </c>
      <c r="X62" s="10">
        <v>1</v>
      </c>
      <c r="Y62" s="1" t="s">
        <v>14</v>
      </c>
      <c r="Z62" s="10">
        <v>1</v>
      </c>
      <c r="AA62" s="1" t="s">
        <v>14</v>
      </c>
      <c r="AB62" s="10">
        <v>1</v>
      </c>
      <c r="AC62" s="1" t="s">
        <v>14</v>
      </c>
      <c r="AD62" s="10">
        <v>2</v>
      </c>
      <c r="AE62" s="1" t="s">
        <v>14</v>
      </c>
      <c r="AF62" s="10">
        <v>1</v>
      </c>
      <c r="AG62" s="1" t="s">
        <v>14</v>
      </c>
      <c r="AH62" s="10">
        <v>1</v>
      </c>
      <c r="AI62" s="1" t="s">
        <v>14</v>
      </c>
      <c r="AJ62" s="10">
        <v>1</v>
      </c>
      <c r="AK62" s="1" t="s">
        <v>14</v>
      </c>
      <c r="AL62" s="10">
        <v>1</v>
      </c>
      <c r="AM62" s="1" t="s">
        <v>14</v>
      </c>
      <c r="AN62" s="10">
        <v>1</v>
      </c>
    </row>
    <row r="63" spans="1:40" ht="15" thickBot="1" x14ac:dyDescent="0.2">
      <c r="A63" s="1" t="s">
        <v>15</v>
      </c>
      <c r="B63" s="13">
        <v>2</v>
      </c>
      <c r="C63" s="1" t="s">
        <v>15</v>
      </c>
      <c r="D63" s="13">
        <v>2</v>
      </c>
      <c r="E63" s="1" t="s">
        <v>15</v>
      </c>
      <c r="F63" s="13" t="s">
        <v>121</v>
      </c>
      <c r="G63" s="1" t="s">
        <v>15</v>
      </c>
      <c r="H63" s="13" t="s">
        <v>121</v>
      </c>
      <c r="I63" s="1" t="s">
        <v>15</v>
      </c>
      <c r="J63" s="13" t="s">
        <v>121</v>
      </c>
      <c r="K63" s="1" t="s">
        <v>15</v>
      </c>
      <c r="L63" s="13">
        <v>2</v>
      </c>
      <c r="M63" s="1" t="s">
        <v>15</v>
      </c>
      <c r="N63" s="13"/>
      <c r="O63" s="1" t="s">
        <v>15</v>
      </c>
      <c r="P63" s="13">
        <v>2</v>
      </c>
      <c r="Q63" s="1" t="s">
        <v>15</v>
      </c>
      <c r="R63" s="13">
        <v>2</v>
      </c>
      <c r="S63" s="1" t="s">
        <v>15</v>
      </c>
      <c r="T63" s="13">
        <v>2</v>
      </c>
      <c r="U63" s="1" t="s">
        <v>15</v>
      </c>
      <c r="V63" s="13">
        <v>2</v>
      </c>
      <c r="W63" s="1" t="s">
        <v>15</v>
      </c>
      <c r="X63" s="13">
        <v>2</v>
      </c>
      <c r="Y63" s="1" t="s">
        <v>15</v>
      </c>
      <c r="Z63" s="13">
        <v>2</v>
      </c>
      <c r="AA63" s="1" t="s">
        <v>15</v>
      </c>
      <c r="AB63" s="13">
        <v>1</v>
      </c>
      <c r="AC63" s="1" t="s">
        <v>15</v>
      </c>
      <c r="AD63" s="13">
        <v>1</v>
      </c>
      <c r="AE63" s="1" t="s">
        <v>15</v>
      </c>
      <c r="AF63" s="13">
        <v>2</v>
      </c>
      <c r="AG63" s="1" t="s">
        <v>15</v>
      </c>
      <c r="AH63" s="13">
        <v>2</v>
      </c>
      <c r="AI63" s="1" t="s">
        <v>15</v>
      </c>
      <c r="AJ63" s="13">
        <v>2</v>
      </c>
      <c r="AK63" s="1" t="s">
        <v>15</v>
      </c>
      <c r="AL63" s="13">
        <v>2</v>
      </c>
      <c r="AM63" s="1" t="s">
        <v>15</v>
      </c>
      <c r="AN63" s="13">
        <v>2</v>
      </c>
    </row>
    <row r="64" spans="1:40" ht="15.75" thickTop="1" thickBot="1" x14ac:dyDescent="0.2">
      <c r="A64" s="4"/>
      <c r="B64" s="7" t="str">
        <f>A106</f>
        <v>OK</v>
      </c>
      <c r="D64" s="7" t="str">
        <f>B106</f>
        <v>OK</v>
      </c>
      <c r="F64" s="7" t="str">
        <f>C106</f>
        <v>OK</v>
      </c>
      <c r="H64" s="7" t="str">
        <f>D106</f>
        <v>OK</v>
      </c>
      <c r="J64" s="7" t="str">
        <f>E106</f>
        <v>OK</v>
      </c>
      <c r="L64" s="7" t="str">
        <f>F106</f>
        <v>OK</v>
      </c>
      <c r="N64" s="7" t="str">
        <f>G106</f>
        <v>OK</v>
      </c>
      <c r="P64" s="7" t="str">
        <f>H106</f>
        <v>OK</v>
      </c>
      <c r="R64" s="7" t="str">
        <f>I106</f>
        <v>OK</v>
      </c>
      <c r="T64" s="7" t="str">
        <f>J106</f>
        <v>OK</v>
      </c>
      <c r="V64" s="7" t="str">
        <f>K106</f>
        <v>OK</v>
      </c>
      <c r="X64" s="7" t="str">
        <f>L106</f>
        <v>OK</v>
      </c>
      <c r="Z64" s="7" t="str">
        <f>M106</f>
        <v>OK</v>
      </c>
      <c r="AB64" s="7" t="str">
        <f>N106</f>
        <v>OK</v>
      </c>
      <c r="AD64" s="7" t="str">
        <f>O106</f>
        <v>OK</v>
      </c>
      <c r="AF64" s="7" t="str">
        <f>P106</f>
        <v>OK</v>
      </c>
      <c r="AH64" s="7" t="str">
        <f>Q106</f>
        <v>OK</v>
      </c>
      <c r="AJ64" s="7" t="str">
        <f>R106</f>
        <v>OK</v>
      </c>
      <c r="AL64" s="7" t="str">
        <f>S106</f>
        <v>OK</v>
      </c>
      <c r="AN64" s="7" t="str">
        <f>T106</f>
        <v>OK</v>
      </c>
    </row>
    <row r="65" spans="1:39" ht="15" hidden="1" thickTop="1" x14ac:dyDescent="0.15">
      <c r="A65" s="14">
        <f>IF(AND(B6="Status",OR(B7="Res",B7="MR",B7="Disket",B7="Udmeldt"),B9=""),1,IF(AND(B6="Status",B7="",OR(B9=1,B9="x",B9=2)),1,IF(AND(B6="Status",B7="",B9=""),2,IF(AND(B6&lt;&gt;"Status",B7="",B9=""),1,0))))</f>
        <v>1</v>
      </c>
      <c r="B65" s="14">
        <f>IF(AND(D6="Status",OR(D7="Res",D7="MR",D7="Disket",D7="Udmeldt"),D9=""),1,IF(AND(D6="Status",D7="",OR(D9=1,D9="x",D9=2)),1,IF(AND(D6="Status",D7="",D9=""),2,IF(AND(D6&lt;&gt;"Status",D7="",D9=""),1,0))))</f>
        <v>1</v>
      </c>
      <c r="C65" s="14">
        <f>IF(AND(F6="Status",OR(F7="Res",F7="MR",F7="Disket",F7="Udmeldt"),F9=""),1,IF(AND(F6="Status",F7="",OR(F9=1,F9="x",F9=2)),1,IF(AND(F6="Status",F7="",F9=""),2,IF(AND(F6&lt;&gt;"Status",F7="",F9=""),1,0))))</f>
        <v>1</v>
      </c>
      <c r="D65" s="14">
        <f>IF(AND(H6="Status",OR(H7="Res",H7="MR",H7="Disket",H7="Udmeldt"),H9=""),1,IF(AND(H6="Status",H7="",OR(H9=1,H9="x",H9=2)),1,IF(AND(H6="Status",H7="",H9=""),2,IF(AND(H6&lt;&gt;"Status",H7="",H9=""),1,0))))</f>
        <v>1</v>
      </c>
      <c r="E65" s="14">
        <f>IF(AND(J6="Status",OR(J7="Res",J7="MR",J7="Disket",J7="Udmeldt"),J9=""),1,IF(AND(J6="Status",J7="",OR(J9=1,J9="x",J9=2)),1,IF(AND(J6="Status",J7="",J9=""),2,IF(AND(J6&lt;&gt;"Status",J7="",J9=""),1,0))))</f>
        <v>1</v>
      </c>
      <c r="F65" s="14">
        <f>IF(AND(L6="Status",OR(L7="Res",L7="MR",L7="Disket",L7="Udmeldt"),L9=""),1,IF(AND(L6="Status",L7="",OR(L9=1,L9="x",L9=2)),1,IF(AND(L6="Status",L7="",L9=""),2,IF(AND(L6&lt;&gt;"Status",L7="",L9=""),1,0))))</f>
        <v>1</v>
      </c>
      <c r="G65" s="14">
        <f>IF(AND(N6="Status",OR(N7="Res",N7="MR",N7="Disket",N7="Udmeldt"),N9=""),1,IF(AND(N6="Status",N7="",OR(N9=1,N9="x",N9=2)),1,IF(AND(N6="Status",N7="",N9=""),2,IF(AND(N6&lt;&gt;"Status",N7="",N9=""),1,0))))</f>
        <v>1</v>
      </c>
      <c r="H65" s="14">
        <f>IF(AND(P6="Status",OR(P7="Res",P7="MR",P7="Disket",P7="Udmeldt"),P9=""),1,IF(AND(P6="Status",P7="",OR(P9=1,P9="x",P9=2)),1,IF(AND(P6="Status",P7="",P9=""),2,IF(AND(P6&lt;&gt;"Status",P7="",P9=""),1,0))))</f>
        <v>1</v>
      </c>
      <c r="I65" s="14">
        <f>IF(AND(R6="Status",OR(R7="Res",R7="MR",R7="Disket",R7="Udmeldt"),R9=""),1,IF(AND(R6="Status",R7="",OR(R9=1,R9="x",R9=2)),1,IF(AND(R6="Status",R7="",R9=""),2,IF(AND(R6&lt;&gt;"Status",R7="",R9=""),1,0))))</f>
        <v>1</v>
      </c>
      <c r="J65" s="14">
        <f>IF(AND(T6="Status",OR(T7="Res",T7="MR",T7="Disket",T7="Udmeldt"),T9=""),1,IF(AND(T6="Status",T7="",OR(T9=1,T9="x",T9=2)),1,IF(AND(T6="Status",T7="",T9=""),2,IF(AND(T6&lt;&gt;"Status",T7="",T9=""),1,0))))</f>
        <v>1</v>
      </c>
      <c r="K65" s="14">
        <f>IF(AND(V6="Status",OR(V7="Res",V7="MR",V7="Disket",V7="Udmeldt"),V9=""),1,IF(AND(V6="Status",V7="",OR(V9=1,V9="x",V9=2)),1,IF(AND(V6="Status",V7="",V9=""),2,IF(AND(V6&lt;&gt;"Status",V7="",V9=""),1,0))))</f>
        <v>1</v>
      </c>
      <c r="L65" s="14">
        <f>IF(AND(X6="Status",OR(X7="Res",X7="MR",X7="Disket",X7="Udmeldt"),X9=""),1,IF(AND(X6="Status",X7="",OR(X9=1,X9="x",X9=2)),1,IF(AND(X6="Status",X7="",X9=""),2,IF(AND(X6&lt;&gt;"Status",X7="",X9=""),1,0))))</f>
        <v>1</v>
      </c>
      <c r="M65" s="14">
        <f>IF(AND(Z6="Status",OR(Z7="Res",Z7="MR",Z7="Disket",Z7="Udmeldt"),Z9=""),1,IF(AND(Z6="Status",Z7="",OR(Z9=1,Z9="x",Z9=2)),1,IF(AND(Z6="Status",Z7="",Z9=""),2,IF(AND(Z6&lt;&gt;"Status",Z7="",Z9=""),1,0))))</f>
        <v>1</v>
      </c>
      <c r="N65" s="14">
        <f>IF(AND(AB6="Status",OR(AB7="Res",AB7="MR",AB7="Disket",AB7="Udmeldt"),AB9=""),1,IF(AND(AB6="Status",AB7="",OR(AB9=1,AB9="x",AB9=2)),1,IF(AND(AB6="Status",AB7="",AB9=""),2,IF(AND(AB6&lt;&gt;"Status",AB7="",AB9=""),1,0))))</f>
        <v>1</v>
      </c>
      <c r="O65" s="14">
        <f>IF(AND(AD6="Status",OR(AD7="Res",AD7="MR",AD7="Disket",AD7="Udmeldt"),AD9=""),1,IF(AND(AD6="Status",AD7="",OR(AD9=1,AD9="x",AD9=2)),1,IF(AND(AD6="Status",AD7="",AD9=""),2,IF(AND(AD6&lt;&gt;"Status",AD7="",AD9=""),1,0))))</f>
        <v>1</v>
      </c>
      <c r="P65" s="14">
        <f>IF(AND(AF6="Status",OR(AF7="Res",AF7="MR",AF7="Disket",AF7="Udmeldt"),AF9=""),1,IF(AND(AF6="Status",AF7="",OR(AF9=1,AF9="x",AF9=2)),1,IF(AND(AF6="Status",AF7="",AF9=""),2,IF(AND(AF6&lt;&gt;"Status",AF7="",AF9=""),1,0))))</f>
        <v>1</v>
      </c>
      <c r="Q65" s="14">
        <f>IF(AND(AH6="Status",OR(AH7="Res",AH7="MR",AH7="Disket",AH7="Udmeldt"),AH9=""),1,IF(AND(AH6="Status",AH7="",OR(AH9=1,AH9="x",AH9=2)),1,IF(AND(AH6="Status",AH7="",AH9=""),2,IF(AND(AH6&lt;&gt;"Status",AH7="",AH9=""),1,0))))</f>
        <v>1</v>
      </c>
      <c r="R65" s="14">
        <f>IF(AND(AJ6="Status",OR(AJ7="Res",AJ7="MR",AJ7="Disket",AJ7="Udmeldt"),AJ9=""),1,IF(AND(AJ6="Status",AJ7="",OR(AJ9=1,AJ9="x",AJ9=2)),1,IF(AND(AJ6="Status",AJ7="",AJ9=""),2,IF(AND(AJ6&lt;&gt;"Status",AJ7="",AJ9=""),1,0))))</f>
        <v>1</v>
      </c>
      <c r="S65" s="14">
        <f>IF(AND(AL6="Status",OR(AL7="Res",AL7="MR",AL7="Disket",AL7="Udmeldt"),AL9=""),1,IF(AND(AL6="Status",AL7="",OR(AL9=1,AL9="x",AL9=2)),1,IF(AND(AL6="Status",AL7="",AL9=""),2,IF(AND(AL6&lt;&gt;"Status",AL7="",AL9=""),1,0))))</f>
        <v>1</v>
      </c>
      <c r="T65" s="14">
        <f>IF(AND(AN6="Status",OR(AN7="Res",AN7="MR",AN7="Disket",AN7="Udmeldt"),AN9=""),1,IF(AND(AN6="Status",AN7="",OR(AN9=1,AN9="x",AN9=2)),1,IF(AND(AN6="Status",AN7="",AN9=""),2,IF(AND(AN6&lt;&gt;"Status",AN7="",AN9=""),1,0))))</f>
        <v>1</v>
      </c>
      <c r="U65" s="14"/>
    </row>
    <row r="66" spans="1:39" hidden="1" x14ac:dyDescent="0.15">
      <c r="A66" s="14">
        <f>IF(AND(B6="Status",OR(B7="Res",B7="MR",B7="Disket",B7="Udmeldt"),B10=""),1,IF(AND(B6="Status",B7="",OR(B10=1,B10="x",B10=2)),1,IF(AND(B6="Status",B7="",B10=""),2,IF(AND(B6&lt;&gt;"Status",B7="",B10=""),1,0))))</f>
        <v>1</v>
      </c>
      <c r="B66" s="14">
        <f>IF(AND(D6="Status",OR(D7="Res",D7="MR",D7="Disket",D7="Udmeldt"),D10=""),1,IF(AND(D6="Status",D7="",OR(D10=1,D10="x",D10=2)),1,IF(AND(D6="Status",D7="",D10=""),2,IF(AND(D6&lt;&gt;"Status",D7="",D10=""),1,0))))</f>
        <v>1</v>
      </c>
      <c r="C66" s="14">
        <f>IF(AND(F6="Status",OR(F7="Res",F7="MR",F7="Disket",F7="Udmeldt"),F10=""),1,IF(AND(F6="Status",F7="",OR(F10=1,F10="x",F10=2)),1,IF(AND(F6="Status",F7="",F10=""),2,IF(AND(F6&lt;&gt;"Status",F7="",F10=""),1,0))))</f>
        <v>1</v>
      </c>
      <c r="D66" s="14">
        <f>IF(AND(H6="Status",OR(H7="Res",H7="MR",H7="Disket",H7="Udmeldt"),H10=""),1,IF(AND(H6="Status",H7="",OR(H10=1,H10="x",H10=2)),1,IF(AND(H6="Status",H7="",H10=""),2,IF(AND(H6&lt;&gt;"Status",H7="",H10=""),1,0))))</f>
        <v>1</v>
      </c>
      <c r="E66" s="14">
        <f>IF(AND(J6="Status",OR(J7="Res",J7="MR",J7="Disket",J7="Udmeldt"),J10=""),1,IF(AND(J6="Status",J7="",OR(J10=1,J10="x",J10=2)),1,IF(AND(J6="Status",J7="",J10=""),2,IF(AND(J6&lt;&gt;"Status",J7="",J10=""),1,0))))</f>
        <v>1</v>
      </c>
      <c r="F66" s="14">
        <f>IF(AND(L6="Status",OR(L7="Res",L7="MR",L7="Disket",L7="Udmeldt"),L10=""),1,IF(AND(L6="Status",L7="",OR(L10=1,L10="x",L10=2)),1,IF(AND(L6="Status",L7="",L10=""),2,IF(AND(L6&lt;&gt;"Status",L7="",L10=""),1,0))))</f>
        <v>1</v>
      </c>
      <c r="G66" s="14">
        <f>IF(AND(N6="Status",OR(N7="Res",N7="MR",N7="Disket",N7="Udmeldt"),N10=""),1,IF(AND(N6="Status",N7="",OR(N10=1,N10="x",N10=2)),1,IF(AND(N6="Status",N7="",N10=""),2,IF(AND(N6&lt;&gt;"Status",N7="",N10=""),1,0))))</f>
        <v>1</v>
      </c>
      <c r="H66" s="14">
        <f>IF(AND(P6="Status",OR(P7="Res",P7="MR",P7="Disket",P7="Udmeldt"),P10=""),1,IF(AND(P6="Status",P7="",OR(P10=1,P10="x",P10=2)),1,IF(AND(P6="Status",P7="",P10=""),2,IF(AND(P6&lt;&gt;"Status",P7="",P10=""),1,0))))</f>
        <v>1</v>
      </c>
      <c r="I66" s="14">
        <f>IF(AND(R6="Status",OR(R7="Res",R7="MR",R7="Disket",R7="Udmeldt"),R10=""),1,IF(AND(R6="Status",R7="",OR(R10=1,R10="x",R10=2)),1,IF(AND(R6="Status",R7="",R10=""),2,IF(AND(R6&lt;&gt;"Status",R7="",R10=""),1,0))))</f>
        <v>1</v>
      </c>
      <c r="J66" s="14">
        <f>IF(AND(T6="Status",OR(T7="Res",T7="MR",T7="Disket",T7="Udmeldt"),T10=""),1,IF(AND(T6="Status",T7="",OR(T10=1,T10="x",T10=2)),1,IF(AND(T6="Status",T7="",T10=""),2,IF(AND(T6&lt;&gt;"Status",T7="",T10=""),1,0))))</f>
        <v>1</v>
      </c>
      <c r="K66" s="14">
        <f>IF(AND(V6="Status",OR(V7="Res",V7="MR",V7="Disket",V7="Udmeldt"),V10=""),1,IF(AND(V6="Status",V7="",OR(V10=1,V10="x",V10=2)),1,IF(AND(V6="Status",V7="",V10=""),2,IF(AND(V6&lt;&gt;"Status",V7="",V10=""),1,0))))</f>
        <v>1</v>
      </c>
      <c r="L66" s="14">
        <f>IF(AND(X6="Status",OR(X7="Res",X7="MR",X7="Disket",X7="Udmeldt"),X10=""),1,IF(AND(X6="Status",X7="",OR(X10=1,X10="x",X10=2)),1,IF(AND(X6="Status",X7="",X10=""),2,IF(AND(X6&lt;&gt;"Status",X7="",X10=""),1,0))))</f>
        <v>1</v>
      </c>
      <c r="M66" s="14">
        <f>IF(AND(Z6="Status",OR(Z7="Res",Z7="MR",Z7="Disket",Z7="Udmeldt"),Z10=""),1,IF(AND(Z6="Status",Z7="",OR(Z10=1,Z10="x",Z10=2)),1,IF(AND(Z6="Status",Z7="",Z10=""),2,IF(AND(Z6&lt;&gt;"Status",Z7="",Z10=""),1,0))))</f>
        <v>1</v>
      </c>
      <c r="N66" s="14">
        <f>IF(AND(AB6="Status",OR(AB7="Res",AB7="MR",AB7="Disket",AB7="Udmeldt"),AB10=""),1,IF(AND(AB6="Status",AB7="",OR(AB10=1,AB10="x",AB10=2)),1,IF(AND(AB6="Status",AB7="",AB10=""),2,IF(AND(AB6&lt;&gt;"Status",AB7="",AB10=""),1,0))))</f>
        <v>1</v>
      </c>
      <c r="O66" s="14">
        <f>IF(AND(AD6="Status",OR(AD7="Res",AD7="MR",AD7="Disket",AD7="Udmeldt"),AD10=""),1,IF(AND(AD6="Status",AD7="",OR(AD10=1,AD10="x",AD10=2)),1,IF(AND(AD6="Status",AD7="",AD10=""),2,IF(AND(AD6&lt;&gt;"Status",AD7="",AD10=""),1,0))))</f>
        <v>1</v>
      </c>
      <c r="P66" s="14">
        <f>IF(AND(AF6="Status",OR(AF7="Res",AF7="MR",AF7="Disket",AF7="Udmeldt"),AF10=""),1,IF(AND(AF6="Status",AF7="",OR(AF10=1,AF10="x",AF10=2)),1,IF(AND(AF6="Status",AF7="",AF10=""),2,IF(AND(AF6&lt;&gt;"Status",AF7="",AF10=""),1,0))))</f>
        <v>1</v>
      </c>
      <c r="Q66" s="14">
        <f>IF(AND(AH6="Status",OR(AH7="Res",AH7="MR",AH7="Disket",AH7="Udmeldt"),AH10=""),1,IF(AND(AH6="Status",AH7="",OR(AH10=1,AH10="x",AH10=2)),1,IF(AND(AH6="Status",AH7="",AH10=""),2,IF(AND(AH6&lt;&gt;"Status",AH7="",AH10=""),1,0))))</f>
        <v>1</v>
      </c>
      <c r="R66" s="14">
        <f>IF(AND(AJ6="Status",OR(AJ7="Res",AJ7="MR",AJ7="Disket",AJ7="Udmeldt"),AJ10=""),1,IF(AND(AJ6="Status",AJ7="",OR(AJ10=1,AJ10="x",AJ10=2)),1,IF(AND(AJ6="Status",AJ7="",AJ10=""),2,IF(AND(AJ6&lt;&gt;"Status",AJ7="",AJ10=""),1,0))))</f>
        <v>1</v>
      </c>
      <c r="S66" s="14">
        <f>IF(AND(AL6="Status",OR(AL7="Res",AL7="MR",AL7="Disket",AL7="Udmeldt"),AL10=""),1,IF(AND(AL6="Status",AL7="",OR(AL10=1,AL10="x",AL10=2)),1,IF(AND(AL6="Status",AL7="",AL10=""),2,IF(AND(AL6&lt;&gt;"Status",AL7="",AL10=""),1,0))))</f>
        <v>1</v>
      </c>
      <c r="T66" s="14">
        <f>IF(AND(AN6="Status",OR(AN7="Res",AN7="MR",AN7="Disket",AN7="Udmeldt"),AN10=""),1,IF(AND(AN6="Status",AN7="",OR(AN10=1,AN10="x",AN10=2)),1,IF(AND(AN6="Status",AN7="",AN10=""),2,IF(AND(AN6&lt;&gt;"Status",AN7="",AN10=""),1,0))))</f>
        <v>1</v>
      </c>
      <c r="U66" s="14"/>
    </row>
    <row r="67" spans="1:39" hidden="1" x14ac:dyDescent="0.15">
      <c r="A67" s="14">
        <f>IF(AND(B6="Status",OR(B7="Res",B7="MR",B7="Disket",B7="Udmeldt"),B11=""),1,IF(AND(B6="Status",B7="",OR(B11=1,B11="x",B11=2)),1,IF(AND(B6="Status",B7="",B11=""),2,IF(AND(B6&lt;&gt;"Status",B7="",B11=""),1,0))))</f>
        <v>1</v>
      </c>
      <c r="B67" s="14">
        <f>IF(AND(D6="Status",OR(D7="Res",D7="MR",D7="Disket",D7="Udmeldt"),D11=""),1,IF(AND(D6="Status",D7="",OR(D11=1,D11="x",D11=2)),1,IF(AND(D6="Status",D7="",D11=""),2,IF(AND(D6&lt;&gt;"Status",D7="",D11=""),1,0))))</f>
        <v>1</v>
      </c>
      <c r="C67" s="14">
        <f>IF(AND(F6="Status",OR(F7="Res",F7="MR",F7="Disket",F7="Udmeldt"),F11=""),1,IF(AND(F6="Status",F7="",OR(F11=1,F11="x",F11=2)),1,IF(AND(F6="Status",F7="",F11=""),2,IF(AND(F6&lt;&gt;"Status",F7="",F11=""),1,0))))</f>
        <v>1</v>
      </c>
      <c r="D67" s="14">
        <f>IF(AND(H6="Status",OR(H7="Res",H7="MR",H7="Disket",H7="Udmeldt"),H11=""),1,IF(AND(H6="Status",H7="",OR(H11=1,H11="x",H11=2)),1,IF(AND(H6="Status",H7="",H11=""),2,IF(AND(H6&lt;&gt;"Status",H7="",H11=""),1,0))))</f>
        <v>1</v>
      </c>
      <c r="E67" s="14">
        <f>IF(AND(J6="Status",OR(J7="Res",J7="MR",J7="Disket",J7="Udmeldt"),J11=""),1,IF(AND(J6="Status",J7="",OR(J11=1,J11="x",J11=2)),1,IF(AND(J6="Status",J7="",J11=""),2,IF(AND(J6&lt;&gt;"Status",J7="",J11=""),1,0))))</f>
        <v>1</v>
      </c>
      <c r="F67" s="14">
        <f>IF(AND(L6="Status",OR(L7="Res",L7="MR",L7="Disket",L7="Udmeldt"),L11=""),1,IF(AND(L6="Status",L7="",OR(L11=1,L11="x",L11=2)),1,IF(AND(L6="Status",L7="",L11=""),2,IF(AND(L6&lt;&gt;"Status",L7="",L11=""),1,0))))</f>
        <v>1</v>
      </c>
      <c r="G67" s="14">
        <f>IF(AND(N6="Status",OR(N7="Res",N7="MR",N7="Disket",N7="Udmeldt"),N11=""),1,IF(AND(N6="Status",N7="",OR(N11=1,N11="x",N11=2)),1,IF(AND(N6="Status",N7="",N11=""),2,IF(AND(N6&lt;&gt;"Status",N7="",N11=""),1,0))))</f>
        <v>1</v>
      </c>
      <c r="H67" s="14">
        <f>IF(AND(P6="Status",OR(P7="Res",P7="MR",P7="Disket",P7="Udmeldt"),P11=""),1,IF(AND(P6="Status",P7="",OR(P11=1,P11="x",P11=2)),1,IF(AND(P6="Status",P7="",P11=""),2,IF(AND(P6&lt;&gt;"Status",P7="",P11=""),1,0))))</f>
        <v>1</v>
      </c>
      <c r="I67" s="14">
        <f>IF(AND(R6="Status",OR(R7="Res",R7="MR",R7="Disket",R7="Udmeldt"),R11=""),1,IF(AND(R6="Status",R7="",OR(R11=1,R11="x",R11=2)),1,IF(AND(R6="Status",R7="",R11=""),2,IF(AND(R6&lt;&gt;"Status",R7="",R11=""),1,0))))</f>
        <v>1</v>
      </c>
      <c r="J67" s="14">
        <f>IF(AND(T6="Status",OR(T7="Res",T7="MR",T7="Disket",T7="Udmeldt"),T11=""),1,IF(AND(T6="Status",T7="",OR(T11=1,T11="x",T11=2)),1,IF(AND(T6="Status",T7="",T11=""),2,IF(AND(T6&lt;&gt;"Status",T7="",T11=""),1,0))))</f>
        <v>1</v>
      </c>
      <c r="K67" s="14">
        <f>IF(AND(V6="Status",OR(V7="Res",V7="MR",V7="Disket",V7="Udmeldt"),V11=""),1,IF(AND(V6="Status",V7="",OR(V11=1,V11="x",V11=2)),1,IF(AND(V6="Status",V7="",V11=""),2,IF(AND(V6&lt;&gt;"Status",V7="",V11=""),1,0))))</f>
        <v>1</v>
      </c>
      <c r="L67" s="14">
        <f>IF(AND(X6="Status",OR(X7="Res",X7="MR",X7="Disket",X7="Udmeldt"),X11=""),1,IF(AND(X6="Status",X7="",OR(X11=1,X11="x",X11=2)),1,IF(AND(X6="Status",X7="",X11=""),2,IF(AND(X6&lt;&gt;"Status",X7="",X11=""),1,0))))</f>
        <v>1</v>
      </c>
      <c r="M67" s="14">
        <f>IF(AND(Z6="Status",OR(Z7="Res",Z7="MR",Z7="Disket",Z7="Udmeldt"),Z11=""),1,IF(AND(Z6="Status",Z7="",OR(Z11=1,Z11="x",Z11=2)),1,IF(AND(Z6="Status",Z7="",Z11=""),2,IF(AND(Z6&lt;&gt;"Status",Z7="",Z11=""),1,0))))</f>
        <v>1</v>
      </c>
      <c r="N67" s="14">
        <f>IF(AND(AB6="Status",OR(AB7="Res",AB7="MR",AB7="Disket",AB7="Udmeldt"),AB11=""),1,IF(AND(AB6="Status",AB7="",OR(AB11=1,AB11="x",AB11=2)),1,IF(AND(AB6="Status",AB7="",AB11=""),2,IF(AND(AB6&lt;&gt;"Status",AB7="",AB11=""),1,0))))</f>
        <v>1</v>
      </c>
      <c r="O67" s="14">
        <f>IF(AND(AD6="Status",OR(AD7="Res",AD7="MR",AD7="Disket",AD7="Udmeldt"),AD11=""),1,IF(AND(AD6="Status",AD7="",OR(AD11=1,AD11="x",AD11=2)),1,IF(AND(AD6="Status",AD7="",AD11=""),2,IF(AND(AD6&lt;&gt;"Status",AD7="",AD11=""),1,0))))</f>
        <v>1</v>
      </c>
      <c r="P67" s="14">
        <f>IF(AND(AF6="Status",OR(AF7="Res",AF7="MR",AF7="Disket",AF7="Udmeldt"),AF11=""),1,IF(AND(AF6="Status",AF7="",OR(AF11=1,AF11="x",AF11=2)),1,IF(AND(AF6="Status",AF7="",AF11=""),2,IF(AND(AF6&lt;&gt;"Status",AF7="",AF11=""),1,0))))</f>
        <v>1</v>
      </c>
      <c r="Q67" s="14">
        <f>IF(AND(AH6="Status",OR(AH7="Res",AH7="MR",AH7="Disket",AH7="Udmeldt"),AH11=""),1,IF(AND(AH6="Status",AH7="",OR(AH11=1,AH11="x",AH11=2)),1,IF(AND(AH6="Status",AH7="",AH11=""),2,IF(AND(AH6&lt;&gt;"Status",AH7="",AH11=""),1,0))))</f>
        <v>1</v>
      </c>
      <c r="R67" s="14">
        <f>IF(AND(AJ6="Status",OR(AJ7="Res",AJ7="MR",AJ7="Disket",AJ7="Udmeldt"),AJ11=""),1,IF(AND(AJ6="Status",AJ7="",OR(AJ11=1,AJ11="x",AJ11=2)),1,IF(AND(AJ6="Status",AJ7="",AJ11=""),2,IF(AND(AJ6&lt;&gt;"Status",AJ7="",AJ11=""),1,0))))</f>
        <v>1</v>
      </c>
      <c r="S67" s="14">
        <f>IF(AND(AL6="Status",OR(AL7="Res",AL7="MR",AL7="Disket",AL7="Udmeldt"),AL11=""),1,IF(AND(AL6="Status",AL7="",OR(AL11=1,AL11="x",AL11=2)),1,IF(AND(AL6="Status",AL7="",AL11=""),2,IF(AND(AL6&lt;&gt;"Status",AL7="",AL11=""),1,0))))</f>
        <v>1</v>
      </c>
      <c r="T67" s="14">
        <f>IF(AND(AN6="Status",OR(AN7="Res",AN7="MR",AN7="Disket",AN7="Udmeldt"),AN11=""),1,IF(AND(AN6="Status",AN7="",OR(AN11=1,AN11="x",AN11=2)),1,IF(AND(AN6="Status",AN7="",AN11=""),2,IF(AND(AN6&lt;&gt;"Status",AN7="",AN11=""),1,0))))</f>
        <v>1</v>
      </c>
      <c r="U67" s="14"/>
    </row>
    <row r="68" spans="1:39" hidden="1" x14ac:dyDescent="0.15">
      <c r="A68" s="14">
        <f>IF(AND(B6="Status",OR(B7="Res",B7="MR",B7="Disket",B7="Udmeldt"),B12=""),1,IF(AND(B6="Status",B7="",OR(B12=1,B12="x",B12=2)),1,IF(AND(B6="Status",B7="",B12=""),2,IF(AND(B6&lt;&gt;"Status",B7="",B12=""),1,0))))</f>
        <v>1</v>
      </c>
      <c r="B68" s="14">
        <f>IF(AND(D6="Status",OR(D7="Res",D7="MR",D7="Disket",D7="Udmeldt"),D12=""),1,IF(AND(D6="Status",D7="",OR(D12=1,D12="x",D12=2)),1,IF(AND(D6="Status",D7="",D12=""),2,IF(AND(D6&lt;&gt;"Status",D7="",D12=""),1,0))))</f>
        <v>1</v>
      </c>
      <c r="C68" s="14">
        <f>IF(AND(F6="Status",OR(F7="Res",F7="MR",F7="Disket",F7="Udmeldt"),F12=""),1,IF(AND(F6="Status",F7="",OR(F12=1,F12="x",F12=2)),1,IF(AND(F6="Status",F7="",F12=""),2,IF(AND(F6&lt;&gt;"Status",F7="",F12=""),1,0))))</f>
        <v>1</v>
      </c>
      <c r="D68" s="14">
        <f>IF(AND(H6="Status",OR(H7="Res",H7="MR",H7="Disket",H7="Udmeldt"),H12=""),1,IF(AND(H6="Status",H7="",OR(H12=1,H12="x",H12=2)),1,IF(AND(H6="Status",H7="",H12=""),2,IF(AND(H6&lt;&gt;"Status",H7="",H12=""),1,0))))</f>
        <v>1</v>
      </c>
      <c r="E68" s="14">
        <f>IF(AND(J6="Status",OR(J7="Res",J7="MR",J7="Disket",J7="Udmeldt"),J12=""),1,IF(AND(J6="Status",J7="",OR(J12=1,J12="x",J12=2)),1,IF(AND(J6="Status",J7="",J12=""),2,IF(AND(J6&lt;&gt;"Status",J7="",J12=""),1,0))))</f>
        <v>1</v>
      </c>
      <c r="F68" s="14">
        <f>IF(AND(L6="Status",OR(L7="Res",L7="MR",L7="Disket",L7="Udmeldt"),L12=""),1,IF(AND(L6="Status",L7="",OR(L12=1,L12="x",L12=2)),1,IF(AND(L6="Status",L7="",L12=""),2,IF(AND(L6&lt;&gt;"Status",L7="",L12=""),1,0))))</f>
        <v>1</v>
      </c>
      <c r="G68" s="14">
        <f>IF(AND(N6="Status",OR(N7="Res",N7="MR",N7="Disket",N7="Udmeldt"),N12=""),1,IF(AND(N6="Status",N7="",OR(N12=1,N12="x",N12=2)),1,IF(AND(N6="Status",N7="",N12=""),2,IF(AND(N6&lt;&gt;"Status",N7="",N12=""),1,0))))</f>
        <v>1</v>
      </c>
      <c r="H68" s="14">
        <f>IF(AND(P6="Status",OR(P7="Res",P7="MR",P7="Disket",P7="Udmeldt"),P12=""),1,IF(AND(P6="Status",P7="",OR(P12=1,P12="x",P12=2)),1,IF(AND(P6="Status",P7="",P12=""),2,IF(AND(P6&lt;&gt;"Status",P7="",P12=""),1,0))))</f>
        <v>1</v>
      </c>
      <c r="I68" s="14">
        <f>IF(AND(R6="Status",OR(R7="Res",R7="MR",R7="Disket",R7="Udmeldt"),R12=""),1,IF(AND(R6="Status",R7="",OR(R12=1,R12="x",R12=2)),1,IF(AND(R6="Status",R7="",R12=""),2,IF(AND(R6&lt;&gt;"Status",R7="",R12=""),1,0))))</f>
        <v>1</v>
      </c>
      <c r="J68" s="14">
        <f>IF(AND(T6="Status",OR(T7="Res",T7="MR",T7="Disket",T7="Udmeldt"),T12=""),1,IF(AND(T6="Status",T7="",OR(T12=1,T12="x",T12=2)),1,IF(AND(T6="Status",T7="",T12=""),2,IF(AND(T6&lt;&gt;"Status",T7="",T12=""),1,0))))</f>
        <v>1</v>
      </c>
      <c r="K68" s="14">
        <f>IF(AND(V6="Status",OR(V7="Res",V7="MR",V7="Disket",V7="Udmeldt"),V12=""),1,IF(AND(V6="Status",V7="",OR(V12=1,V12="x",V12=2)),1,IF(AND(V6="Status",V7="",V12=""),2,IF(AND(V6&lt;&gt;"Status",V7="",V12=""),1,0))))</f>
        <v>1</v>
      </c>
      <c r="L68" s="14">
        <f>IF(AND(X6="Status",OR(X7="Res",X7="MR",X7="Disket",X7="Udmeldt"),X12=""),1,IF(AND(X6="Status",X7="",OR(X12=1,X12="x",X12=2)),1,IF(AND(X6="Status",X7="",X12=""),2,IF(AND(X6&lt;&gt;"Status",X7="",X12=""),1,0))))</f>
        <v>1</v>
      </c>
      <c r="M68" s="14">
        <f>IF(AND(Z6="Status",OR(Z7="Res",Z7="MR",Z7="Disket",Z7="Udmeldt"),Z12=""),1,IF(AND(Z6="Status",Z7="",OR(Z12=1,Z12="x",Z12=2)),1,IF(AND(Z6="Status",Z7="",Z12=""),2,IF(AND(Z6&lt;&gt;"Status",Z7="",Z12=""),1,0))))</f>
        <v>1</v>
      </c>
      <c r="N68" s="14">
        <f>IF(AND(AB6="Status",OR(AB7="Res",AB7="MR",AB7="Disket",AB7="Udmeldt"),AB12=""),1,IF(AND(AB6="Status",AB7="",OR(AB12=1,AB12="x",AB12=2)),1,IF(AND(AB6="Status",AB7="",AB12=""),2,IF(AND(AB6&lt;&gt;"Status",AB7="",AB12=""),1,0))))</f>
        <v>1</v>
      </c>
      <c r="O68" s="14">
        <f>IF(AND(AD6="Status",OR(AD7="Res",AD7="MR",AD7="Disket",AD7="Udmeldt"),AD12=""),1,IF(AND(AD6="Status",AD7="",OR(AD12=1,AD12="x",AD12=2)),1,IF(AND(AD6="Status",AD7="",AD12=""),2,IF(AND(AD6&lt;&gt;"Status",AD7="",AD12=""),1,0))))</f>
        <v>1</v>
      </c>
      <c r="P68" s="14">
        <f>IF(AND(AF6="Status",OR(AF7="Res",AF7="MR",AF7="Disket",AF7="Udmeldt"),AF12=""),1,IF(AND(AF6="Status",AF7="",OR(AF12=1,AF12="x",AF12=2)),1,IF(AND(AF6="Status",AF7="",AF12=""),2,IF(AND(AF6&lt;&gt;"Status",AF7="",AF12=""),1,0))))</f>
        <v>1</v>
      </c>
      <c r="Q68" s="14">
        <f>IF(AND(AH6="Status",OR(AH7="Res",AH7="MR",AH7="Disket",AH7="Udmeldt"),AH12=""),1,IF(AND(AH6="Status",AH7="",OR(AH12=1,AH12="x",AH12=2)),1,IF(AND(AH6="Status",AH7="",AH12=""),2,IF(AND(AH6&lt;&gt;"Status",AH7="",AH12=""),1,0))))</f>
        <v>1</v>
      </c>
      <c r="R68" s="14">
        <f>IF(AND(AJ6="Status",OR(AJ7="Res",AJ7="MR",AJ7="Disket",AJ7="Udmeldt"),AJ12=""),1,IF(AND(AJ6="Status",AJ7="",OR(AJ12=1,AJ12="x",AJ12=2)),1,IF(AND(AJ6="Status",AJ7="",AJ12=""),2,IF(AND(AJ6&lt;&gt;"Status",AJ7="",AJ12=""),1,0))))</f>
        <v>1</v>
      </c>
      <c r="S68" s="14">
        <f>IF(AND(AL6="Status",OR(AL7="Res",AL7="MR",AL7="Disket",AL7="Udmeldt"),AL12=""),1,IF(AND(AL6="Status",AL7="",OR(AL12=1,AL12="x",AL12=2)),1,IF(AND(AL6="Status",AL7="",AL12=""),2,IF(AND(AL6&lt;&gt;"Status",AL7="",AL12=""),1,0))))</f>
        <v>1</v>
      </c>
      <c r="T68" s="14">
        <f>IF(AND(AN6="Status",OR(AN7="Res",AN7="MR",AN7="Disket",AN7="Udmeldt"),AN12=""),1,IF(AND(AN6="Status",AN7="",OR(AN12=1,AN12="x",AN12=2)),1,IF(AND(AN6="Status",AN7="",AN12=""),2,IF(AND(AN6&lt;&gt;"Status",AN7="",AN12=""),1,0))))</f>
        <v>1</v>
      </c>
      <c r="U68" s="14"/>
    </row>
    <row r="69" spans="1:39" hidden="1" x14ac:dyDescent="0.15">
      <c r="A69" s="14">
        <f>IF(AND(B6="Status",OR(B7="Res",B7="MR",B7="Disket",B7="Udmeldt"),B13=""),1,IF(AND(B6="Status",B7="",OR(B13=1,B13="x",B13=2)),1,IF(AND(B6="Status",B7="",B13=""),2,IF(AND(B6&lt;&gt;"Status",B7="",B13=""),1,0))))</f>
        <v>1</v>
      </c>
      <c r="B69" s="14">
        <f>IF(AND(D6="Status",OR(D7="Res",D7="MR",D7="Disket",D7="Udmeldt"),D13=""),1,IF(AND(D6="Status",D7="",OR(D13=1,D13="x",D13=2)),1,IF(AND(D6="Status",D7="",D13=""),2,IF(AND(D6&lt;&gt;"Status",D7="",D13=""),1,0))))</f>
        <v>1</v>
      </c>
      <c r="C69" s="14">
        <f>IF(AND(F6="Status",OR(F7="Res",F7="MR",F7="Disket",F7="Udmeldt"),F13=""),1,IF(AND(F6="Status",F7="",OR(F13=1,F13="x",F13=2)),1,IF(AND(F6="Status",F7="",F13=""),2,IF(AND(F6&lt;&gt;"Status",F7="",F13=""),1,0))))</f>
        <v>1</v>
      </c>
      <c r="D69" s="14">
        <f>IF(AND(H6="Status",OR(H7="Res",H7="MR",H7="Disket",H7="Udmeldt"),H13=""),1,IF(AND(H6="Status",H7="",OR(H13=1,H13="x",H13=2)),1,IF(AND(H6="Status",H7="",H13=""),2,IF(AND(H6&lt;&gt;"Status",H7="",H13=""),1,0))))</f>
        <v>1</v>
      </c>
      <c r="E69" s="14">
        <f>IF(AND(J6="Status",OR(J7="Res",J7="MR",J7="Disket",J7="Udmeldt"),J13=""),1,IF(AND(J6="Status",J7="",OR(J13=1,J13="x",J13=2)),1,IF(AND(J6="Status",J7="",J13=""),2,IF(AND(J6&lt;&gt;"Status",J7="",J13=""),1,0))))</f>
        <v>1</v>
      </c>
      <c r="F69" s="14">
        <f>IF(AND(L6="Status",OR(L7="Res",L7="MR",L7="Disket",L7="Udmeldt"),L13=""),1,IF(AND(L6="Status",L7="",OR(L13=1,L13="x",L13=2)),1,IF(AND(L6="Status",L7="",L13=""),2,IF(AND(L6&lt;&gt;"Status",L7="",L13=""),1,0))))</f>
        <v>1</v>
      </c>
      <c r="G69" s="14">
        <f>IF(AND(N6="Status",OR(N7="Res",N7="MR",N7="Disket",N7="Udmeldt"),N13=""),1,IF(AND(N6="Status",N7="",OR(N13=1,N13="x",N13=2)),1,IF(AND(N6="Status",N7="",N13=""),2,IF(AND(N6&lt;&gt;"Status",N7="",N13=""),1,0))))</f>
        <v>1</v>
      </c>
      <c r="H69" s="14">
        <f>IF(AND(P6="Status",OR(P7="Res",P7="MR",P7="Disket",P7="Udmeldt"),P13=""),1,IF(AND(P6="Status",P7="",OR(P13=1,P13="x",P13=2)),1,IF(AND(P6="Status",P7="",P13=""),2,IF(AND(P6&lt;&gt;"Status",P7="",P13=""),1,0))))</f>
        <v>1</v>
      </c>
      <c r="I69" s="14">
        <f>IF(AND(R6="Status",OR(R7="Res",R7="MR",R7="Disket",R7="Udmeldt"),R13=""),1,IF(AND(R6="Status",R7="",OR(R13=1,R13="x",R13=2)),1,IF(AND(R6="Status",R7="",R13=""),2,IF(AND(R6&lt;&gt;"Status",R7="",R13=""),1,0))))</f>
        <v>1</v>
      </c>
      <c r="J69" s="14">
        <f>IF(AND(T6="Status",OR(T7="Res",T7="MR",T7="Disket",T7="Udmeldt"),T13=""),1,IF(AND(T6="Status",T7="",OR(T13=1,T13="x",T13=2)),1,IF(AND(T6="Status",T7="",T13=""),2,IF(AND(T6&lt;&gt;"Status",T7="",T13=""),1,0))))</f>
        <v>1</v>
      </c>
      <c r="K69" s="14">
        <f>IF(AND(V6="Status",OR(V7="Res",V7="MR",V7="Disket",V7="Udmeldt"),V13=""),1,IF(AND(V6="Status",V7="",OR(V13=1,V13="x",V13=2)),1,IF(AND(V6="Status",V7="",V13=""),2,IF(AND(V6&lt;&gt;"Status",V7="",V13=""),1,0))))</f>
        <v>1</v>
      </c>
      <c r="L69" s="14">
        <f>IF(AND(X6="Status",OR(X7="Res",X7="MR",X7="Disket",X7="Udmeldt"),X13=""),1,IF(AND(X6="Status",X7="",OR(X13=1,X13="x",X13=2)),1,IF(AND(X6="Status",X7="",X13=""),2,IF(AND(X6&lt;&gt;"Status",X7="",X13=""),1,0))))</f>
        <v>1</v>
      </c>
      <c r="M69" s="14">
        <f>IF(AND(Z6="Status",OR(Z7="Res",Z7="MR",Z7="Disket",Z7="Udmeldt"),Z13=""),1,IF(AND(Z6="Status",Z7="",OR(Z13=1,Z13="x",Z13=2)),1,IF(AND(Z6="Status",Z7="",Z13=""),2,IF(AND(Z6&lt;&gt;"Status",Z7="",Z13=""),1,0))))</f>
        <v>1</v>
      </c>
      <c r="N69" s="14">
        <f>IF(AND(AB6="Status",OR(AB7="Res",AB7="MR",AB7="Disket",AB7="Udmeldt"),AB13=""),1,IF(AND(AB6="Status",AB7="",OR(AB13=1,AB13="x",AB13=2)),1,IF(AND(AB6="Status",AB7="",AB13=""),2,IF(AND(AB6&lt;&gt;"Status",AB7="",AB13=""),1,0))))</f>
        <v>1</v>
      </c>
      <c r="O69" s="14">
        <f>IF(AND(AD6="Status",OR(AD7="Res",AD7="MR",AD7="Disket",AD7="Udmeldt"),AD13=""),1,IF(AND(AD6="Status",AD7="",OR(AD13=1,AD13="x",AD13=2)),1,IF(AND(AD6="Status",AD7="",AD13=""),2,IF(AND(AD6&lt;&gt;"Status",AD7="",AD13=""),1,0))))</f>
        <v>1</v>
      </c>
      <c r="P69" s="14">
        <f>IF(AND(AF6="Status",OR(AF7="Res",AF7="MR",AF7="Disket",AF7="Udmeldt"),AF13=""),1,IF(AND(AF6="Status",AF7="",OR(AF13=1,AF13="x",AF13=2)),1,IF(AND(AF6="Status",AF7="",AF13=""),2,IF(AND(AF6&lt;&gt;"Status",AF7="",AF13=""),1,0))))</f>
        <v>1</v>
      </c>
      <c r="Q69" s="14">
        <f>IF(AND(AH6="Status",OR(AH7="Res",AH7="MR",AH7="Disket",AH7="Udmeldt"),AH13=""),1,IF(AND(AH6="Status",AH7="",OR(AH13=1,AH13="x",AH13=2)),1,IF(AND(AH6="Status",AH7="",AH13=""),2,IF(AND(AH6&lt;&gt;"Status",AH7="",AH13=""),1,0))))</f>
        <v>1</v>
      </c>
      <c r="R69" s="14">
        <f>IF(AND(AJ6="Status",OR(AJ7="Res",AJ7="MR",AJ7="Disket",AJ7="Udmeldt"),AJ13=""),1,IF(AND(AJ6="Status",AJ7="",OR(AJ13=1,AJ13="x",AJ13=2)),1,IF(AND(AJ6="Status",AJ7="",AJ13=""),2,IF(AND(AJ6&lt;&gt;"Status",AJ7="",AJ13=""),1,0))))</f>
        <v>1</v>
      </c>
      <c r="S69" s="14">
        <f>IF(AND(AL6="Status",OR(AL7="Res",AL7="MR",AL7="Disket",AL7="Udmeldt"),AL13=""),1,IF(AND(AL6="Status",AL7="",OR(AL13=1,AL13="x",AL13=2)),1,IF(AND(AL6="Status",AL7="",AL13=""),2,IF(AND(AL6&lt;&gt;"Status",AL7="",AL13=""),1,0))))</f>
        <v>1</v>
      </c>
      <c r="T69" s="14">
        <f>IF(AND(AN6="Status",OR(AN7="Res",AN7="MR",AN7="Disket",AN7="Udmeldt"),AN13=""),1,IF(AND(AN6="Status",AN7="",OR(AN13=1,AN13="x",AN13=2)),1,IF(AND(AN6="Status",AN7="",AN13=""),2,IF(AND(AN6&lt;&gt;"Status",AN7="",AN13=""),1,0))))</f>
        <v>1</v>
      </c>
      <c r="U69" s="14"/>
    </row>
    <row r="70" spans="1:39" hidden="1" x14ac:dyDescent="0.15">
      <c r="A70" s="14">
        <f>IF(AND(B6="Status",OR(B7="Res",B7="MR",B7="Disket",B7="Udmeldt"),B14=""),1,IF(AND(B6="Status",B7="",OR(B14=1,B14="x",B14=2)),1,IF(AND(B6="Status",B7="",B14=""),2,IF(AND(B6&lt;&gt;"Status",B7="",B14=""),1,0))))</f>
        <v>1</v>
      </c>
      <c r="B70" s="14">
        <f>IF(AND(D6="Status",OR(D7="Res",D7="MR",D7="Disket",D7="Udmeldt"),D14=""),1,IF(AND(D6="Status",D7="",OR(D14=1,D14="x",D14=2)),1,IF(AND(D6="Status",D7="",D14=""),2,IF(AND(D6&lt;&gt;"Status",D7="",D14=""),1,0))))</f>
        <v>1</v>
      </c>
      <c r="C70" s="14">
        <f>IF(AND(F6="Status",OR(F7="Res",F7="MR",F7="Disket",F7="Udmeldt"),F14=""),1,IF(AND(F6="Status",F7="",OR(F14=1,F14="x",F14=2)),1,IF(AND(F6="Status",F7="",F14=""),2,IF(AND(F6&lt;&gt;"Status",F7="",F14=""),1,0))))</f>
        <v>1</v>
      </c>
      <c r="D70" s="14">
        <f>IF(AND(H6="Status",OR(H7="Res",H7="MR",H7="Disket",H7="Udmeldt"),H14=""),1,IF(AND(H6="Status",H7="",OR(H14=1,H14="x",H14=2)),1,IF(AND(H6="Status",H7="",H14=""),2,IF(AND(H6&lt;&gt;"Status",H7="",H14=""),1,0))))</f>
        <v>1</v>
      </c>
      <c r="E70" s="14">
        <f>IF(AND(J6="Status",OR(J7="Res",J7="MR",J7="Disket",J7="Udmeldt"),J14=""),1,IF(AND(J6="Status",J7="",OR(J14=1,J14="x",J14=2)),1,IF(AND(J6="Status",J7="",J14=""),2,IF(AND(J6&lt;&gt;"Status",J7="",J14=""),1,0))))</f>
        <v>1</v>
      </c>
      <c r="F70" s="14">
        <f>IF(AND(L6="Status",OR(L7="Res",L7="MR",L7="Disket",L7="Udmeldt"),L14=""),1,IF(AND(L6="Status",L7="",OR(L14=1,L14="x",L14=2)),1,IF(AND(L6="Status",L7="",L14=""),2,IF(AND(L6&lt;&gt;"Status",L7="",L14=""),1,0))))</f>
        <v>1</v>
      </c>
      <c r="G70" s="14">
        <f>IF(AND(N6="Status",OR(N7="Res",N7="MR",N7="Disket",N7="Udmeldt"),N14=""),1,IF(AND(N6="Status",N7="",OR(N14=1,N14="x",N14=2)),1,IF(AND(N6="Status",N7="",N14=""),2,IF(AND(N6&lt;&gt;"Status",N7="",N14=""),1,0))))</f>
        <v>1</v>
      </c>
      <c r="H70" s="14">
        <f>IF(AND(P6="Status",OR(P7="Res",P7="MR",P7="Disket",P7="Udmeldt"),P14=""),1,IF(AND(P6="Status",P7="",OR(P14=1,P14="x",P14=2)),1,IF(AND(P6="Status",P7="",P14=""),2,IF(AND(P6&lt;&gt;"Status",P7="",P14=""),1,0))))</f>
        <v>1</v>
      </c>
      <c r="I70" s="14">
        <f>IF(AND(R6="Status",OR(R7="Res",R7="MR",R7="Disket",R7="Udmeldt"),R14=""),1,IF(AND(R6="Status",R7="",OR(R14=1,R14="x",R14=2)),1,IF(AND(R6="Status",R7="",R14=""),2,IF(AND(R6&lt;&gt;"Status",R7="",R14=""),1,0))))</f>
        <v>1</v>
      </c>
      <c r="J70" s="14">
        <f>IF(AND(T6="Status",OR(T7="Res",T7="MR",T7="Disket",T7="Udmeldt"),T14=""),1,IF(AND(T6="Status",T7="",OR(T14=1,T14="x",T14=2)),1,IF(AND(T6="Status",T7="",T14=""),2,IF(AND(T6&lt;&gt;"Status",T7="",T14=""),1,0))))</f>
        <v>1</v>
      </c>
      <c r="K70" s="14">
        <f>IF(AND(V6="Status",OR(V7="Res",V7="MR",V7="Disket",V7="Udmeldt"),V14=""),1,IF(AND(V6="Status",V7="",OR(V14=1,V14="x",V14=2)),1,IF(AND(V6="Status",V7="",V14=""),2,IF(AND(V6&lt;&gt;"Status",V7="",V14=""),1,0))))</f>
        <v>1</v>
      </c>
      <c r="L70" s="14">
        <f>IF(AND(X6="Status",OR(X7="Res",X7="MR",X7="Disket",X7="Udmeldt"),X14=""),1,IF(AND(X6="Status",X7="",OR(X14=1,X14="x",X14=2)),1,IF(AND(X6="Status",X7="",X14=""),2,IF(AND(X6&lt;&gt;"Status",X7="",X14=""),1,0))))</f>
        <v>1</v>
      </c>
      <c r="M70" s="14">
        <f>IF(AND(Z6="Status",OR(Z7="Res",Z7="MR",Z7="Disket",Z7="Udmeldt"),Z14=""),1,IF(AND(Z6="Status",Z7="",OR(Z14=1,Z14="x",Z14=2)),1,IF(AND(Z6="Status",Z7="",Z14=""),2,IF(AND(Z6&lt;&gt;"Status",Z7="",Z14=""),1,0))))</f>
        <v>1</v>
      </c>
      <c r="N70" s="14">
        <f>IF(AND(AB6="Status",OR(AB7="Res",AB7="MR",AB7="Disket",AB7="Udmeldt"),AB14=""),1,IF(AND(AB6="Status",AB7="",OR(AB14=1,AB14="x",AB14=2)),1,IF(AND(AB6="Status",AB7="",AB14=""),2,IF(AND(AB6&lt;&gt;"Status",AB7="",AB14=""),1,0))))</f>
        <v>1</v>
      </c>
      <c r="O70" s="14">
        <f>IF(AND(AD6="Status",OR(AD7="Res",AD7="MR",AD7="Disket",AD7="Udmeldt"),AD14=""),1,IF(AND(AD6="Status",AD7="",OR(AD14=1,AD14="x",AD14=2)),1,IF(AND(AD6="Status",AD7="",AD14=""),2,IF(AND(AD6&lt;&gt;"Status",AD7="",AD14=""),1,0))))</f>
        <v>1</v>
      </c>
      <c r="P70" s="14">
        <f>IF(AND(AF6="Status",OR(AF7="Res",AF7="MR",AF7="Disket",AF7="Udmeldt"),AF14=""),1,IF(AND(AF6="Status",AF7="",OR(AF14=1,AF14="x",AF14=2)),1,IF(AND(AF6="Status",AF7="",AF14=""),2,IF(AND(AF6&lt;&gt;"Status",AF7="",AF14=""),1,0))))</f>
        <v>1</v>
      </c>
      <c r="Q70" s="14">
        <f>IF(AND(AH6="Status",OR(AH7="Res",AH7="MR",AH7="Disket",AH7="Udmeldt"),AH14=""),1,IF(AND(AH6="Status",AH7="",OR(AH14=1,AH14="x",AH14=2)),1,IF(AND(AH6="Status",AH7="",AH14=""),2,IF(AND(AH6&lt;&gt;"Status",AH7="",AH14=""),1,0))))</f>
        <v>1</v>
      </c>
      <c r="R70" s="14">
        <f>IF(AND(AJ6="Status",OR(AJ7="Res",AJ7="MR",AJ7="Disket",AJ7="Udmeldt"),AJ14=""),1,IF(AND(AJ6="Status",AJ7="",OR(AJ14=1,AJ14="x",AJ14=2)),1,IF(AND(AJ6="Status",AJ7="",AJ14=""),2,IF(AND(AJ6&lt;&gt;"Status",AJ7="",AJ14=""),1,0))))</f>
        <v>1</v>
      </c>
      <c r="S70" s="14">
        <f>IF(AND(AL6="Status",OR(AL7="Res",AL7="MR",AL7="Disket",AL7="Udmeldt"),AL14=""),1,IF(AND(AL6="Status",AL7="",OR(AL14=1,AL14="x",AL14=2)),1,IF(AND(AL6="Status",AL7="",AL14=""),2,IF(AND(AL6&lt;&gt;"Status",AL7="",AL14=""),1,0))))</f>
        <v>1</v>
      </c>
      <c r="T70" s="14">
        <f>IF(AND(AN6="Status",OR(AN7="Res",AN7="MR",AN7="Disket",AN7="Udmeldt"),AN14=""),1,IF(AND(AN6="Status",AN7="",OR(AN14=1,AN14="x",AN14=2)),1,IF(AND(AN6="Status",AN7="",AN14=""),2,IF(AND(AN6&lt;&gt;"Status",AN7="",AN14=""),1,0))))</f>
        <v>1</v>
      </c>
      <c r="U70" s="14"/>
    </row>
    <row r="71" spans="1:39" hidden="1" x14ac:dyDescent="0.15">
      <c r="A71" s="14">
        <f>IF(AND(B6="Status",OR(B7="Res",B7="MR",B7="Disket",B7="Udmeldt"),B15=""),1,IF(AND(B6="Status",B7="",OR(B15=1,B15="x",B15=2)),1,IF(AND(B6="Status",B7="",B15=""),2,IF(AND(B6&lt;&gt;"Status",B7="",B15=""),1,0))))</f>
        <v>1</v>
      </c>
      <c r="B71" s="14">
        <f>IF(AND(D6="Status",OR(D7="Res",D7="MR",D7="Disket",D7="Udmeldt"),D15=""),1,IF(AND(D6="Status",D7="",OR(D15=1,D15="x",D15=2)),1,IF(AND(D6="Status",D7="",D15=""),2,IF(AND(D6&lt;&gt;"Status",D7="",D15=""),1,0))))</f>
        <v>1</v>
      </c>
      <c r="C71" s="14">
        <f>IF(AND(F6="Status",OR(F7="Res",F7="MR",F7="Disket",F7="Udmeldt"),F15=""),1,IF(AND(F6="Status",F7="",OR(F15=1,F15="x",F15=2)),1,IF(AND(F6="Status",F7="",F15=""),2,IF(AND(F6&lt;&gt;"Status",F7="",F15=""),1,0))))</f>
        <v>1</v>
      </c>
      <c r="D71" s="14">
        <f>IF(AND(H6="Status",OR(H7="Res",H7="MR",H7="Disket",H7="Udmeldt"),H15=""),1,IF(AND(H6="Status",H7="",OR(H15=1,H15="x",H15=2)),1,IF(AND(H6="Status",H7="",H15=""),2,IF(AND(H6&lt;&gt;"Status",H7="",H15=""),1,0))))</f>
        <v>1</v>
      </c>
      <c r="E71" s="14">
        <f>IF(AND(J6="Status",OR(J7="Res",J7="MR",J7="Disket",J7="Udmeldt"),J15=""),1,IF(AND(J6="Status",J7="",OR(J15=1,J15="x",J15=2)),1,IF(AND(J6="Status",J7="",J15=""),2,IF(AND(J6&lt;&gt;"Status",J7="",J15=""),1,0))))</f>
        <v>1</v>
      </c>
      <c r="F71" s="14">
        <f>IF(AND(L6="Status",OR(L7="Res",L7="MR",L7="Disket",L7="Udmeldt"),L15=""),1,IF(AND(L6="Status",L7="",OR(L15=1,L15="x",L15=2)),1,IF(AND(L6="Status",L7="",L15=""),2,IF(AND(L6&lt;&gt;"Status",L7="",L15=""),1,0))))</f>
        <v>1</v>
      </c>
      <c r="G71" s="14">
        <f>IF(AND(N6="Status",OR(N7="Res",N7="MR",N7="Disket",N7="Udmeldt"),N15=""),1,IF(AND(N6="Status",N7="",OR(N15=1,N15="x",N15=2)),1,IF(AND(N6="Status",N7="",N15=""),2,IF(AND(N6&lt;&gt;"Status",N7="",N15=""),1,0))))</f>
        <v>1</v>
      </c>
      <c r="H71" s="14">
        <f>IF(AND(P6="Status",OR(P7="Res",P7="MR",P7="Disket",P7="Udmeldt"),P15=""),1,IF(AND(P6="Status",P7="",OR(P15=1,P15="x",P15=2)),1,IF(AND(P6="Status",P7="",P15=""),2,IF(AND(P6&lt;&gt;"Status",P7="",P15=""),1,0))))</f>
        <v>1</v>
      </c>
      <c r="I71" s="14">
        <f>IF(AND(R6="Status",OR(R7="Res",R7="MR",R7="Disket",R7="Udmeldt"),R15=""),1,IF(AND(R6="Status",R7="",OR(R15=1,R15="x",R15=2)),1,IF(AND(R6="Status",R7="",R15=""),2,IF(AND(R6&lt;&gt;"Status",R7="",R15=""),1,0))))</f>
        <v>1</v>
      </c>
      <c r="J71" s="14">
        <f>IF(AND(T6="Status",OR(T7="Res",T7="MR",T7="Disket",T7="Udmeldt"),T15=""),1,IF(AND(T6="Status",T7="",OR(T15=1,T15="x",T15=2)),1,IF(AND(T6="Status",T7="",T15=""),2,IF(AND(T6&lt;&gt;"Status",T7="",T15=""),1,0))))</f>
        <v>1</v>
      </c>
      <c r="K71" s="14">
        <f>IF(AND(V6="Status",OR(V7="Res",V7="MR",V7="Disket",V7="Udmeldt"),V15=""),1,IF(AND(V6="Status",V7="",OR(V15=1,V15="x",V15=2)),1,IF(AND(V6="Status",V7="",V15=""),2,IF(AND(V6&lt;&gt;"Status",V7="",V15=""),1,0))))</f>
        <v>1</v>
      </c>
      <c r="L71" s="14">
        <f>IF(AND(X6="Status",OR(X7="Res",X7="MR",X7="Disket",X7="Udmeldt"),X15=""),1,IF(AND(X6="Status",X7="",OR(X15=1,X15="x",X15=2)),1,IF(AND(X6="Status",X7="",X15=""),2,IF(AND(X6&lt;&gt;"Status",X7="",X15=""),1,0))))</f>
        <v>1</v>
      </c>
      <c r="M71" s="14">
        <f>IF(AND(Z6="Status",OR(Z7="Res",Z7="MR",Z7="Disket",Z7="Udmeldt"),Z15=""),1,IF(AND(Z6="Status",Z7="",OR(Z15=1,Z15="x",Z15=2)),1,IF(AND(Z6="Status",Z7="",Z15=""),2,IF(AND(Z6&lt;&gt;"Status",Z7="",Z15=""),1,0))))</f>
        <v>1</v>
      </c>
      <c r="N71" s="14">
        <f>IF(AND(AB6="Status",OR(AB7="Res",AB7="MR",AB7="Disket",AB7="Udmeldt"),AB15=""),1,IF(AND(AB6="Status",AB7="",OR(AB15=1,AB15="x",AB15=2)),1,IF(AND(AB6="Status",AB7="",AB15=""),2,IF(AND(AB6&lt;&gt;"Status",AB7="",AB15=""),1,0))))</f>
        <v>1</v>
      </c>
      <c r="O71" s="14">
        <f>IF(AND(AD6="Status",OR(AD7="Res",AD7="MR",AD7="Disket",AD7="Udmeldt"),AD15=""),1,IF(AND(AD6="Status",AD7="",OR(AD15=1,AD15="x",AD15=2)),1,IF(AND(AD6="Status",AD7="",AD15=""),2,IF(AND(AD6&lt;&gt;"Status",AD7="",AD15=""),1,0))))</f>
        <v>1</v>
      </c>
      <c r="P71" s="14">
        <f>IF(AND(AF6="Status",OR(AF7="Res",AF7="MR",AF7="Disket",AF7="Udmeldt"),AF15=""),1,IF(AND(AF6="Status",AF7="",OR(AF15=1,AF15="x",AF15=2)),1,IF(AND(AF6="Status",AF7="",AF15=""),2,IF(AND(AF6&lt;&gt;"Status",AF7="",AF15=""),1,0))))</f>
        <v>1</v>
      </c>
      <c r="Q71" s="14">
        <f>IF(AND(AH6="Status",OR(AH7="Res",AH7="MR",AH7="Disket",AH7="Udmeldt"),AH15=""),1,IF(AND(AH6="Status",AH7="",OR(AH15=1,AH15="x",AH15=2)),1,IF(AND(AH6="Status",AH7="",AH15=""),2,IF(AND(AH6&lt;&gt;"Status",AH7="",AH15=""),1,0))))</f>
        <v>1</v>
      </c>
      <c r="R71" s="14">
        <f>IF(AND(AJ6="Status",OR(AJ7="Res",AJ7="MR",AJ7="Disket",AJ7="Udmeldt"),AJ15=""),1,IF(AND(AJ6="Status",AJ7="",OR(AJ15=1,AJ15="x",AJ15=2)),1,IF(AND(AJ6="Status",AJ7="",AJ15=""),2,IF(AND(AJ6&lt;&gt;"Status",AJ7="",AJ15=""),1,0))))</f>
        <v>1</v>
      </c>
      <c r="S71" s="14">
        <f>IF(AND(AL6="Status",OR(AL7="Res",AL7="MR",AL7="Disket",AL7="Udmeldt"),AL15=""),1,IF(AND(AL6="Status",AL7="",OR(AL15=1,AL15="x",AL15=2)),1,IF(AND(AL6="Status",AL7="",AL15=""),2,IF(AND(AL6&lt;&gt;"Status",AL7="",AL15=""),1,0))))</f>
        <v>1</v>
      </c>
      <c r="T71" s="14">
        <f>IF(AND(AN6="Status",OR(AN7="Res",AN7="MR",AN7="Disket",AN7="Udmeldt"),AN15=""),1,IF(AND(AN6="Status",AN7="",OR(AN15=1,AN15="x",AN15=2)),1,IF(AND(AN6="Status",AN7="",AN15=""),2,IF(AND(AN6&lt;&gt;"Status",AN7="",AN15=""),1,0))))</f>
        <v>1</v>
      </c>
      <c r="U71" s="14"/>
    </row>
    <row r="72" spans="1:39" hidden="1" x14ac:dyDescent="0.15">
      <c r="A72" s="14">
        <f>IF(AND(B6="Status",OR(B7="Res",B7="MR",B7="Disket",B7="Udmeldt"),B16=""),1,IF(AND(B6="Status",B7="",OR(B16=1,B16="x",B16=2)),1,IF(AND(B6="Status",B7="",B16=""),2,IF(AND(B6&lt;&gt;"Status",B7="",B16=""),1,0))))</f>
        <v>1</v>
      </c>
      <c r="B72" s="14">
        <f>IF(AND(D6="Status",OR(D7="Res",D7="MR",D7="Disket",D7="Udmeldt"),D16=""),1,IF(AND(D6="Status",D7="",OR(D16=1,D16="x",D16=2)),1,IF(AND(D6="Status",D7="",D16=""),2,IF(AND(D6&lt;&gt;"Status",D7="",D16=""),1,0))))</f>
        <v>1</v>
      </c>
      <c r="C72" s="14">
        <f>IF(AND(F6="Status",OR(F7="Res",F7="MR",F7="Disket",F7="Udmeldt"),F16=""),1,IF(AND(F6="Status",F7="",OR(F16=1,F16="x",F16=2)),1,IF(AND(F6="Status",F7="",F16=""),2,IF(AND(F6&lt;&gt;"Status",F7="",F16=""),1,0))))</f>
        <v>1</v>
      </c>
      <c r="D72" s="14">
        <f>IF(AND(H6="Status",OR(H7="Res",H7="MR",H7="Disket",H7="Udmeldt"),H16=""),1,IF(AND(H6="Status",H7="",OR(H16=1,H16="x",H16=2)),1,IF(AND(H6="Status",H7="",H16=""),2,IF(AND(H6&lt;&gt;"Status",H7="",H16=""),1,0))))</f>
        <v>1</v>
      </c>
      <c r="E72" s="14">
        <f>IF(AND(J6="Status",OR(J7="Res",J7="MR",J7="Disket",J7="Udmeldt"),J16=""),1,IF(AND(J6="Status",J7="",OR(J16=1,J16="x",J16=2)),1,IF(AND(J6="Status",J7="",J16=""),2,IF(AND(J6&lt;&gt;"Status",J7="",J16=""),1,0))))</f>
        <v>1</v>
      </c>
      <c r="F72" s="14">
        <f>IF(AND(L6="Status",OR(L7="Res",L7="MR",L7="Disket",L7="Udmeldt"),L16=""),1,IF(AND(L6="Status",L7="",OR(L16=1,L16="x",L16=2)),1,IF(AND(L6="Status",L7="",L16=""),2,IF(AND(L6&lt;&gt;"Status",L7="",L16=""),1,0))))</f>
        <v>1</v>
      </c>
      <c r="G72" s="14">
        <f>IF(AND(N6="Status",OR(N7="Res",N7="MR",N7="Disket",N7="Udmeldt"),N16=""),1,IF(AND(N6="Status",N7="",OR(N16=1,N16="x",N16=2)),1,IF(AND(N6="Status",N7="",N16=""),2,IF(AND(N6&lt;&gt;"Status",N7="",N16=""),1,0))))</f>
        <v>1</v>
      </c>
      <c r="H72" s="14">
        <f>IF(AND(P6="Status",OR(P7="Res",P7="MR",P7="Disket",P7="Udmeldt"),P16=""),1,IF(AND(P6="Status",P7="",OR(P16=1,P16="x",P16=2)),1,IF(AND(P6="Status",P7="",P16=""),2,IF(AND(P6&lt;&gt;"Status",P7="",P16=""),1,0))))</f>
        <v>1</v>
      </c>
      <c r="I72" s="14">
        <f>IF(AND(R6="Status",OR(R7="Res",R7="MR",R7="Disket",R7="Udmeldt"),R16=""),1,IF(AND(R6="Status",R7="",OR(R16=1,R16="x",R16=2)),1,IF(AND(R6="Status",R7="",R16=""),2,IF(AND(R6&lt;&gt;"Status",R7="",R16=""),1,0))))</f>
        <v>1</v>
      </c>
      <c r="J72" s="14">
        <f>IF(AND(T6="Status",OR(T7="Res",T7="MR",T7="Disket",T7="Udmeldt"),T16=""),1,IF(AND(T6="Status",T7="",OR(T16=1,T16="x",T16=2)),1,IF(AND(T6="Status",T7="",T16=""),2,IF(AND(T6&lt;&gt;"Status",T7="",T16=""),1,0))))</f>
        <v>1</v>
      </c>
      <c r="K72" s="14">
        <f>IF(AND(V6="Status",OR(V7="Res",V7="MR",V7="Disket",V7="Udmeldt"),V16=""),1,IF(AND(V6="Status",V7="",OR(V16=1,V16="x",V16=2)),1,IF(AND(V6="Status",V7="",V16=""),2,IF(AND(V6&lt;&gt;"Status",V7="",V16=""),1,0))))</f>
        <v>1</v>
      </c>
      <c r="L72" s="14">
        <f>IF(AND(X6="Status",OR(X7="Res",X7="MR",X7="Disket",X7="Udmeldt"),X16=""),1,IF(AND(X6="Status",X7="",OR(X16=1,X16="x",X16=2)),1,IF(AND(X6="Status",X7="",X16=""),2,IF(AND(X6&lt;&gt;"Status",X7="",X16=""),1,0))))</f>
        <v>1</v>
      </c>
      <c r="M72" s="14">
        <f>IF(AND(Z6="Status",OR(Z7="Res",Z7="MR",Z7="Disket",Z7="Udmeldt"),Z16=""),1,IF(AND(Z6="Status",Z7="",OR(Z16=1,Z16="x",Z16=2)),1,IF(AND(Z6="Status",Z7="",Z16=""),2,IF(AND(Z6&lt;&gt;"Status",Z7="",Z16=""),1,0))))</f>
        <v>1</v>
      </c>
      <c r="N72" s="14">
        <f>IF(AND(AB6="Status",OR(AB7="Res",AB7="MR",AB7="Disket",AB7="Udmeldt"),AB16=""),1,IF(AND(AB6="Status",AB7="",OR(AB16=1,AB16="x",AB16=2)),1,IF(AND(AB6="Status",AB7="",AB16=""),2,IF(AND(AB6&lt;&gt;"Status",AB7="",AB16=""),1,0))))</f>
        <v>1</v>
      </c>
      <c r="O72" s="14">
        <f>IF(AND(AD6="Status",OR(AD7="Res",AD7="MR",AD7="Disket",AD7="Udmeldt"),AD16=""),1,IF(AND(AD6="Status",AD7="",OR(AD16=1,AD16="x",AD16=2)),1,IF(AND(AD6="Status",AD7="",AD16=""),2,IF(AND(AD6&lt;&gt;"Status",AD7="",AD16=""),1,0))))</f>
        <v>1</v>
      </c>
      <c r="P72" s="14">
        <f>IF(AND(AF6="Status",OR(AF7="Res",AF7="MR",AF7="Disket",AF7="Udmeldt"),AF16=""),1,IF(AND(AF6="Status",AF7="",OR(AF16=1,AF16="x",AF16=2)),1,IF(AND(AF6="Status",AF7="",AF16=""),2,IF(AND(AF6&lt;&gt;"Status",AF7="",AF16=""),1,0))))</f>
        <v>1</v>
      </c>
      <c r="Q72" s="14">
        <f>IF(AND(AH6="Status",OR(AH7="Res",AH7="MR",AH7="Disket",AH7="Udmeldt"),AH16=""),1,IF(AND(AH6="Status",AH7="",OR(AH16=1,AH16="x",AH16=2)),1,IF(AND(AH6="Status",AH7="",AH16=""),2,IF(AND(AH6&lt;&gt;"Status",AH7="",AH16=""),1,0))))</f>
        <v>1</v>
      </c>
      <c r="R72" s="14">
        <f>IF(AND(AJ6="Status",OR(AJ7="Res",AJ7="MR",AJ7="Disket",AJ7="Udmeldt"),AJ16=""),1,IF(AND(AJ6="Status",AJ7="",OR(AJ16=1,AJ16="x",AJ16=2)),1,IF(AND(AJ6="Status",AJ7="",AJ16=""),2,IF(AND(AJ6&lt;&gt;"Status",AJ7="",AJ16=""),1,0))))</f>
        <v>1</v>
      </c>
      <c r="S72" s="14">
        <f>IF(AND(AL6="Status",OR(AL7="Res",AL7="MR",AL7="Disket",AL7="Udmeldt"),AL16=""),1,IF(AND(AL6="Status",AL7="",OR(AL16=1,AL16="x",AL16=2)),1,IF(AND(AL6="Status",AL7="",AL16=""),2,IF(AND(AL6&lt;&gt;"Status",AL7="",AL16=""),1,0))))</f>
        <v>1</v>
      </c>
      <c r="T72" s="14">
        <f>IF(AND(AN6="Status",OR(AN7="Res",AN7="MR",AN7="Disket",AN7="Udmeldt"),AN16=""),1,IF(AND(AN6="Status",AN7="",OR(AN16=1,AN16="x",AN16=2)),1,IF(AND(AN6="Status",AN7="",AN16=""),2,IF(AND(AN6&lt;&gt;"Status",AN7="",AN16=""),1,0))))</f>
        <v>1</v>
      </c>
      <c r="U72" s="14"/>
    </row>
    <row r="73" spans="1:39" hidden="1" x14ac:dyDescent="0.15">
      <c r="A73" s="14">
        <f>IF(AND(B6="Status",OR(B7="Res",B7="MR",B7="Disket",B7="Udmeldt"),B17=""),1,IF(AND(B6="Status",B7="",OR(B17=1,B17="x",B17=2)),1,IF(AND(B6="Status",B7="",B17=""),2,IF(AND(B6&lt;&gt;"Status",B7="",B17=""),1,0))))</f>
        <v>1</v>
      </c>
      <c r="B73" s="14">
        <f>IF(AND(D6="Status",OR(D7="Res",D7="MR",D7="Disket",D7="Udmeldt"),D17=""),1,IF(AND(D6="Status",D7="",OR(D17=1,D17="x",D17=2)),1,IF(AND(D6="Status",D7="",D17=""),2,IF(AND(D6&lt;&gt;"Status",D7="",D17=""),1,0))))</f>
        <v>1</v>
      </c>
      <c r="C73" s="14">
        <f>IF(AND(F6="Status",OR(F7="Res",F7="MR",F7="Disket",F7="Udmeldt"),F17=""),1,IF(AND(F6="Status",F7="",OR(F17=1,F17="x",F17=2)),1,IF(AND(F6="Status",F7="",F17=""),2,IF(AND(F6&lt;&gt;"Status",F7="",F17=""),1,0))))</f>
        <v>1</v>
      </c>
      <c r="D73" s="14">
        <f>IF(AND(H6="Status",OR(H7="Res",H7="MR",H7="Disket",H7="Udmeldt"),H17=""),1,IF(AND(H6="Status",H7="",OR(H17=1,H17="x",H17=2)),1,IF(AND(H6="Status",H7="",H17=""),2,IF(AND(H6&lt;&gt;"Status",H7="",H17=""),1,0))))</f>
        <v>1</v>
      </c>
      <c r="E73" s="14">
        <f>IF(AND(J6="Status",OR(J7="Res",J7="MR",J7="Disket",J7="Udmeldt"),J17=""),1,IF(AND(J6="Status",J7="",OR(J17=1,J17="x",J17=2)),1,IF(AND(J6="Status",J7="",J17=""),2,IF(AND(J6&lt;&gt;"Status",J7="",J17=""),1,0))))</f>
        <v>1</v>
      </c>
      <c r="F73" s="14">
        <f>IF(AND(L6="Status",OR(L7="Res",L7="MR",L7="Disket",L7="Udmeldt"),L17=""),1,IF(AND(L6="Status",L7="",OR(L17=1,L17="x",L17=2)),1,IF(AND(L6="Status",L7="",L17=""),2,IF(AND(L6&lt;&gt;"Status",L7="",L17=""),1,0))))</f>
        <v>1</v>
      </c>
      <c r="G73" s="14">
        <f>IF(AND(N6="Status",OR(N7="Res",N7="MR",N7="Disket",N7="Udmeldt"),N17=""),1,IF(AND(N6="Status",N7="",OR(N17=1,N17="x",N17=2)),1,IF(AND(N6="Status",N7="",N17=""),2,IF(AND(N6&lt;&gt;"Status",N7="",N17=""),1,0))))</f>
        <v>1</v>
      </c>
      <c r="H73" s="14">
        <f>IF(AND(P6="Status",OR(P7="Res",P7="MR",P7="Disket",P7="Udmeldt"),P17=""),1,IF(AND(P6="Status",P7="",OR(P17=1,P17="x",P17=2)),1,IF(AND(P6="Status",P7="",P17=""),2,IF(AND(P6&lt;&gt;"Status",P7="",P17=""),1,0))))</f>
        <v>1</v>
      </c>
      <c r="I73" s="14">
        <f>IF(AND(R6="Status",OR(R7="Res",R7="MR",R7="Disket",R7="Udmeldt"),R17=""),1,IF(AND(R6="Status",R7="",OR(R17=1,R17="x",R17=2)),1,IF(AND(R6="Status",R7="",R17=""),2,IF(AND(R6&lt;&gt;"Status",R7="",R17=""),1,0))))</f>
        <v>1</v>
      </c>
      <c r="J73" s="14">
        <f>IF(AND(T6="Status",OR(T7="Res",T7="MR",T7="Disket",T7="Udmeldt"),T17=""),1,IF(AND(T6="Status",T7="",OR(T17=1,T17="x",T17=2)),1,IF(AND(T6="Status",T7="",T17=""),2,IF(AND(T6&lt;&gt;"Status",T7="",T17=""),1,0))))</f>
        <v>1</v>
      </c>
      <c r="K73" s="14">
        <f>IF(AND(V6="Status",OR(V7="Res",V7="MR",V7="Disket",V7="Udmeldt"),V17=""),1,IF(AND(V6="Status",V7="",OR(V17=1,V17="x",V17=2)),1,IF(AND(V6="Status",V7="",V17=""),2,IF(AND(V6&lt;&gt;"Status",V7="",V17=""),1,0))))</f>
        <v>1</v>
      </c>
      <c r="L73" s="14">
        <f>IF(AND(X6="Status",OR(X7="Res",X7="MR",X7="Disket",X7="Udmeldt"),X17=""),1,IF(AND(X6="Status",X7="",OR(X17=1,X17="x",X17=2)),1,IF(AND(X6="Status",X7="",X17=""),2,IF(AND(X6&lt;&gt;"Status",X7="",X17=""),1,0))))</f>
        <v>1</v>
      </c>
      <c r="M73" s="14">
        <f>IF(AND(Z6="Status",OR(Z7="Res",Z7="MR",Z7="Disket",Z7="Udmeldt"),Z17=""),1,IF(AND(Z6="Status",Z7="",OR(Z17=1,Z17="x",Z17=2)),1,IF(AND(Z6="Status",Z7="",Z17=""),2,IF(AND(Z6&lt;&gt;"Status",Z7="",Z17=""),1,0))))</f>
        <v>1</v>
      </c>
      <c r="N73" s="14">
        <f>IF(AND(AB6="Status",OR(AB7="Res",AB7="MR",AB7="Disket",AB7="Udmeldt"),AB17=""),1,IF(AND(AB6="Status",AB7="",OR(AB17=1,AB17="x",AB17=2)),1,IF(AND(AB6="Status",AB7="",AB17=""),2,IF(AND(AB6&lt;&gt;"Status",AB7="",AB17=""),1,0))))</f>
        <v>1</v>
      </c>
      <c r="O73" s="14">
        <f>IF(AND(AD6="Status",OR(AD7="Res",AD7="MR",AD7="Disket",AD7="Udmeldt"),AD17=""),1,IF(AND(AD6="Status",AD7="",OR(AD17=1,AD17="x",AD17=2)),1,IF(AND(AD6="Status",AD7="",AD17=""),2,IF(AND(AD6&lt;&gt;"Status",AD7="",AD17=""),1,0))))</f>
        <v>1</v>
      </c>
      <c r="P73" s="14">
        <f>IF(AND(AF6="Status",OR(AF7="Res",AF7="MR",AF7="Disket",AF7="Udmeldt"),AF17=""),1,IF(AND(AF6="Status",AF7="",OR(AF17=1,AF17="x",AF17=2)),1,IF(AND(AF6="Status",AF7="",AF17=""),2,IF(AND(AF6&lt;&gt;"Status",AF7="",AF17=""),1,0))))</f>
        <v>1</v>
      </c>
      <c r="Q73" s="14">
        <f>IF(AND(AH6="Status",OR(AH7="Res",AH7="MR",AH7="Disket",AH7="Udmeldt"),AH17=""),1,IF(AND(AH6="Status",AH7="",OR(AH17=1,AH17="x",AH17=2)),1,IF(AND(AH6="Status",AH7="",AH17=""),2,IF(AND(AH6&lt;&gt;"Status",AH7="",AH17=""),1,0))))</f>
        <v>1</v>
      </c>
      <c r="R73" s="14">
        <f>IF(AND(AJ6="Status",OR(AJ7="Res",AJ7="MR",AJ7="Disket",AJ7="Udmeldt"),AJ17=""),1,IF(AND(AJ6="Status",AJ7="",OR(AJ17=1,AJ17="x",AJ17=2)),1,IF(AND(AJ6="Status",AJ7="",AJ17=""),2,IF(AND(AJ6&lt;&gt;"Status",AJ7="",AJ17=""),1,0))))</f>
        <v>1</v>
      </c>
      <c r="S73" s="14">
        <f>IF(AND(AL6="Status",OR(AL7="Res",AL7="MR",AL7="Disket",AL7="Udmeldt"),AL17=""),1,IF(AND(AL6="Status",AL7="",OR(AL17=1,AL17="x",AL17=2)),1,IF(AND(AL6="Status",AL7="",AL17=""),2,IF(AND(AL6&lt;&gt;"Status",AL7="",AL17=""),1,0))))</f>
        <v>1</v>
      </c>
      <c r="T73" s="14">
        <f>IF(AND(AN6="Status",OR(AN7="Res",AN7="MR",AN7="Disket",AN7="Udmeldt"),AN17=""),1,IF(AND(AN6="Status",AN7="",OR(AN17=1,AN17="x",AN17=2)),1,IF(AND(AN6="Status",AN7="",AN17=""),2,IF(AND(AN6&lt;&gt;"Status",AN7="",AN17=""),1,0))))</f>
        <v>1</v>
      </c>
      <c r="U73" s="14"/>
    </row>
    <row r="74" spans="1:39" hidden="1" x14ac:dyDescent="0.15">
      <c r="A74" s="14">
        <f>IF(AND(B6="Status",OR(B7="Res",B7="MR",B7="Disket",B7="Udmeldt"),B18=""),1,IF(AND(B6="Status",B7="",OR(B18=1,B18="x",B18=2)),1,IF(AND(B6="Status",B7="",B18=""),2,IF(AND(B6&lt;&gt;"Status",B7="",B18=""),1,0))))</f>
        <v>1</v>
      </c>
      <c r="B74" s="14">
        <f>IF(AND(D6="Status",OR(D7="Res",D7="MR",D7="Disket",D7="Udmeldt"),D18=""),1,IF(AND(D6="Status",D7="",OR(D18=1,D18="x",D18=2)),1,IF(AND(D6="Status",D7="",D18=""),2,IF(AND(D6&lt;&gt;"Status",D7="",D18=""),1,0))))</f>
        <v>1</v>
      </c>
      <c r="C74" s="14">
        <f>IF(AND(F6="Status",OR(F7="Res",F7="MR",F7="Disket",F7="Udmeldt"),F18=""),1,IF(AND(F6="Status",F7="",OR(F18=1,F18="x",F18=2)),1,IF(AND(F6="Status",F7="",F18=""),2,IF(AND(F6&lt;&gt;"Status",F7="",F18=""),1,0))))</f>
        <v>1</v>
      </c>
      <c r="D74" s="14">
        <f>IF(AND(H6="Status",OR(H7="Res",H7="MR",H7="Disket",H7="Udmeldt"),H18=""),1,IF(AND(H6="Status",H7="",OR(H18=1,H18="x",H18=2)),1,IF(AND(H6="Status",H7="",H18=""),2,IF(AND(H6&lt;&gt;"Status",H7="",H18=""),1,0))))</f>
        <v>1</v>
      </c>
      <c r="E74" s="14">
        <f>IF(AND(J6="Status",OR(J7="Res",J7="MR",J7="Disket",J7="Udmeldt"),J18=""),1,IF(AND(J6="Status",J7="",OR(J18=1,J18="x",J18=2)),1,IF(AND(J6="Status",J7="",J18=""),2,IF(AND(J6&lt;&gt;"Status",J7="",J18=""),1,0))))</f>
        <v>1</v>
      </c>
      <c r="F74" s="14">
        <f>IF(AND(L6="Status",OR(L7="Res",L7="MR",L7="Disket",L7="Udmeldt"),L18=""),1,IF(AND(L6="Status",L7="",OR(L18=1,L18="x",L18=2)),1,IF(AND(L6="Status",L7="",L18=""),2,IF(AND(L6&lt;&gt;"Status",L7="",L18=""),1,0))))</f>
        <v>1</v>
      </c>
      <c r="G74" s="14">
        <f>IF(AND(N6="Status",OR(N7="Res",N7="MR",N7="Disket",N7="Udmeldt"),N18=""),1,IF(AND(N6="Status",N7="",OR(N18=1,N18="x",N18=2)),1,IF(AND(N6="Status",N7="",N18=""),2,IF(AND(N6&lt;&gt;"Status",N7="",N18=""),1,0))))</f>
        <v>1</v>
      </c>
      <c r="H74" s="14">
        <f>IF(AND(P6="Status",OR(P7="Res",P7="MR",P7="Disket",P7="Udmeldt"),P18=""),1,IF(AND(P6="Status",P7="",OR(P18=1,P18="x",P18=2)),1,IF(AND(P6="Status",P7="",P18=""),2,IF(AND(P6&lt;&gt;"Status",P7="",P18=""),1,0))))</f>
        <v>1</v>
      </c>
      <c r="I74" s="14">
        <f>IF(AND(R6="Status",OR(R7="Res",R7="MR",R7="Disket",R7="Udmeldt"),R18=""),1,IF(AND(R6="Status",R7="",OR(R18=1,R18="x",R18=2)),1,IF(AND(R6="Status",R7="",R18=""),2,IF(AND(R6&lt;&gt;"Status",R7="",R18=""),1,0))))</f>
        <v>1</v>
      </c>
      <c r="J74" s="14">
        <f>IF(AND(T6="Status",OR(T7="Res",T7="MR",T7="Disket",T7="Udmeldt"),T18=""),1,IF(AND(T6="Status",T7="",OR(T18=1,T18="x",T18=2)),1,IF(AND(T6="Status",T7="",T18=""),2,IF(AND(T6&lt;&gt;"Status",T7="",T18=""),1,0))))</f>
        <v>1</v>
      </c>
      <c r="K74" s="14">
        <f>IF(AND(V6="Status",OR(V7="Res",V7="MR",V7="Disket",V7="Udmeldt"),V18=""),1,IF(AND(V6="Status",V7="",OR(V18=1,V18="x",V18=2)),1,IF(AND(V6="Status",V7="",V18=""),2,IF(AND(V6&lt;&gt;"Status",V7="",V18=""),1,0))))</f>
        <v>1</v>
      </c>
      <c r="L74" s="14">
        <f>IF(AND(X6="Status",OR(X7="Res",X7="MR",X7="Disket",X7="Udmeldt"),X18=""),1,IF(AND(X6="Status",X7="",OR(X18=1,X18="x",X18=2)),1,IF(AND(X6="Status",X7="",X18=""),2,IF(AND(X6&lt;&gt;"Status",X7="",X18=""),1,0))))</f>
        <v>1</v>
      </c>
      <c r="M74" s="14">
        <f>IF(AND(Z6="Status",OR(Z7="Res",Z7="MR",Z7="Disket",Z7="Udmeldt"),Z18=""),1,IF(AND(Z6="Status",Z7="",OR(Z18=1,Z18="x",Z18=2)),1,IF(AND(Z6="Status",Z7="",Z18=""),2,IF(AND(Z6&lt;&gt;"Status",Z7="",Z18=""),1,0))))</f>
        <v>1</v>
      </c>
      <c r="N74" s="14">
        <f>IF(AND(AB6="Status",OR(AB7="Res",AB7="MR",AB7="Disket",AB7="Udmeldt"),AB18=""),1,IF(AND(AB6="Status",AB7="",OR(AB18=1,AB18="x",AB18=2)),1,IF(AND(AB6="Status",AB7="",AB18=""),2,IF(AND(AB6&lt;&gt;"Status",AB7="",AB18=""),1,0))))</f>
        <v>1</v>
      </c>
      <c r="O74" s="14">
        <f>IF(AND(AD6="Status",OR(AD7="Res",AD7="MR",AD7="Disket",AD7="Udmeldt"),AD18=""),1,IF(AND(AD6="Status",AD7="",OR(AD18=1,AD18="x",AD18=2)),1,IF(AND(AD6="Status",AD7="",AD18=""),2,IF(AND(AD6&lt;&gt;"Status",AD7="",AD18=""),1,0))))</f>
        <v>1</v>
      </c>
      <c r="P74" s="14">
        <f>IF(AND(AF6="Status",OR(AF7="Res",AF7="MR",AF7="Disket",AF7="Udmeldt"),AF18=""),1,IF(AND(AF6="Status",AF7="",OR(AF18=1,AF18="x",AF18=2)),1,IF(AND(AF6="Status",AF7="",AF18=""),2,IF(AND(AF6&lt;&gt;"Status",AF7="",AF18=""),1,0))))</f>
        <v>1</v>
      </c>
      <c r="Q74" s="14">
        <f>IF(AND(AH6="Status",OR(AH7="Res",AH7="MR",AH7="Disket",AH7="Udmeldt"),AH18=""),1,IF(AND(AH6="Status",AH7="",OR(AH18=1,AH18="x",AH18=2)),1,IF(AND(AH6="Status",AH7="",AH18=""),2,IF(AND(AH6&lt;&gt;"Status",AH7="",AH18=""),1,0))))</f>
        <v>1</v>
      </c>
      <c r="R74" s="14">
        <f>IF(AND(AJ6="Status",OR(AJ7="Res",AJ7="MR",AJ7="Disket",AJ7="Udmeldt"),AJ18=""),1,IF(AND(AJ6="Status",AJ7="",OR(AJ18=1,AJ18="x",AJ18=2)),1,IF(AND(AJ6="Status",AJ7="",AJ18=""),2,IF(AND(AJ6&lt;&gt;"Status",AJ7="",AJ18=""),1,0))))</f>
        <v>1</v>
      </c>
      <c r="S74" s="14">
        <f>IF(AND(AL6="Status",OR(AL7="Res",AL7="MR",AL7="Disket",AL7="Udmeldt"),AL18=""),1,IF(AND(AL6="Status",AL7="",OR(AL18=1,AL18="x",AL18=2)),1,IF(AND(AL6="Status",AL7="",AL18=""),2,IF(AND(AL6&lt;&gt;"Status",AL7="",AL18=""),1,0))))</f>
        <v>1</v>
      </c>
      <c r="T74" s="14">
        <f>IF(AND(AN6="Status",OR(AN7="Res",AN7="MR",AN7="Disket",AN7="Udmeldt"),AN18=""),1,IF(AND(AN6="Status",AN7="",OR(AN18=1,AN18="x",AN18=2)),1,IF(AND(AN6="Status",AN7="",AN18=""),2,IF(AND(AN6&lt;&gt;"Status",AN7="",AN18=""),1,0))))</f>
        <v>1</v>
      </c>
      <c r="U74" s="14"/>
    </row>
    <row r="75" spans="1:39" hidden="1" x14ac:dyDescent="0.15">
      <c r="A75" s="14">
        <f>IF(AND(B6="Status",OR(B7="Res",B7="MR",B7="Disket",B7="Udmeldt"),B19=""),1,IF(AND(B6="Status",B7="",OR(B19=1,B19="x",B19=2)),1,IF(AND(B6="Status",B7="",B19=""),2,IF(AND(B6&lt;&gt;"Status",B7="",B19=""),1,0))))</f>
        <v>1</v>
      </c>
      <c r="B75" s="14">
        <f>IF(AND(D6="Status",OR(D7="Res",D7="MR",D7="Disket",D7="Udmeldt"),D19=""),1,IF(AND(D6="Status",D7="",OR(D19=1,D19="x",D19=2)),1,IF(AND(D6="Status",D7="",D19=""),2,IF(AND(D6&lt;&gt;"Status",D7="",D19=""),1,0))))</f>
        <v>1</v>
      </c>
      <c r="C75" s="14">
        <f>IF(AND(F6="Status",OR(F7="Res",F7="MR",F7="Disket",F7="Udmeldt"),F19=""),1,IF(AND(F6="Status",F7="",OR(F19=1,F19="x",F19=2)),1,IF(AND(F6="Status",F7="",F19=""),2,IF(AND(F6&lt;&gt;"Status",F7="",F19=""),1,0))))</f>
        <v>1</v>
      </c>
      <c r="D75" s="14">
        <f>IF(AND(H6="Status",OR(H7="Res",H7="MR",H7="Disket",H7="Udmeldt"),H19=""),1,IF(AND(H6="Status",H7="",OR(H19=1,H19="x",H19=2)),1,IF(AND(H6="Status",H7="",H19=""),2,IF(AND(H6&lt;&gt;"Status",H7="",H19=""),1,0))))</f>
        <v>1</v>
      </c>
      <c r="E75" s="14">
        <f>IF(AND(J6="Status",OR(J7="Res",J7="MR",J7="Disket",J7="Udmeldt"),J19=""),1,IF(AND(J6="Status",J7="",OR(J19=1,J19="x",J19=2)),1,IF(AND(J6="Status",J7="",J19=""),2,IF(AND(J6&lt;&gt;"Status",J7="",J19=""),1,0))))</f>
        <v>1</v>
      </c>
      <c r="F75" s="14">
        <f>IF(AND(L6="Status",OR(L7="Res",L7="MR",L7="Disket",L7="Udmeldt"),L19=""),1,IF(AND(L6="Status",L7="",OR(L19=1,L19="x",L19=2)),1,IF(AND(L6="Status",L7="",L19=""),2,IF(AND(L6&lt;&gt;"Status",L7="",L19=""),1,0))))</f>
        <v>1</v>
      </c>
      <c r="G75" s="14">
        <f>IF(AND(N6="Status",OR(N7="Res",N7="MR",N7="Disket",N7="Udmeldt"),N19=""),1,IF(AND(N6="Status",N7="",OR(N19=1,N19="x",N19=2)),1,IF(AND(N6="Status",N7="",N19=""),2,IF(AND(N6&lt;&gt;"Status",N7="",N19=""),1,0))))</f>
        <v>1</v>
      </c>
      <c r="H75" s="14">
        <f>IF(AND(P6="Status",OR(P7="Res",P7="MR",P7="Disket",P7="Udmeldt"),P19=""),1,IF(AND(P6="Status",P7="",OR(P19=1,P19="x",P19=2)),1,IF(AND(P6="Status",P7="",P19=""),2,IF(AND(P6&lt;&gt;"Status",P7="",P19=""),1,0))))</f>
        <v>1</v>
      </c>
      <c r="I75" s="14">
        <f>IF(AND(R6="Status",OR(R7="Res",R7="MR",R7="Disket",R7="Udmeldt"),R19=""),1,IF(AND(R6="Status",R7="",OR(R19=1,R19="x",R19=2)),1,IF(AND(R6="Status",R7="",R19=""),2,IF(AND(R6&lt;&gt;"Status",R7="",R19=""),1,0))))</f>
        <v>1</v>
      </c>
      <c r="J75" s="14">
        <f>IF(AND(T6="Status",OR(T7="Res",T7="MR",T7="Disket",T7="Udmeldt"),T19=""),1,IF(AND(T6="Status",T7="",OR(T19=1,T19="x",T19=2)),1,IF(AND(T6="Status",T7="",T19=""),2,IF(AND(T6&lt;&gt;"Status",T7="",T19=""),1,0))))</f>
        <v>1</v>
      </c>
      <c r="K75" s="14">
        <f>IF(AND(V6="Status",OR(V7="Res",V7="MR",V7="Disket",V7="Udmeldt"),V19=""),1,IF(AND(V6="Status",V7="",OR(V19=1,V19="x",V19=2)),1,IF(AND(V6="Status",V7="",V19=""),2,IF(AND(V6&lt;&gt;"Status",V7="",V19=""),1,0))))</f>
        <v>1</v>
      </c>
      <c r="L75" s="14">
        <f>IF(AND(X6="Status",OR(X7="Res",X7="MR",X7="Disket",X7="Udmeldt"),X19=""),1,IF(AND(X6="Status",X7="",OR(X19=1,X19="x",X19=2)),1,IF(AND(X6="Status",X7="",X19=""),2,IF(AND(X6&lt;&gt;"Status",X7="",X19=""),1,0))))</f>
        <v>1</v>
      </c>
      <c r="M75" s="14">
        <f>IF(AND(Z6="Status",OR(Z7="Res",Z7="MR",Z7="Disket",Z7="Udmeldt"),Z19=""),1,IF(AND(Z6="Status",Z7="",OR(Z19=1,Z19="x",Z19=2)),1,IF(AND(Z6="Status",Z7="",Z19=""),2,IF(AND(Z6&lt;&gt;"Status",Z7="",Z19=""),1,0))))</f>
        <v>1</v>
      </c>
      <c r="N75" s="14">
        <f>IF(AND(AB6="Status",OR(AB7="Res",AB7="MR",AB7="Disket",AB7="Udmeldt"),AB19=""),1,IF(AND(AB6="Status",AB7="",OR(AB19=1,AB19="x",AB19=2)),1,IF(AND(AB6="Status",AB7="",AB19=""),2,IF(AND(AB6&lt;&gt;"Status",AB7="",AB19=""),1,0))))</f>
        <v>1</v>
      </c>
      <c r="O75" s="14">
        <f>IF(AND(AD6="Status",OR(AD7="Res",AD7="MR",AD7="Disket",AD7="Udmeldt"),AD19=""),1,IF(AND(AD6="Status",AD7="",OR(AD19=1,AD19="x",AD19=2)),1,IF(AND(AD6="Status",AD7="",AD19=""),2,IF(AND(AD6&lt;&gt;"Status",AD7="",AD19=""),1,0))))</f>
        <v>1</v>
      </c>
      <c r="P75" s="14">
        <f>IF(AND(AF6="Status",OR(AF7="Res",AF7="MR",AF7="Disket",AF7="Udmeldt"),AF19=""),1,IF(AND(AF6="Status",AF7="",OR(AF19=1,AF19="x",AF19=2)),1,IF(AND(AF6="Status",AF7="",AF19=""),2,IF(AND(AF6&lt;&gt;"Status",AF7="",AF19=""),1,0))))</f>
        <v>1</v>
      </c>
      <c r="Q75" s="14">
        <f>IF(AND(AH6="Status",OR(AH7="Res",AH7="MR",AH7="Disket",AH7="Udmeldt"),AH19=""),1,IF(AND(AH6="Status",AH7="",OR(AH19=1,AH19="x",AH19=2)),1,IF(AND(AH6="Status",AH7="",AH19=""),2,IF(AND(AH6&lt;&gt;"Status",AH7="",AH19=""),1,0))))</f>
        <v>1</v>
      </c>
      <c r="R75" s="14">
        <f>IF(AND(AJ6="Status",OR(AJ7="Res",AJ7="MR",AJ7="Disket",AJ7="Udmeldt"),AJ19=""),1,IF(AND(AJ6="Status",AJ7="",OR(AJ19=1,AJ19="x",AJ19=2)),1,IF(AND(AJ6="Status",AJ7="",AJ19=""),2,IF(AND(AJ6&lt;&gt;"Status",AJ7="",AJ19=""),1,0))))</f>
        <v>1</v>
      </c>
      <c r="S75" s="14">
        <f>IF(AND(AL6="Status",OR(AL7="Res",AL7="MR",AL7="Disket",AL7="Udmeldt"),AL19=""),1,IF(AND(AL6="Status",AL7="",OR(AL19=1,AL19="x",AL19=2)),1,IF(AND(AL6="Status",AL7="",AL19=""),2,IF(AND(AL6&lt;&gt;"Status",AL7="",AL19=""),1,0))))</f>
        <v>1</v>
      </c>
      <c r="T75" s="14">
        <f>IF(AND(AN6="Status",OR(AN7="Res",AN7="MR",AN7="Disket",AN7="Udmeldt"),AN19=""),1,IF(AND(AN6="Status",AN7="",OR(AN19=1,AN19="x",AN19=2)),1,IF(AND(AN6="Status",AN7="",AN19=""),2,IF(AND(AN6&lt;&gt;"Status",AN7="",AN19=""),1,0))))</f>
        <v>1</v>
      </c>
      <c r="U75" s="14"/>
    </row>
    <row r="76" spans="1:39" hidden="1" x14ac:dyDescent="0.15">
      <c r="A76" s="14">
        <f>IF(AND(B6="Status",OR(B7="Res",B7="MR",B7="Disket",B7="Udmeldt"),B20=""),1,IF(AND(B6="Status",B7="",OR(B20=1,B20="x",B20=2)),1,IF(AND(B6="Status",B7="",B20=""),2,IF(AND(B6&lt;&gt;"Status",B7="",B20=""),1,0))))</f>
        <v>1</v>
      </c>
      <c r="B76" s="14">
        <f>IF(AND(D6="Status",OR(D7="Res",D7="MR",D7="Disket",D7="Udmeldt"),D20=""),1,IF(AND(D6="Status",D7="",OR(D20=1,D20="x",D20=2)),1,IF(AND(D6="Status",D7="",D20=""),2,IF(AND(D6&lt;&gt;"Status",D7="",D20=""),1,0))))</f>
        <v>1</v>
      </c>
      <c r="C76" s="14">
        <f>IF(AND(F6="Status",OR(F7="Res",F7="MR",F7="Disket",F7="Udmeldt"),F20=""),1,IF(AND(F6="Status",F7="",OR(F20=1,F20="x",F20=2)),1,IF(AND(F6="Status",F7="",F20=""),2,IF(AND(F6&lt;&gt;"Status",F7="",F20=""),1,0))))</f>
        <v>1</v>
      </c>
      <c r="D76" s="14">
        <f>IF(AND(H6="Status",OR(H7="Res",H7="MR",H7="Disket",H7="Udmeldt"),H20=""),1,IF(AND(H6="Status",H7="",OR(H20=1,H20="x",H20=2)),1,IF(AND(H6="Status",H7="",H20=""),2,IF(AND(H6&lt;&gt;"Status",H7="",H20=""),1,0))))</f>
        <v>1</v>
      </c>
      <c r="E76" s="14">
        <f>IF(AND(J6="Status",OR(J7="Res",J7="MR",J7="Disket",J7="Udmeldt"),J20=""),1,IF(AND(J6="Status",J7="",OR(J20=1,J20="x",J20=2)),1,IF(AND(J6="Status",J7="",J20=""),2,IF(AND(J6&lt;&gt;"Status",J7="",J20=""),1,0))))</f>
        <v>1</v>
      </c>
      <c r="F76" s="14">
        <f>IF(AND(L6="Status",OR(L7="Res",L7="MR",L7="Disket",L7="Udmeldt"),L20=""),1,IF(AND(L6="Status",L7="",OR(L20=1,L20="x",L20=2)),1,IF(AND(L6="Status",L7="",L20=""),2,IF(AND(L6&lt;&gt;"Status",L7="",L20=""),1,0))))</f>
        <v>1</v>
      </c>
      <c r="G76" s="14">
        <f>IF(AND(N6="Status",OR(N7="Res",N7="MR",N7="Disket",N7="Udmeldt"),N20=""),1,IF(AND(N6="Status",N7="",OR(N20=1,N20="x",N20=2)),1,IF(AND(N6="Status",N7="",N20=""),2,IF(AND(N6&lt;&gt;"Status",N7="",N20=""),1,0))))</f>
        <v>1</v>
      </c>
      <c r="H76" s="14">
        <f>IF(AND(P6="Status",OR(P7="Res",P7="MR",P7="Disket",P7="Udmeldt"),P20=""),1,IF(AND(P6="Status",P7="",OR(P20=1,P20="x",P20=2)),1,IF(AND(P6="Status",P7="",P20=""),2,IF(AND(P6&lt;&gt;"Status",P7="",P20=""),1,0))))</f>
        <v>1</v>
      </c>
      <c r="I76" s="14">
        <f>IF(AND(R6="Status",OR(R7="Res",R7="MR",R7="Disket",R7="Udmeldt"),R20=""),1,IF(AND(R6="Status",R7="",OR(R20=1,R20="x",R20=2)),1,IF(AND(R6="Status",R7="",R20=""),2,IF(AND(R6&lt;&gt;"Status",R7="",R20=""),1,0))))</f>
        <v>1</v>
      </c>
      <c r="J76" s="14">
        <f>IF(AND(T6="Status",OR(T7="Res",T7="MR",T7="Disket",T7="Udmeldt"),T20=""),1,IF(AND(T6="Status",T7="",OR(T20=1,T20="x",T20=2)),1,IF(AND(T6="Status",T7="",T20=""),2,IF(AND(T6&lt;&gt;"Status",T7="",T20=""),1,0))))</f>
        <v>1</v>
      </c>
      <c r="K76" s="14">
        <f>IF(AND(V6="Status",OR(V7="Res",V7="MR",V7="Disket",V7="Udmeldt"),V20=""),1,IF(AND(V6="Status",V7="",OR(V20=1,V20="x",V20=2)),1,IF(AND(V6="Status",V7="",V20=""),2,IF(AND(V6&lt;&gt;"Status",V7="",V20=""),1,0))))</f>
        <v>1</v>
      </c>
      <c r="L76" s="14">
        <f>IF(AND(X6="Status",OR(X7="Res",X7="MR",X7="Disket",X7="Udmeldt"),X20=""),1,IF(AND(X6="Status",X7="",OR(X20=1,X20="x",X20=2)),1,IF(AND(X6="Status",X7="",X20=""),2,IF(AND(X6&lt;&gt;"Status",X7="",X20=""),1,0))))</f>
        <v>1</v>
      </c>
      <c r="M76" s="14">
        <f>IF(AND(Z6="Status",OR(Z7="Res",Z7="MR",Z7="Disket",Z7="Udmeldt"),Z20=""),1,IF(AND(Z6="Status",Z7="",OR(Z20=1,Z20="x",Z20=2)),1,IF(AND(Z6="Status",Z7="",Z20=""),2,IF(AND(Z6&lt;&gt;"Status",Z7="",Z20=""),1,0))))</f>
        <v>1</v>
      </c>
      <c r="N76" s="14">
        <f>IF(AND(AB6="Status",OR(AB7="Res",AB7="MR",AB7="Disket",AB7="Udmeldt"),AB20=""),1,IF(AND(AB6="Status",AB7="",OR(AB20=1,AB20="x",AB20=2)),1,IF(AND(AB6="Status",AB7="",AB20=""),2,IF(AND(AB6&lt;&gt;"Status",AB7="",AB20=""),1,0))))</f>
        <v>1</v>
      </c>
      <c r="O76" s="14">
        <f>IF(AND(AD6="Status",OR(AD7="Res",AD7="MR",AD7="Disket",AD7="Udmeldt"),AD20=""),1,IF(AND(AD6="Status",AD7="",OR(AD20=1,AD20="x",AD20=2)),1,IF(AND(AD6="Status",AD7="",AD20=""),2,IF(AND(AD6&lt;&gt;"Status",AD7="",AD20=""),1,0))))</f>
        <v>1</v>
      </c>
      <c r="P76" s="14">
        <f>IF(AND(AF6="Status",OR(AF7="Res",AF7="MR",AF7="Disket",AF7="Udmeldt"),AF20=""),1,IF(AND(AF6="Status",AF7="",OR(AF20=1,AF20="x",AF20=2)),1,IF(AND(AF6="Status",AF7="",AF20=""),2,IF(AND(AF6&lt;&gt;"Status",AF7="",AF20=""),1,0))))</f>
        <v>1</v>
      </c>
      <c r="Q76" s="14">
        <f>IF(AND(AH6="Status",OR(AH7="Res",AH7="MR",AH7="Disket",AH7="Udmeldt"),AH20=""),1,IF(AND(AH6="Status",AH7="",OR(AH20=1,AH20="x",AH20=2)),1,IF(AND(AH6="Status",AH7="",AH20=""),2,IF(AND(AH6&lt;&gt;"Status",AH7="",AH20=""),1,0))))</f>
        <v>1</v>
      </c>
      <c r="R76" s="14">
        <f>IF(AND(AJ6="Status",OR(AJ7="Res",AJ7="MR",AJ7="Disket",AJ7="Udmeldt"),AJ20=""),1,IF(AND(AJ6="Status",AJ7="",OR(AJ20=1,AJ20="x",AJ20=2)),1,IF(AND(AJ6="Status",AJ7="",AJ20=""),2,IF(AND(AJ6&lt;&gt;"Status",AJ7="",AJ20=""),1,0))))</f>
        <v>1</v>
      </c>
      <c r="S76" s="14">
        <f>IF(AND(AL6="Status",OR(AL7="Res",AL7="MR",AL7="Disket",AL7="Udmeldt"),AL20=""),1,IF(AND(AL6="Status",AL7="",OR(AL20=1,AL20="x",AL20=2)),1,IF(AND(AL6="Status",AL7="",AL20=""),2,IF(AND(AL6&lt;&gt;"Status",AL7="",AL20=""),1,0))))</f>
        <v>1</v>
      </c>
      <c r="T76" s="14">
        <f>IF(AND(AN6="Status",OR(AN7="Res",AN7="MR",AN7="Disket",AN7="Udmeldt"),AN20=""),1,IF(AND(AN6="Status",AN7="",OR(AN20=1,AN20="x",AN20=2)),1,IF(AND(AN6="Status",AN7="",AN20=""),2,IF(AND(AN6&lt;&gt;"Status",AN7="",AN20=""),1,0))))</f>
        <v>1</v>
      </c>
      <c r="U76" s="14"/>
    </row>
    <row r="77" spans="1:39" hidden="1" x14ac:dyDescent="0.15">
      <c r="A77" s="14">
        <f>IF(AND(B6="Status",OR(B7="Res",B7="MR",B7="Disket",B7="Udmeldt"),B21=""),1,IF(AND(B6="Status",B7="",OR(B21=1,B21="x",B21=2)),1,IF(AND(B6="Status",B7="",B21=""),2,IF(AND(B6&lt;&gt;"Status",B7="",B21=""),1,0))))</f>
        <v>1</v>
      </c>
      <c r="B77" s="14">
        <f>IF(AND(D6="Status",OR(D7="Res",D7="MR",D7="Disket",D7="Udmeldt"),D21=""),1,IF(AND(D6="Status",D7="",OR(D21=1,D21="x",D21=2)),1,IF(AND(D6="Status",D7="",D21=""),2,IF(AND(D6&lt;&gt;"Status",D7="",D21=""),1,0))))</f>
        <v>1</v>
      </c>
      <c r="C77" s="14">
        <f>IF(AND(F6="Status",OR(F7="Res",F7="MR",F7="Disket",F7="Udmeldt"),F21=""),1,IF(AND(F6="Status",F7="",OR(F21=1,F21="x",F21=2)),1,IF(AND(F6="Status",F7="",F21=""),2,IF(AND(F6&lt;&gt;"Status",F7="",F21=""),1,0))))</f>
        <v>1</v>
      </c>
      <c r="D77" s="14">
        <f>IF(AND(H6="Status",OR(H7="Res",H7="MR",H7="Disket",H7="Udmeldt"),H21=""),1,IF(AND(H6="Status",H7="",OR(H21=1,H21="x",H21=2)),1,IF(AND(H6="Status",H7="",H21=""),2,IF(AND(H6&lt;&gt;"Status",H7="",H21=""),1,0))))</f>
        <v>1</v>
      </c>
      <c r="E77" s="14">
        <f>IF(AND(J6="Status",OR(J7="Res",J7="MR",J7="Disket",J7="Udmeldt"),J21=""),1,IF(AND(J6="Status",J7="",OR(J21=1,J21="x",J21=2)),1,IF(AND(J6="Status",J7="",J21=""),2,IF(AND(J6&lt;&gt;"Status",J7="",J21=""),1,0))))</f>
        <v>1</v>
      </c>
      <c r="F77" s="14">
        <f>IF(AND(L6="Status",OR(L7="Res",L7="MR",L7="Disket",L7="Udmeldt"),L21=""),1,IF(AND(L6="Status",L7="",OR(L21=1,L21="x",L21=2)),1,IF(AND(L6="Status",L7="",L21=""),2,IF(AND(L6&lt;&gt;"Status",L7="",L21=""),1,0))))</f>
        <v>1</v>
      </c>
      <c r="G77" s="14">
        <f>IF(AND(N6="Status",OR(N7="Res",N7="MR",N7="Disket",N7="Udmeldt"),N21=""),1,IF(AND(N6="Status",N7="",OR(N21=1,N21="x",N21=2)),1,IF(AND(N6="Status",N7="",N21=""),2,IF(AND(N6&lt;&gt;"Status",N7="",N21=""),1,0))))</f>
        <v>1</v>
      </c>
      <c r="H77" s="14">
        <f>IF(AND(P6="Status",OR(P7="Res",P7="MR",P7="Disket",P7="Udmeldt"),P21=""),1,IF(AND(P6="Status",P7="",OR(P21=1,P21="x",P21=2)),1,IF(AND(P6="Status",P7="",P21=""),2,IF(AND(P6&lt;&gt;"Status",P7="",P21=""),1,0))))</f>
        <v>1</v>
      </c>
      <c r="I77" s="14">
        <f>IF(AND(R6="Status",OR(R7="Res",R7="MR",R7="Disket",R7="Udmeldt"),R21=""),1,IF(AND(R6="Status",R7="",OR(R21=1,R21="x",R21=2)),1,IF(AND(R6="Status",R7="",R21=""),2,IF(AND(R6&lt;&gt;"Status",R7="",R21=""),1,0))))</f>
        <v>1</v>
      </c>
      <c r="J77" s="14">
        <f>IF(AND(T6="Status",OR(T7="Res",T7="MR",T7="Disket",T7="Udmeldt"),T21=""),1,IF(AND(T6="Status",T7="",OR(T21=1,T21="x",T21=2)),1,IF(AND(T6="Status",T7="",T21=""),2,IF(AND(T6&lt;&gt;"Status",T7="",T21=""),1,0))))</f>
        <v>1</v>
      </c>
      <c r="K77" s="14">
        <f>IF(AND(V6="Status",OR(V7="Res",V7="MR",V7="Disket",V7="Udmeldt"),V21=""),1,IF(AND(V6="Status",V7="",OR(V21=1,V21="x",V21=2)),1,IF(AND(V6="Status",V7="",V21=""),2,IF(AND(V6&lt;&gt;"Status",V7="",V21=""),1,0))))</f>
        <v>1</v>
      </c>
      <c r="L77" s="14">
        <f>IF(AND(X6="Status",OR(X7="Res",X7="MR",X7="Disket",X7="Udmeldt"),X21=""),1,IF(AND(X6="Status",X7="",OR(X21=1,X21="x",X21=2)),1,IF(AND(X6="Status",X7="",X21=""),2,IF(AND(X6&lt;&gt;"Status",X7="",X21=""),1,0))))</f>
        <v>1</v>
      </c>
      <c r="M77" s="14">
        <f>IF(AND(Z6="Status",OR(Z7="Res",Z7="MR",Z7="Disket",Z7="Udmeldt"),Z21=""),1,IF(AND(Z6="Status",Z7="",OR(Z21=1,Z21="x",Z21=2)),1,IF(AND(Z6="Status",Z7="",Z21=""),2,IF(AND(Z6&lt;&gt;"Status",Z7="",Z21=""),1,0))))</f>
        <v>1</v>
      </c>
      <c r="N77" s="14">
        <f>IF(AND(AB6="Status",OR(AB7="Res",AB7="MR",AB7="Disket",AB7="Udmeldt"),AB21=""),1,IF(AND(AB6="Status",AB7="",OR(AB21=1,AB21="x",AB21=2)),1,IF(AND(AB6="Status",AB7="",AB21=""),2,IF(AND(AB6&lt;&gt;"Status",AB7="",AB21=""),1,0))))</f>
        <v>1</v>
      </c>
      <c r="O77" s="14">
        <f>IF(AND(AD6="Status",OR(AD7="Res",AD7="MR",AD7="Disket",AD7="Udmeldt"),AD21=""),1,IF(AND(AD6="Status",AD7="",OR(AD21=1,AD21="x",AD21=2)),1,IF(AND(AD6="Status",AD7="",AD21=""),2,IF(AND(AD6&lt;&gt;"Status",AD7="",AD21=""),1,0))))</f>
        <v>1</v>
      </c>
      <c r="P77" s="14">
        <f>IF(AND(AF6="Status",OR(AF7="Res",AF7="MR",AF7="Disket",AF7="Udmeldt"),AF21=""),1,IF(AND(AF6="Status",AF7="",OR(AF21=1,AF21="x",AF21=2)),1,IF(AND(AF6="Status",AF7="",AF21=""),2,IF(AND(AF6&lt;&gt;"Status",AF7="",AF21=""),1,0))))</f>
        <v>1</v>
      </c>
      <c r="Q77" s="14">
        <f>IF(AND(AH6="Status",OR(AH7="Res",AH7="MR",AH7="Disket",AH7="Udmeldt"),AH21=""),1,IF(AND(AH6="Status",AH7="",OR(AH21=1,AH21="x",AH21=2)),1,IF(AND(AH6="Status",AH7="",AH21=""),2,IF(AND(AH6&lt;&gt;"Status",AH7="",AH21=""),1,0))))</f>
        <v>1</v>
      </c>
      <c r="R77" s="14">
        <f>IF(AND(AJ6="Status",OR(AJ7="Res",AJ7="MR",AJ7="Disket",AJ7="Udmeldt"),AJ21=""),1,IF(AND(AJ6="Status",AJ7="",OR(AJ21=1,AJ21="x",AJ21=2)),1,IF(AND(AJ6="Status",AJ7="",AJ21=""),2,IF(AND(AJ6&lt;&gt;"Status",AJ7="",AJ21=""),1,0))))</f>
        <v>1</v>
      </c>
      <c r="S77" s="14">
        <f>IF(AND(AL6="Status",OR(AL7="Res",AL7="MR",AL7="Disket",AL7="Udmeldt"),AL21=""),1,IF(AND(AL6="Status",AL7="",OR(AL21=1,AL21="x",AL21=2)),1,IF(AND(AL6="Status",AL7="",AL21=""),2,IF(AND(AL6&lt;&gt;"Status",AL7="",AL21=""),1,0))))</f>
        <v>1</v>
      </c>
      <c r="T77" s="14">
        <f>IF(AND(AN6="Status",OR(AN7="Res",AN7="MR",AN7="Disket",AN7="Udmeldt"),AN21=""),1,IF(AND(AN6="Status",AN7="",OR(AN21=1,AN21="x",AN21=2)),1,IF(AND(AN6="Status",AN7="",AN21=""),2,IF(AND(AN6&lt;&gt;"Status",AN7="",AN21=""),1,0))))</f>
        <v>1</v>
      </c>
      <c r="U77" s="14"/>
    </row>
    <row r="78" spans="1:39" hidden="1" x14ac:dyDescent="0.15">
      <c r="A78" s="14" t="str">
        <f t="shared" ref="A78:T78" si="0">IF(COUNTIF(A65:A77,"=1")=13,"OK",IF(COUNTIF(A65:A77,"=2")&gt;0,"","FEJL"))</f>
        <v>OK</v>
      </c>
      <c r="B78" s="14" t="str">
        <f t="shared" si="0"/>
        <v>OK</v>
      </c>
      <c r="C78" s="14" t="str">
        <f t="shared" si="0"/>
        <v>OK</v>
      </c>
      <c r="D78" s="14" t="str">
        <f t="shared" si="0"/>
        <v>OK</v>
      </c>
      <c r="E78" s="14" t="str">
        <f t="shared" si="0"/>
        <v>OK</v>
      </c>
      <c r="F78" s="14" t="str">
        <f t="shared" si="0"/>
        <v>OK</v>
      </c>
      <c r="G78" s="14" t="str">
        <f t="shared" si="0"/>
        <v>OK</v>
      </c>
      <c r="H78" s="14" t="str">
        <f t="shared" si="0"/>
        <v>OK</v>
      </c>
      <c r="I78" s="14" t="str">
        <f t="shared" si="0"/>
        <v>OK</v>
      </c>
      <c r="J78" s="14" t="str">
        <f t="shared" si="0"/>
        <v>OK</v>
      </c>
      <c r="K78" s="14" t="str">
        <f t="shared" si="0"/>
        <v>OK</v>
      </c>
      <c r="L78" s="14" t="str">
        <f t="shared" si="0"/>
        <v>OK</v>
      </c>
      <c r="M78" s="14" t="str">
        <f t="shared" si="0"/>
        <v>OK</v>
      </c>
      <c r="N78" s="14" t="str">
        <f t="shared" si="0"/>
        <v>OK</v>
      </c>
      <c r="O78" s="14" t="str">
        <f t="shared" si="0"/>
        <v>OK</v>
      </c>
      <c r="P78" s="14" t="str">
        <f t="shared" si="0"/>
        <v>OK</v>
      </c>
      <c r="Q78" s="14" t="str">
        <f t="shared" si="0"/>
        <v>OK</v>
      </c>
      <c r="R78" s="14" t="str">
        <f t="shared" si="0"/>
        <v>OK</v>
      </c>
      <c r="S78" s="14" t="str">
        <f t="shared" si="0"/>
        <v>OK</v>
      </c>
      <c r="T78" s="14" t="str">
        <f t="shared" si="0"/>
        <v>OK</v>
      </c>
      <c r="U78" s="14"/>
    </row>
    <row r="79" spans="1:39" hidden="1" x14ac:dyDescent="0.15">
      <c r="A79" s="14">
        <f>IF(AND(B27="Status",OR(B28="Res",B28="MR",B28="Disket",B28="Udmeldt"),B30=""),1,IF(AND(B27="Status",B28="",OR(B30=1,B30="x",B30=2)),1,IF(AND(B27="Status",B28="",B30=""),2,IF(AND(B27&lt;&gt;"Status",B28="",B30=""),1,0))))</f>
        <v>1</v>
      </c>
      <c r="B79" s="14">
        <f>IF(AND(D27="Status",OR(D28="Res",D28="MR",D28="Disket",D28="Udmeldt"),D30=""),1,IF(AND(D27="Status",D28="",OR(D30=1,D30="x",D30=2)),1,IF(AND(D27="Status",D28="",D30=""),2,IF(AND(D27&lt;&gt;"Status",D28="",D30=""),1,0))))</f>
        <v>1</v>
      </c>
      <c r="C79" s="14">
        <f>IF(AND(F27="Status",OR(F28="Res",F28="MR",F28="Disket",F28="Udmeldt"),F30=""),1,IF(AND(F27="Status",F28="",OR(F30=1,F30="x",F30=2)),1,IF(AND(F27="Status",F28="",F30=""),2,IF(AND(F27&lt;&gt;"Status",F28="",F30=""),1,0))))</f>
        <v>1</v>
      </c>
      <c r="D79" s="14">
        <f>IF(AND(H27="Status",OR(H28="Res",H28="MR",H28="Disket",H28="Udmeldt"),H30=""),1,IF(AND(H27="Status",H28="",OR(H30=1,H30="x",H30=2)),1,IF(AND(H27="Status",H28="",H30=""),2,IF(AND(H27&lt;&gt;"Status",H28="",H30=""),1,0))))</f>
        <v>1</v>
      </c>
      <c r="E79" s="14">
        <f>IF(AND(J27="Status",OR(J28="Res",J28="MR",J28="Disket",J28="Udmeldt"),J30=""),1,IF(AND(J27="Status",J28="",OR(J30=1,J30="x",J30=2)),1,IF(AND(J27="Status",J28="",J30=""),2,IF(AND(J27&lt;&gt;"Status",J28="",J30=""),1,0))))</f>
        <v>1</v>
      </c>
      <c r="F79" s="14">
        <f>IF(AND(L27="Status",OR(L28="Res",L28="MR",L28="Disket",L28="Udmeldt"),L30=""),1,IF(AND(L27="Status",L28="",OR(L30=1,L30="x",L30=2)),1,IF(AND(L27="Status",L28="",L30=""),2,IF(AND(L27&lt;&gt;"Status",L28="",L30=""),1,0))))</f>
        <v>1</v>
      </c>
      <c r="G79" s="14">
        <f>IF(AND(N27="Status",OR(N28="Res",N28="MR",N28="Disket",N28="Udmeldt"),N30=""),1,IF(AND(N27="Status",N28="",OR(N30=1,N30="x",N30=2)),1,IF(AND(N27="Status",N28="",N30=""),2,IF(AND(N27&lt;&gt;"Status",N28="",N30=""),1,0))))</f>
        <v>1</v>
      </c>
      <c r="H79" s="14">
        <f>IF(AND(P27="Status",OR(P28="Res",P28="MR",P28="Disket",P28="Udmeldt"),P30=""),1,IF(AND(P27="Status",P28="",OR(P30=1,P30="x",P30=2)),1,IF(AND(P27="Status",P28="",P30=""),2,IF(AND(P27&lt;&gt;"Status",P28="",P30=""),1,0))))</f>
        <v>1</v>
      </c>
      <c r="I79" s="14">
        <f>IF(AND(R27="Status",OR(R28="Res",R28="MR",R28="Disket",R28="Udmeldt"),R30=""),1,IF(AND(R27="Status",R28="",OR(R30=1,R30="x",R30=2)),1,IF(AND(R27="Status",R28="",R30=""),2,IF(AND(R27&lt;&gt;"Status",R28="",R30=""),1,0))))</f>
        <v>1</v>
      </c>
      <c r="J79" s="14">
        <f>IF(AND(T27="Status",OR(T28="Res",T28="MR",T28="Disket",T28="Udmeldt"),T30=""),1,IF(AND(T27="Status",T28="",OR(T30=1,T30="x",T30=2)),1,IF(AND(T27="Status",T28="",T30=""),2,IF(AND(T27&lt;&gt;"Status",T28="",T30=""),1,0))))</f>
        <v>1</v>
      </c>
      <c r="K79" s="14">
        <f>IF(AND(V27="Status",OR(V28="Res",V28="MR",V28="Disket",V28="Udmeldt"),V30=""),1,IF(AND(V27="Status",V28="",OR(V30=1,V30="x",V30=2)),1,IF(AND(V27="Status",V28="",V30=""),2,IF(AND(V27&lt;&gt;"Status",V28="",V30=""),1,0))))</f>
        <v>1</v>
      </c>
      <c r="L79" s="14">
        <f>IF(AND(X27="Status",OR(X28="Res",X28="MR",X28="Disket",X28="Udmeldt"),X30=""),1,IF(AND(X27="Status",X28="",OR(X30=1,X30="x",X30=2)),1,IF(AND(X27="Status",X28="",X30=""),2,IF(AND(X27&lt;&gt;"Status",X28="",X30=""),1,0))))</f>
        <v>1</v>
      </c>
      <c r="M79" s="14">
        <f>IF(AND(Z27="Status",OR(Z28="Res",Z28="MR",Z28="Disket",Z28="Udmeldt"),Z30=""),1,IF(AND(Z27="Status",Z28="",OR(Z30=1,Z30="x",Z30=2)),1,IF(AND(Z27="Status",Z28="",Z30=""),2,IF(AND(Z27&lt;&gt;"Status",Z28="",Z30=""),1,0))))</f>
        <v>1</v>
      </c>
      <c r="N79" s="14">
        <f>IF(AND(AB27="Status",OR(AB28="Res",AB28="MR",AB28="Disket",AB28="Udmeldt"),AB30=""),1,IF(AND(AB27="Status",AB28="",OR(AB30=1,AB30="x",AB30=2)),1,IF(AND(AB27="Status",AB28="",AB30=""),2,IF(AND(AB27&lt;&gt;"Status",AB28="",AB30=""),1,0))))</f>
        <v>1</v>
      </c>
      <c r="O79" s="14">
        <f>IF(AND(AD27="Status",OR(AD28="Res",AD28="MR",AD28="Disket",AD28="Udmeldt"),AD30=""),1,IF(AND(AD27="Status",AD28="",OR(AD30=1,AD30="x",AD30=2)),1,IF(AND(AD27="Status",AD28="",AD30=""),2,IF(AND(AD27&lt;&gt;"Status",AD28="",AD30=""),1,0))))</f>
        <v>1</v>
      </c>
      <c r="P79" s="14">
        <f>IF(AND(AF27="Status",OR(AF28="Res",AF28="MR",AF28="Disket",AF28="Udmeldt"),AF30=""),1,IF(AND(AF27="Status",AF28="",OR(AF30=1,AF30="x",AF30=2)),1,IF(AND(AF27="Status",AF28="",AF30=""),2,IF(AND(AF27&lt;&gt;"Status",AF28="",AF30=""),1,0))))</f>
        <v>1</v>
      </c>
      <c r="Q79" s="14">
        <f>IF(AND(AH27="Status",OR(AH28="Res",AH28="MR",AH28="Disket",AH28="Udmeldt"),AH30=""),1,IF(AND(AH27="Status",AH28="",OR(AH30=1,AH30="x",AH30=2)),1,IF(AND(AH27="Status",AH28="",AH30=""),2,IF(AND(AH27&lt;&gt;"Status",AH28="",AH30=""),1,0))))</f>
        <v>1</v>
      </c>
      <c r="R79" s="14">
        <f>IF(AND(AJ27="Status",OR(AJ28="Res",AJ28="MR",AJ28="Disket",AJ28="Udmeldt"),AJ30=""),1,IF(AND(AJ27="Status",AJ28="",OR(AJ30=1,AJ30="x",AJ30=2)),1,IF(AND(AJ27="Status",AJ28="",AJ30=""),2,IF(AND(AJ27&lt;&gt;"Status",AJ28="",AJ30=""),1,0))))</f>
        <v>1</v>
      </c>
      <c r="S79" s="14">
        <f>IF(AND(AL27="Status",OR(AL28="Res",AL28="MR",AL28="Disket",AL28="Udmeldt"),AL30=""),1,IF(AND(AL27="Status",AL28="",OR(AL30=1,AL30="x",AL30=2)),1,IF(AND(AL27="Status",AL28="",AL30=""),2,IF(AND(AL27&lt;&gt;"Status",AL28="",AL30=""),1,0))))</f>
        <v>1</v>
      </c>
      <c r="T79" s="14">
        <f>IF(AND(AN27="Status",OR(AN28="Res",AN28="MR",AN28="Disket",AN28="Udmeldt"),AN30=""),1,IF(AND(AN27="Status",AN28="",OR(AN30=1,AN30="x",AN30=2)),1,IF(AND(AN27="Status",AN28="",AN30=""),2,IF(AND(AN27&lt;&gt;"Status",AN28="",AN30=""),1,0))))</f>
        <v>1</v>
      </c>
      <c r="U79" s="14"/>
      <c r="W79" s="14"/>
      <c r="Y79" s="14"/>
      <c r="AA79" s="14"/>
      <c r="AC79" s="14"/>
      <c r="AE79" s="14"/>
      <c r="AG79" s="14"/>
      <c r="AI79" s="14"/>
      <c r="AK79" s="14"/>
      <c r="AM79" s="14"/>
    </row>
    <row r="80" spans="1:39" hidden="1" x14ac:dyDescent="0.15">
      <c r="A80" s="14">
        <f>IF(AND(B27="Status",OR(B28="Res",B28="MR",B28="Disket",B28="Udmeldt"),B31=""),1,IF(AND(B27="Status",B28="",OR(B31=1,B31="x",B31=2)),1,IF(AND(B27="Status",B28="",B31=""),2,IF(AND(B27&lt;&gt;"Status",B28="",B31=""),1,0))))</f>
        <v>1</v>
      </c>
      <c r="B80" s="14">
        <f>IF(AND(D27="Status",OR(D28="Res",D28="MR",D28="Disket",D28="Udmeldt"),D31=""),1,IF(AND(D27="Status",D28="",OR(D31=1,D31="x",D31=2)),1,IF(AND(D27="Status",D28="",D31=""),2,IF(AND(D27&lt;&gt;"Status",D28="",D31=""),1,0))))</f>
        <v>1</v>
      </c>
      <c r="C80" s="14">
        <f>IF(AND(F27="Status",OR(F28="Res",F28="MR",F28="Disket",F28="Udmeldt"),F31=""),1,IF(AND(F27="Status",F28="",OR(F31=1,F31="x",F31=2)),1,IF(AND(F27="Status",F28="",F31=""),2,IF(AND(F27&lt;&gt;"Status",F28="",F31=""),1,0))))</f>
        <v>1</v>
      </c>
      <c r="D80" s="14">
        <f>IF(AND(H27="Status",OR(H28="Res",H28="MR",H28="Disket",H28="Udmeldt"),H31=""),1,IF(AND(H27="Status",H28="",OR(H31=1,H31="x",H31=2)),1,IF(AND(H27="Status",H28="",H31=""),2,IF(AND(H27&lt;&gt;"Status",H28="",H31=""),1,0))))</f>
        <v>1</v>
      </c>
      <c r="E80" s="14">
        <f>IF(AND(J27="Status",OR(J28="Res",J28="MR",J28="Disket",J28="Udmeldt"),J31=""),1,IF(AND(J27="Status",J28="",OR(J31=1,J31="x",J31=2)),1,IF(AND(J27="Status",J28="",J31=""),2,IF(AND(J27&lt;&gt;"Status",J28="",J31=""),1,0))))</f>
        <v>1</v>
      </c>
      <c r="F80" s="14">
        <f>IF(AND(L27="Status",OR(L28="Res",L28="MR",L28="Disket",L28="Udmeldt"),L31=""),1,IF(AND(L27="Status",L28="",OR(L31=1,L31="x",L31=2)),1,IF(AND(L27="Status",L28="",L31=""),2,IF(AND(L27&lt;&gt;"Status",L28="",L31=""),1,0))))</f>
        <v>1</v>
      </c>
      <c r="G80" s="14">
        <f>IF(AND(N27="Status",OR(N28="Res",N28="MR",N28="Disket",N28="Udmeldt"),N31=""),1,IF(AND(N27="Status",N28="",OR(N31=1,N31="x",N31=2)),1,IF(AND(N27="Status",N28="",N31=""),2,IF(AND(N27&lt;&gt;"Status",N28="",N31=""),1,0))))</f>
        <v>1</v>
      </c>
      <c r="H80" s="14">
        <f>IF(AND(P27="Status",OR(P28="Res",P28="MR",P28="Disket",P28="Udmeldt"),P31=""),1,IF(AND(P27="Status",P28="",OR(P31=1,P31="x",P31=2)),1,IF(AND(P27="Status",P28="",P31=""),2,IF(AND(P27&lt;&gt;"Status",P28="",P31=""),1,0))))</f>
        <v>1</v>
      </c>
      <c r="I80" s="14">
        <f>IF(AND(R27="Status",OR(R28="Res",R28="MR",R28="Disket",R28="Udmeldt"),R31=""),1,IF(AND(R27="Status",R28="",OR(R31=1,R31="x",R31=2)),1,IF(AND(R27="Status",R28="",R31=""),2,IF(AND(R27&lt;&gt;"Status",R28="",R31=""),1,0))))</f>
        <v>1</v>
      </c>
      <c r="J80" s="14">
        <f>IF(AND(T27="Status",OR(T28="Res",T28="MR",T28="Disket",T28="Udmeldt"),T31=""),1,IF(AND(T27="Status",T28="",OR(T31=1,T31="x",T31=2)),1,IF(AND(T27="Status",T28="",T31=""),2,IF(AND(T27&lt;&gt;"Status",T28="",T31=""),1,0))))</f>
        <v>1</v>
      </c>
      <c r="K80" s="14">
        <f>IF(AND(V27="Status",OR(V28="Res",V28="MR",V28="Disket",V28="Udmeldt"),V31=""),1,IF(AND(V27="Status",V28="",OR(V31=1,V31="x",V31=2)),1,IF(AND(V27="Status",V28="",V31=""),2,IF(AND(V27&lt;&gt;"Status",V28="",V31=""),1,0))))</f>
        <v>1</v>
      </c>
      <c r="L80" s="14">
        <f>IF(AND(X27="Status",OR(X28="Res",X28="MR",X28="Disket",X28="Udmeldt"),X31=""),1,IF(AND(X27="Status",X28="",OR(X31=1,X31="x",X31=2)),1,IF(AND(X27="Status",X28="",X31=""),2,IF(AND(X27&lt;&gt;"Status",X28="",X31=""),1,0))))</f>
        <v>1</v>
      </c>
      <c r="M80" s="14">
        <f>IF(AND(Z27="Status",OR(Z28="Res",Z28="MR",Z28="Disket",Z28="Udmeldt"),Z31=""),1,IF(AND(Z27="Status",Z28="",OR(Z31=1,Z31="x",Z31=2)),1,IF(AND(Z27="Status",Z28="",Z31=""),2,IF(AND(Z27&lt;&gt;"Status",Z28="",Z31=""),1,0))))</f>
        <v>1</v>
      </c>
      <c r="N80" s="14">
        <f>IF(AND(AB27="Status",OR(AB28="Res",AB28="MR",AB28="Disket",AB28="Udmeldt"),AB31=""),1,IF(AND(AB27="Status",AB28="",OR(AB31=1,AB31="x",AB31=2)),1,IF(AND(AB27="Status",AB28="",AB31=""),2,IF(AND(AB27&lt;&gt;"Status",AB28="",AB31=""),1,0))))</f>
        <v>1</v>
      </c>
      <c r="O80" s="14">
        <f>IF(AND(AD27="Status",OR(AD28="Res",AD28="MR",AD28="Disket",AD28="Udmeldt"),AD31=""),1,IF(AND(AD27="Status",AD28="",OR(AD31=1,AD31="x",AD31=2)),1,IF(AND(AD27="Status",AD28="",AD31=""),2,IF(AND(AD27&lt;&gt;"Status",AD28="",AD31=""),1,0))))</f>
        <v>1</v>
      </c>
      <c r="P80" s="14">
        <f>IF(AND(AF27="Status",OR(AF28="Res",AF28="MR",AF28="Disket",AF28="Udmeldt"),AF31=""),1,IF(AND(AF27="Status",AF28="",OR(AF31=1,AF31="x",AF31=2)),1,IF(AND(AF27="Status",AF28="",AF31=""),2,IF(AND(AF27&lt;&gt;"Status",AF28="",AF31=""),1,0))))</f>
        <v>1</v>
      </c>
      <c r="Q80" s="14">
        <f>IF(AND(AH27="Status",OR(AH28="Res",AH28="MR",AH28="Disket",AH28="Udmeldt"),AH31=""),1,IF(AND(AH27="Status",AH28="",OR(AH31=1,AH31="x",AH31=2)),1,IF(AND(AH27="Status",AH28="",AH31=""),2,IF(AND(AH27&lt;&gt;"Status",AH28="",AH31=""),1,0))))</f>
        <v>1</v>
      </c>
      <c r="R80" s="14">
        <f>IF(AND(AJ27="Status",OR(AJ28="Res",AJ28="MR",AJ28="Disket",AJ28="Udmeldt"),AJ31=""),1,IF(AND(AJ27="Status",AJ28="",OR(AJ31=1,AJ31="x",AJ31=2)),1,IF(AND(AJ27="Status",AJ28="",AJ31=""),2,IF(AND(AJ27&lt;&gt;"Status",AJ28="",AJ31=""),1,0))))</f>
        <v>1</v>
      </c>
      <c r="S80" s="14">
        <f>IF(AND(AL27="Status",OR(AL28="Res",AL28="MR",AL28="Disket",AL28="Udmeldt"),AL31=""),1,IF(AND(AL27="Status",AL28="",OR(AL31=1,AL31="x",AL31=2)),1,IF(AND(AL27="Status",AL28="",AL31=""),2,IF(AND(AL27&lt;&gt;"Status",AL28="",AL31=""),1,0))))</f>
        <v>1</v>
      </c>
      <c r="T80" s="14">
        <f>IF(AND(AN27="Status",OR(AN28="Res",AN28="MR",AN28="Disket",AN28="Udmeldt"),AN31=""),1,IF(AND(AN27="Status",AN28="",OR(AN31=1,AN31="x",AN31=2)),1,IF(AND(AN27="Status",AN28="",AN31=""),2,IF(AND(AN27&lt;&gt;"Status",AN28="",AN31=""),1,0))))</f>
        <v>1</v>
      </c>
      <c r="U80" s="14"/>
      <c r="W80" s="14"/>
      <c r="Y80" s="14"/>
      <c r="AA80" s="14"/>
      <c r="AC80" s="14"/>
      <c r="AE80" s="14"/>
      <c r="AG80" s="14"/>
      <c r="AI80" s="14"/>
      <c r="AK80" s="14"/>
      <c r="AM80" s="14"/>
    </row>
    <row r="81" spans="1:39" hidden="1" x14ac:dyDescent="0.15">
      <c r="A81" s="14">
        <f>IF(AND(B27="Status",OR(B28="Res",B28="MR",B28="Disket",B28="Udmeldt"),B32=""),1,IF(AND(B27="Status",B28="",OR(B32=1,B32="x",B32=2)),1,IF(AND(B27="Status",B28="",B32=""),2,IF(AND(B27&lt;&gt;"Status",B28="",B32=""),1,0))))</f>
        <v>1</v>
      </c>
      <c r="B81" s="14">
        <f>IF(AND(D27="Status",OR(D28="Res",D28="MR",D28="Disket",D28="Udmeldt"),D32=""),1,IF(AND(D27="Status",D28="",OR(D32=1,D32="x",D32=2)),1,IF(AND(D27="Status",D28="",D32=""),2,IF(AND(D27&lt;&gt;"Status",D28="",D32=""),1,0))))</f>
        <v>1</v>
      </c>
      <c r="C81" s="14">
        <f>IF(AND(F27="Status",OR(F28="Res",F28="MR",F28="Disket",F28="Udmeldt"),F32=""),1,IF(AND(F27="Status",F28="",OR(F32=1,F32="x",F32=2)),1,IF(AND(F27="Status",F28="",F32=""),2,IF(AND(F27&lt;&gt;"Status",F28="",F32=""),1,0))))</f>
        <v>1</v>
      </c>
      <c r="D81" s="14">
        <f>IF(AND(H27="Status",OR(H28="Res",H28="MR",H28="Disket",H28="Udmeldt"),H32=""),1,IF(AND(H27="Status",H28="",OR(H32=1,H32="x",H32=2)),1,IF(AND(H27="Status",H28="",H32=""),2,IF(AND(H27&lt;&gt;"Status",H28="",H32=""),1,0))))</f>
        <v>1</v>
      </c>
      <c r="E81" s="14">
        <f>IF(AND(J27="Status",OR(J28="Res",J28="MR",J28="Disket",J28="Udmeldt"),J32=""),1,IF(AND(J27="Status",J28="",OR(J32=1,J32="x",J32=2)),1,IF(AND(J27="Status",J28="",J32=""),2,IF(AND(J27&lt;&gt;"Status",J28="",J32=""),1,0))))</f>
        <v>1</v>
      </c>
      <c r="F81" s="14">
        <f>IF(AND(L27="Status",OR(L28="Res",L28="MR",L28="Disket",L28="Udmeldt"),L32=""),1,IF(AND(L27="Status",L28="",OR(L32=1,L32="x",L32=2)),1,IF(AND(L27="Status",L28="",L32=""),2,IF(AND(L27&lt;&gt;"Status",L28="",L32=""),1,0))))</f>
        <v>1</v>
      </c>
      <c r="G81" s="14">
        <f>IF(AND(N27="Status",OR(N28="Res",N28="MR",N28="Disket",N28="Udmeldt"),N32=""),1,IF(AND(N27="Status",N28="",OR(N32=1,N32="x",N32=2)),1,IF(AND(N27="Status",N28="",N32=""),2,IF(AND(N27&lt;&gt;"Status",N28="",N32=""),1,0))))</f>
        <v>1</v>
      </c>
      <c r="H81" s="14">
        <f>IF(AND(P27="Status",OR(P28="Res",P28="MR",P28="Disket",P28="Udmeldt"),P32=""),1,IF(AND(P27="Status",P28="",OR(P32=1,P32="x",P32=2)),1,IF(AND(P27="Status",P28="",P32=""),2,IF(AND(P27&lt;&gt;"Status",P28="",P32=""),1,0))))</f>
        <v>1</v>
      </c>
      <c r="I81" s="14">
        <f>IF(AND(R27="Status",OR(R28="Res",R28="MR",R28="Disket",R28="Udmeldt"),R32=""),1,IF(AND(R27="Status",R28="",OR(R32=1,R32="x",R32=2)),1,IF(AND(R27="Status",R28="",R32=""),2,IF(AND(R27&lt;&gt;"Status",R28="",R32=""),1,0))))</f>
        <v>1</v>
      </c>
      <c r="J81" s="14">
        <f>IF(AND(T27="Status",OR(T28="Res",T28="MR",T28="Disket",T28="Udmeldt"),T32=""),1,IF(AND(T27="Status",T28="",OR(T32=1,T32="x",T32=2)),1,IF(AND(T27="Status",T28="",T32=""),2,IF(AND(T27&lt;&gt;"Status",T28="",T32=""),1,0))))</f>
        <v>1</v>
      </c>
      <c r="K81" s="14">
        <f>IF(AND(V27="Status",OR(V28="Res",V28="MR",V28="Disket",V28="Udmeldt"),V32=""),1,IF(AND(V27="Status",V28="",OR(V32=1,V32="x",V32=2)),1,IF(AND(V27="Status",V28="",V32=""),2,IF(AND(V27&lt;&gt;"Status",V28="",V32=""),1,0))))</f>
        <v>1</v>
      </c>
      <c r="L81" s="14">
        <f>IF(AND(X27="Status",OR(X28="Res",X28="MR",X28="Disket",X28="Udmeldt"),X32=""),1,IF(AND(X27="Status",X28="",OR(X32=1,X32="x",X32=2)),1,IF(AND(X27="Status",X28="",X32=""),2,IF(AND(X27&lt;&gt;"Status",X28="",X32=""),1,0))))</f>
        <v>1</v>
      </c>
      <c r="M81" s="14">
        <f>IF(AND(Z27="Status",OR(Z28="Res",Z28="MR",Z28="Disket",Z28="Udmeldt"),Z32=""),1,IF(AND(Z27="Status",Z28="",OR(Z32=1,Z32="x",Z32=2)),1,IF(AND(Z27="Status",Z28="",Z32=""),2,IF(AND(Z27&lt;&gt;"Status",Z28="",Z32=""),1,0))))</f>
        <v>1</v>
      </c>
      <c r="N81" s="14">
        <f>IF(AND(AB27="Status",OR(AB28="Res",AB28="MR",AB28="Disket",AB28="Udmeldt"),AB32=""),1,IF(AND(AB27="Status",AB28="",OR(AB32=1,AB32="x",AB32=2)),1,IF(AND(AB27="Status",AB28="",AB32=""),2,IF(AND(AB27&lt;&gt;"Status",AB28="",AB32=""),1,0))))</f>
        <v>1</v>
      </c>
      <c r="O81" s="14">
        <f>IF(AND(AD27="Status",OR(AD28="Res",AD28="MR",AD28="Disket",AD28="Udmeldt"),AD32=""),1,IF(AND(AD27="Status",AD28="",OR(AD32=1,AD32="x",AD32=2)),1,IF(AND(AD27="Status",AD28="",AD32=""),2,IF(AND(AD27&lt;&gt;"Status",AD28="",AD32=""),1,0))))</f>
        <v>1</v>
      </c>
      <c r="P81" s="14">
        <f>IF(AND(AF27="Status",OR(AF28="Res",AF28="MR",AF28="Disket",AF28="Udmeldt"),AF32=""),1,IF(AND(AF27="Status",AF28="",OR(AF32=1,AF32="x",AF32=2)),1,IF(AND(AF27="Status",AF28="",AF32=""),2,IF(AND(AF27&lt;&gt;"Status",AF28="",AF32=""),1,0))))</f>
        <v>1</v>
      </c>
      <c r="Q81" s="14">
        <f>IF(AND(AH27="Status",OR(AH28="Res",AH28="MR",AH28="Disket",AH28="Udmeldt"),AH32=""),1,IF(AND(AH27="Status",AH28="",OR(AH32=1,AH32="x",AH32=2)),1,IF(AND(AH27="Status",AH28="",AH32=""),2,IF(AND(AH27&lt;&gt;"Status",AH28="",AH32=""),1,0))))</f>
        <v>1</v>
      </c>
      <c r="R81" s="14">
        <f>IF(AND(AJ27="Status",OR(AJ28="Res",AJ28="MR",AJ28="Disket",AJ28="Udmeldt"),AJ32=""),1,IF(AND(AJ27="Status",AJ28="",OR(AJ32=1,AJ32="x",AJ32=2)),1,IF(AND(AJ27="Status",AJ28="",AJ32=""),2,IF(AND(AJ27&lt;&gt;"Status",AJ28="",AJ32=""),1,0))))</f>
        <v>1</v>
      </c>
      <c r="S81" s="14">
        <f>IF(AND(AL27="Status",OR(AL28="Res",AL28="MR",AL28="Disket",AL28="Udmeldt"),AL32=""),1,IF(AND(AL27="Status",AL28="",OR(AL32=1,AL32="x",AL32=2)),1,IF(AND(AL27="Status",AL28="",AL32=""),2,IF(AND(AL27&lt;&gt;"Status",AL28="",AL32=""),1,0))))</f>
        <v>1</v>
      </c>
      <c r="T81" s="14">
        <f>IF(AND(AN27="Status",OR(AN28="Res",AN28="MR",AN28="Disket",AN28="Udmeldt"),AN32=""),1,IF(AND(AN27="Status",AN28="",OR(AN32=1,AN32="x",AN32=2)),1,IF(AND(AN27="Status",AN28="",AN32=""),2,IF(AND(AN27&lt;&gt;"Status",AN28="",AN32=""),1,0))))</f>
        <v>1</v>
      </c>
      <c r="U81" s="14"/>
      <c r="W81" s="14"/>
      <c r="Y81" s="14"/>
      <c r="AA81" s="14"/>
      <c r="AC81" s="14"/>
      <c r="AE81" s="14"/>
      <c r="AG81" s="14"/>
      <c r="AI81" s="14"/>
      <c r="AK81" s="14"/>
      <c r="AM81" s="14"/>
    </row>
    <row r="82" spans="1:39" hidden="1" x14ac:dyDescent="0.15">
      <c r="A82" s="14">
        <f>IF(AND(B27="Status",OR(B28="Res",B28="MR",B28="Disket",B28="Udmeldt"),B33=""),1,IF(AND(B27="Status",B28="",OR(B33=1,B33="x",B33=2)),1,IF(AND(B27="Status",B28="",B33=""),2,IF(AND(B27&lt;&gt;"Status",B28="",B33=""),1,0))))</f>
        <v>1</v>
      </c>
      <c r="B82" s="14">
        <f>IF(AND(D27="Status",OR(D28="Res",D28="MR",D28="Disket",D28="Udmeldt"),D33=""),1,IF(AND(D27="Status",D28="",OR(D33=1,D33="x",D33=2)),1,IF(AND(D27="Status",D28="",D33=""),2,IF(AND(D27&lt;&gt;"Status",D28="",D33=""),1,0))))</f>
        <v>1</v>
      </c>
      <c r="C82" s="14">
        <f>IF(AND(F27="Status",OR(F28="Res",F28="MR",F28="Disket",F28="Udmeldt"),F33=""),1,IF(AND(F27="Status",F28="",OR(F33=1,F33="x",F33=2)),1,IF(AND(F27="Status",F28="",F33=""),2,IF(AND(F27&lt;&gt;"Status",F28="",F33=""),1,0))))</f>
        <v>1</v>
      </c>
      <c r="D82" s="14">
        <f>IF(AND(H27="Status",OR(H28="Res",H28="MR",H28="Disket",H28="Udmeldt"),H33=""),1,IF(AND(H27="Status",H28="",OR(H33=1,H33="x",H33=2)),1,IF(AND(H27="Status",H28="",H33=""),2,IF(AND(H27&lt;&gt;"Status",H28="",H33=""),1,0))))</f>
        <v>1</v>
      </c>
      <c r="E82" s="14">
        <f>IF(AND(J27="Status",OR(J28="Res",J28="MR",J28="Disket",J28="Udmeldt"),J33=""),1,IF(AND(J27="Status",J28="",OR(J33=1,J33="x",J33=2)),1,IF(AND(J27="Status",J28="",J33=""),2,IF(AND(J27&lt;&gt;"Status",J28="",J33=""),1,0))))</f>
        <v>1</v>
      </c>
      <c r="F82" s="14">
        <f>IF(AND(L27="Status",OR(L28="Res",L28="MR",L28="Disket",L28="Udmeldt"),L33=""),1,IF(AND(L27="Status",L28="",OR(L33=1,L33="x",L33=2)),1,IF(AND(L27="Status",L28="",L33=""),2,IF(AND(L27&lt;&gt;"Status",L28="",L33=""),1,0))))</f>
        <v>1</v>
      </c>
      <c r="G82" s="14">
        <f>IF(AND(N27="Status",OR(N28="Res",N28="MR",N28="Disket",N28="Udmeldt"),N33=""),1,IF(AND(N27="Status",N28="",OR(N33=1,N33="x",N33=2)),1,IF(AND(N27="Status",N28="",N33=""),2,IF(AND(N27&lt;&gt;"Status",N28="",N33=""),1,0))))</f>
        <v>1</v>
      </c>
      <c r="H82" s="14">
        <f>IF(AND(P27="Status",OR(P28="Res",P28="MR",P28="Disket",P28="Udmeldt"),P33=""),1,IF(AND(P27="Status",P28="",OR(P33=1,P33="x",P33=2)),1,IF(AND(P27="Status",P28="",P33=""),2,IF(AND(P27&lt;&gt;"Status",P28="",P33=""),1,0))))</f>
        <v>1</v>
      </c>
      <c r="I82" s="14">
        <f>IF(AND(R27="Status",OR(R28="Res",R28="MR",R28="Disket",R28="Udmeldt"),R33=""),1,IF(AND(R27="Status",R28="",OR(R33=1,R33="x",R33=2)),1,IF(AND(R27="Status",R28="",R33=""),2,IF(AND(R27&lt;&gt;"Status",R28="",R33=""),1,0))))</f>
        <v>1</v>
      </c>
      <c r="J82" s="14">
        <f>IF(AND(T27="Status",OR(T28="Res",T28="MR",T28="Disket",T28="Udmeldt"),T33=""),1,IF(AND(T27="Status",T28="",OR(T33=1,T33="x",T33=2)),1,IF(AND(T27="Status",T28="",T33=""),2,IF(AND(T27&lt;&gt;"Status",T28="",T33=""),1,0))))</f>
        <v>1</v>
      </c>
      <c r="K82" s="14">
        <f>IF(AND(V27="Status",OR(V28="Res",V28="MR",V28="Disket",V28="Udmeldt"),V33=""),1,IF(AND(V27="Status",V28="",OR(V33=1,V33="x",V33=2)),1,IF(AND(V27="Status",V28="",V33=""),2,IF(AND(V27&lt;&gt;"Status",V28="",V33=""),1,0))))</f>
        <v>1</v>
      </c>
      <c r="L82" s="14">
        <f>IF(AND(X27="Status",OR(X28="Res",X28="MR",X28="Disket",X28="Udmeldt"),X33=""),1,IF(AND(X27="Status",X28="",OR(X33=1,X33="x",X33=2)),1,IF(AND(X27="Status",X28="",X33=""),2,IF(AND(X27&lt;&gt;"Status",X28="",X33=""),1,0))))</f>
        <v>1</v>
      </c>
      <c r="M82" s="14">
        <f>IF(AND(Z27="Status",OR(Z28="Res",Z28="MR",Z28="Disket",Z28="Udmeldt"),Z33=""),1,IF(AND(Z27="Status",Z28="",OR(Z33=1,Z33="x",Z33=2)),1,IF(AND(Z27="Status",Z28="",Z33=""),2,IF(AND(Z27&lt;&gt;"Status",Z28="",Z33=""),1,0))))</f>
        <v>1</v>
      </c>
      <c r="N82" s="14">
        <f>IF(AND(AB27="Status",OR(AB28="Res",AB28="MR",AB28="Disket",AB28="Udmeldt"),AB33=""),1,IF(AND(AB27="Status",AB28="",OR(AB33=1,AB33="x",AB33=2)),1,IF(AND(AB27="Status",AB28="",AB33=""),2,IF(AND(AB27&lt;&gt;"Status",AB28="",AB33=""),1,0))))</f>
        <v>1</v>
      </c>
      <c r="O82" s="14">
        <f>IF(AND(AD27="Status",OR(AD28="Res",AD28="MR",AD28="Disket",AD28="Udmeldt"),AD33=""),1,IF(AND(AD27="Status",AD28="",OR(AD33=1,AD33="x",AD33=2)),1,IF(AND(AD27="Status",AD28="",AD33=""),2,IF(AND(AD27&lt;&gt;"Status",AD28="",AD33=""),1,0))))</f>
        <v>1</v>
      </c>
      <c r="P82" s="14">
        <f>IF(AND(AF27="Status",OR(AF28="Res",AF28="MR",AF28="Disket",AF28="Udmeldt"),AF33=""),1,IF(AND(AF27="Status",AF28="",OR(AF33=1,AF33="x",AF33=2)),1,IF(AND(AF27="Status",AF28="",AF33=""),2,IF(AND(AF27&lt;&gt;"Status",AF28="",AF33=""),1,0))))</f>
        <v>1</v>
      </c>
      <c r="Q82" s="14">
        <f>IF(AND(AH27="Status",OR(AH28="Res",AH28="MR",AH28="Disket",AH28="Udmeldt"),AH33=""),1,IF(AND(AH27="Status",AH28="",OR(AH33=1,AH33="x",AH33=2)),1,IF(AND(AH27="Status",AH28="",AH33=""),2,IF(AND(AH27&lt;&gt;"Status",AH28="",AH33=""),1,0))))</f>
        <v>1</v>
      </c>
      <c r="R82" s="14">
        <f>IF(AND(AJ27="Status",OR(AJ28="Res",AJ28="MR",AJ28="Disket",AJ28="Udmeldt"),AJ33=""),1,IF(AND(AJ27="Status",AJ28="",OR(AJ33=1,AJ33="x",AJ33=2)),1,IF(AND(AJ27="Status",AJ28="",AJ33=""),2,IF(AND(AJ27&lt;&gt;"Status",AJ28="",AJ33=""),1,0))))</f>
        <v>1</v>
      </c>
      <c r="S82" s="14">
        <f>IF(AND(AL27="Status",OR(AL28="Res",AL28="MR",AL28="Disket",AL28="Udmeldt"),AL33=""),1,IF(AND(AL27="Status",AL28="",OR(AL33=1,AL33="x",AL33=2)),1,IF(AND(AL27="Status",AL28="",AL33=""),2,IF(AND(AL27&lt;&gt;"Status",AL28="",AL33=""),1,0))))</f>
        <v>1</v>
      </c>
      <c r="T82" s="14">
        <f>IF(AND(AN27="Status",OR(AN28="Res",AN28="MR",AN28="Disket",AN28="Udmeldt"),AN33=""),1,IF(AND(AN27="Status",AN28="",OR(AN33=1,AN33="x",AN33=2)),1,IF(AND(AN27="Status",AN28="",AN33=""),2,IF(AND(AN27&lt;&gt;"Status",AN28="",AN33=""),1,0))))</f>
        <v>1</v>
      </c>
      <c r="U82" s="14"/>
      <c r="W82" s="14"/>
      <c r="Y82" s="14"/>
      <c r="AA82" s="14"/>
      <c r="AC82" s="14"/>
      <c r="AE82" s="14"/>
      <c r="AG82" s="14"/>
      <c r="AI82" s="14"/>
      <c r="AK82" s="14"/>
      <c r="AM82" s="14"/>
    </row>
    <row r="83" spans="1:39" hidden="1" x14ac:dyDescent="0.15">
      <c r="A83" s="14">
        <f>IF(AND(B27="Status",OR(B28="Res",B28="MR",B28="Disket",B28="Udmeldt"),B34=""),1,IF(AND(B27="Status",B28="",OR(B34=1,B34="x",B34=2)),1,IF(AND(B27="Status",B28="",B34=""),2,IF(AND(B27&lt;&gt;"Status",B28="",B34=""),1,0))))</f>
        <v>1</v>
      </c>
      <c r="B83" s="14">
        <f>IF(AND(D27="Status",OR(D28="Res",D28="MR",D28="Disket",D28="Udmeldt"),D34=""),1,IF(AND(D27="Status",D28="",OR(D34=1,D34="x",D34=2)),1,IF(AND(D27="Status",D28="",D34=""),2,IF(AND(D27&lt;&gt;"Status",D28="",D34=""),1,0))))</f>
        <v>1</v>
      </c>
      <c r="C83" s="14">
        <f>IF(AND(F27="Status",OR(F28="Res",F28="MR",F28="Disket",F28="Udmeldt"),F34=""),1,IF(AND(F27="Status",F28="",OR(F34=1,F34="x",F34=2)),1,IF(AND(F27="Status",F28="",F34=""),2,IF(AND(F27&lt;&gt;"Status",F28="",F34=""),1,0))))</f>
        <v>1</v>
      </c>
      <c r="D83" s="14">
        <f>IF(AND(H27="Status",OR(H28="Res",H28="MR",H28="Disket",H28="Udmeldt"),H34=""),1,IF(AND(H27="Status",H28="",OR(H34=1,H34="x",H34=2)),1,IF(AND(H27="Status",H28="",H34=""),2,IF(AND(H27&lt;&gt;"Status",H28="",H34=""),1,0))))</f>
        <v>1</v>
      </c>
      <c r="E83" s="14">
        <f>IF(AND(J27="Status",OR(J28="Res",J28="MR",J28="Disket",J28="Udmeldt"),J34=""),1,IF(AND(J27="Status",J28="",OR(J34=1,J34="x",J34=2)),1,IF(AND(J27="Status",J28="",J34=""),2,IF(AND(J27&lt;&gt;"Status",J28="",J34=""),1,0))))</f>
        <v>1</v>
      </c>
      <c r="F83" s="14">
        <f>IF(AND(L27="Status",OR(L28="Res",L28="MR",L28="Disket",L28="Udmeldt"),L34=""),1,IF(AND(L27="Status",L28="",OR(L34=1,L34="x",L34=2)),1,IF(AND(L27="Status",L28="",L34=""),2,IF(AND(L27&lt;&gt;"Status",L28="",L34=""),1,0))))</f>
        <v>1</v>
      </c>
      <c r="G83" s="14">
        <f>IF(AND(N27="Status",OR(N28="Res",N28="MR",N28="Disket",N28="Udmeldt"),N34=""),1,IF(AND(N27="Status",N28="",OR(N34=1,N34="x",N34=2)),1,IF(AND(N27="Status",N28="",N34=""),2,IF(AND(N27&lt;&gt;"Status",N28="",N34=""),1,0))))</f>
        <v>1</v>
      </c>
      <c r="H83" s="14">
        <f>IF(AND(P27="Status",OR(P28="Res",P28="MR",P28="Disket",P28="Udmeldt"),P34=""),1,IF(AND(P27="Status",P28="",OR(P34=1,P34="x",P34=2)),1,IF(AND(P27="Status",P28="",P34=""),2,IF(AND(P27&lt;&gt;"Status",P28="",P34=""),1,0))))</f>
        <v>1</v>
      </c>
      <c r="I83" s="14">
        <f>IF(AND(R27="Status",OR(R28="Res",R28="MR",R28="Disket",R28="Udmeldt"),R34=""),1,IF(AND(R27="Status",R28="",OR(R34=1,R34="x",R34=2)),1,IF(AND(R27="Status",R28="",R34=""),2,IF(AND(R27&lt;&gt;"Status",R28="",R34=""),1,0))))</f>
        <v>1</v>
      </c>
      <c r="J83" s="14">
        <f>IF(AND(T27="Status",OR(T28="Res",T28="MR",T28="Disket",T28="Udmeldt"),T34=""),1,IF(AND(T27="Status",T28="",OR(T34=1,T34="x",T34=2)),1,IF(AND(T27="Status",T28="",T34=""),2,IF(AND(T27&lt;&gt;"Status",T28="",T34=""),1,0))))</f>
        <v>1</v>
      </c>
      <c r="K83" s="14">
        <f>IF(AND(V27="Status",OR(V28="Res",V28="MR",V28="Disket",V28="Udmeldt"),V34=""),1,IF(AND(V27="Status",V28="",OR(V34=1,V34="x",V34=2)),1,IF(AND(V27="Status",V28="",V34=""),2,IF(AND(V27&lt;&gt;"Status",V28="",V34=""),1,0))))</f>
        <v>1</v>
      </c>
      <c r="L83" s="14">
        <f>IF(AND(X27="Status",OR(X28="Res",X28="MR",X28="Disket",X28="Udmeldt"),X34=""),1,IF(AND(X27="Status",X28="",OR(X34=1,X34="x",X34=2)),1,IF(AND(X27="Status",X28="",X34=""),2,IF(AND(X27&lt;&gt;"Status",X28="",X34=""),1,0))))</f>
        <v>1</v>
      </c>
      <c r="M83" s="14">
        <f>IF(AND(Z27="Status",OR(Z28="Res",Z28="MR",Z28="Disket",Z28="Udmeldt"),Z34=""),1,IF(AND(Z27="Status",Z28="",OR(Z34=1,Z34="x",Z34=2)),1,IF(AND(Z27="Status",Z28="",Z34=""),2,IF(AND(Z27&lt;&gt;"Status",Z28="",Z34=""),1,0))))</f>
        <v>1</v>
      </c>
      <c r="N83" s="14">
        <f>IF(AND(AB27="Status",OR(AB28="Res",AB28="MR",AB28="Disket",AB28="Udmeldt"),AB34=""),1,IF(AND(AB27="Status",AB28="",OR(AB34=1,AB34="x",AB34=2)),1,IF(AND(AB27="Status",AB28="",AB34=""),2,IF(AND(AB27&lt;&gt;"Status",AB28="",AB34=""),1,0))))</f>
        <v>1</v>
      </c>
      <c r="O83" s="14">
        <f>IF(AND(AD27="Status",OR(AD28="Res",AD28="MR",AD28="Disket",AD28="Udmeldt"),AD34=""),1,IF(AND(AD27="Status",AD28="",OR(AD34=1,AD34="x",AD34=2)),1,IF(AND(AD27="Status",AD28="",AD34=""),2,IF(AND(AD27&lt;&gt;"Status",AD28="",AD34=""),1,0))))</f>
        <v>1</v>
      </c>
      <c r="P83" s="14">
        <f>IF(AND(AF27="Status",OR(AF28="Res",AF28="MR",AF28="Disket",AF28="Udmeldt"),AF34=""),1,IF(AND(AF27="Status",AF28="",OR(AF34=1,AF34="x",AF34=2)),1,IF(AND(AF27="Status",AF28="",AF34=""),2,IF(AND(AF27&lt;&gt;"Status",AF28="",AF34=""),1,0))))</f>
        <v>1</v>
      </c>
      <c r="Q83" s="14">
        <f>IF(AND(AH27="Status",OR(AH28="Res",AH28="MR",AH28="Disket",AH28="Udmeldt"),AH34=""),1,IF(AND(AH27="Status",AH28="",OR(AH34=1,AH34="x",AH34=2)),1,IF(AND(AH27="Status",AH28="",AH34=""),2,IF(AND(AH27&lt;&gt;"Status",AH28="",AH34=""),1,0))))</f>
        <v>1</v>
      </c>
      <c r="R83" s="14">
        <f>IF(AND(AJ27="Status",OR(AJ28="Res",AJ28="MR",AJ28="Disket",AJ28="Udmeldt"),AJ34=""),1,IF(AND(AJ27="Status",AJ28="",OR(AJ34=1,AJ34="x",AJ34=2)),1,IF(AND(AJ27="Status",AJ28="",AJ34=""),2,IF(AND(AJ27&lt;&gt;"Status",AJ28="",AJ34=""),1,0))))</f>
        <v>1</v>
      </c>
      <c r="S83" s="14">
        <f>IF(AND(AL27="Status",OR(AL28="Res",AL28="MR",AL28="Disket",AL28="Udmeldt"),AL34=""),1,IF(AND(AL27="Status",AL28="",OR(AL34=1,AL34="x",AL34=2)),1,IF(AND(AL27="Status",AL28="",AL34=""),2,IF(AND(AL27&lt;&gt;"Status",AL28="",AL34=""),1,0))))</f>
        <v>1</v>
      </c>
      <c r="T83" s="14">
        <f>IF(AND(AN27="Status",OR(AN28="Res",AN28="MR",AN28="Disket",AN28="Udmeldt"),AN34=""),1,IF(AND(AN27="Status",AN28="",OR(AN34=1,AN34="x",AN34=2)),1,IF(AND(AN27="Status",AN28="",AN34=""),2,IF(AND(AN27&lt;&gt;"Status",AN28="",AN34=""),1,0))))</f>
        <v>1</v>
      </c>
      <c r="U83" s="14"/>
      <c r="W83" s="14"/>
      <c r="Y83" s="14"/>
      <c r="AA83" s="14"/>
      <c r="AC83" s="14"/>
      <c r="AE83" s="14"/>
      <c r="AG83" s="14"/>
      <c r="AI83" s="14"/>
      <c r="AK83" s="14"/>
      <c r="AM83" s="14"/>
    </row>
    <row r="84" spans="1:39" hidden="1" x14ac:dyDescent="0.15">
      <c r="A84" s="14">
        <f>IF(AND(B27="Status",OR(B28="Res",B28="MR",B28="Disket",B28="Udmeldt"),B35=""),1,IF(AND(B27="Status",B28="",OR(B35=1,B35="x",B35=2)),1,IF(AND(B27="Status",B28="",B35=""),2,IF(AND(B27&lt;&gt;"Status",B28="",B35=""),1,0))))</f>
        <v>1</v>
      </c>
      <c r="B84" s="14">
        <f>IF(AND(D27="Status",OR(D28="Res",D28="MR",D28="Disket",D28="Udmeldt"),D35=""),1,IF(AND(D27="Status",D28="",OR(D35=1,D35="x",D35=2)),1,IF(AND(D27="Status",D28="",D35=""),2,IF(AND(D27&lt;&gt;"Status",D28="",D35=""),1,0))))</f>
        <v>1</v>
      </c>
      <c r="C84" s="14">
        <f>IF(AND(F27="Status",OR(F28="Res",F28="MR",F28="Disket",F28="Udmeldt"),F35=""),1,IF(AND(F27="Status",F28="",OR(F35=1,F35="x",F35=2)),1,IF(AND(F27="Status",F28="",F35=""),2,IF(AND(F27&lt;&gt;"Status",F28="",F35=""),1,0))))</f>
        <v>1</v>
      </c>
      <c r="D84" s="14">
        <f>IF(AND(H27="Status",OR(H28="Res",H28="MR",H28="Disket",H28="Udmeldt"),H35=""),1,IF(AND(H27="Status",H28="",OR(H35=1,H35="x",H35=2)),1,IF(AND(H27="Status",H28="",H35=""),2,IF(AND(H27&lt;&gt;"Status",H28="",H35=""),1,0))))</f>
        <v>1</v>
      </c>
      <c r="E84" s="14">
        <f>IF(AND(J27="Status",OR(J28="Res",J28="MR",J28="Disket",J28="Udmeldt"),J35=""),1,IF(AND(J27="Status",J28="",OR(J35=1,J35="x",J35=2)),1,IF(AND(J27="Status",J28="",J35=""),2,IF(AND(J27&lt;&gt;"Status",J28="",J35=""),1,0))))</f>
        <v>1</v>
      </c>
      <c r="F84" s="14">
        <f>IF(AND(L27="Status",OR(L28="Res",L28="MR",L28="Disket",L28="Udmeldt"),L35=""),1,IF(AND(L27="Status",L28="",OR(L35=1,L35="x",L35=2)),1,IF(AND(L27="Status",L28="",L35=""),2,IF(AND(L27&lt;&gt;"Status",L28="",L35=""),1,0))))</f>
        <v>1</v>
      </c>
      <c r="G84" s="14">
        <f>IF(AND(N27="Status",OR(N28="Res",N28="MR",N28="Disket",N28="Udmeldt"),N35=""),1,IF(AND(N27="Status",N28="",OR(N35=1,N35="x",N35=2)),1,IF(AND(N27="Status",N28="",N35=""),2,IF(AND(N27&lt;&gt;"Status",N28="",N35=""),1,0))))</f>
        <v>1</v>
      </c>
      <c r="H84" s="14">
        <f>IF(AND(P27="Status",OR(P28="Res",P28="MR",P28="Disket",P28="Udmeldt"),P35=""),1,IF(AND(P27="Status",P28="",OR(P35=1,P35="x",P35=2)),1,IF(AND(P27="Status",P28="",P35=""),2,IF(AND(P27&lt;&gt;"Status",P28="",P35=""),1,0))))</f>
        <v>1</v>
      </c>
      <c r="I84" s="14">
        <f>IF(AND(R27="Status",OR(R28="Res",R28="MR",R28="Disket",R28="Udmeldt"),R35=""),1,IF(AND(R27="Status",R28="",OR(R35=1,R35="x",R35=2)),1,IF(AND(R27="Status",R28="",R35=""),2,IF(AND(R27&lt;&gt;"Status",R28="",R35=""),1,0))))</f>
        <v>1</v>
      </c>
      <c r="J84" s="14">
        <f>IF(AND(T27="Status",OR(T28="Res",T28="MR",T28="Disket",T28="Udmeldt"),T35=""),1,IF(AND(T27="Status",T28="",OR(T35=1,T35="x",T35=2)),1,IF(AND(T27="Status",T28="",T35=""),2,IF(AND(T27&lt;&gt;"Status",T28="",T35=""),1,0))))</f>
        <v>1</v>
      </c>
      <c r="K84" s="14">
        <f>IF(AND(V27="Status",OR(V28="Res",V28="MR",V28="Disket",V28="Udmeldt"),V35=""),1,IF(AND(V27="Status",V28="",OR(V35=1,V35="x",V35=2)),1,IF(AND(V27="Status",V28="",V35=""),2,IF(AND(V27&lt;&gt;"Status",V28="",V35=""),1,0))))</f>
        <v>1</v>
      </c>
      <c r="L84" s="14">
        <f>IF(AND(X27="Status",OR(X28="Res",X28="MR",X28="Disket",X28="Udmeldt"),X35=""),1,IF(AND(X27="Status",X28="",OR(X35=1,X35="x",X35=2)),1,IF(AND(X27="Status",X28="",X35=""),2,IF(AND(X27&lt;&gt;"Status",X28="",X35=""),1,0))))</f>
        <v>1</v>
      </c>
      <c r="M84" s="14">
        <f>IF(AND(Z27="Status",OR(Z28="Res",Z28="MR",Z28="Disket",Z28="Udmeldt"),Z35=""),1,IF(AND(Z27="Status",Z28="",OR(Z35=1,Z35="x",Z35=2)),1,IF(AND(Z27="Status",Z28="",Z35=""),2,IF(AND(Z27&lt;&gt;"Status",Z28="",Z35=""),1,0))))</f>
        <v>1</v>
      </c>
      <c r="N84" s="14">
        <f>IF(AND(AB27="Status",OR(AB28="Res",AB28="MR",AB28="Disket",AB28="Udmeldt"),AB35=""),1,IF(AND(AB27="Status",AB28="",OR(AB35=1,AB35="x",AB35=2)),1,IF(AND(AB27="Status",AB28="",AB35=""),2,IF(AND(AB27&lt;&gt;"Status",AB28="",AB35=""),1,0))))</f>
        <v>1</v>
      </c>
      <c r="O84" s="14">
        <f>IF(AND(AD27="Status",OR(AD28="Res",AD28="MR",AD28="Disket",AD28="Udmeldt"),AD35=""),1,IF(AND(AD27="Status",AD28="",OR(AD35=1,AD35="x",AD35=2)),1,IF(AND(AD27="Status",AD28="",AD35=""),2,IF(AND(AD27&lt;&gt;"Status",AD28="",AD35=""),1,0))))</f>
        <v>1</v>
      </c>
      <c r="P84" s="14">
        <f>IF(AND(AF27="Status",OR(AF28="Res",AF28="MR",AF28="Disket",AF28="Udmeldt"),AF35=""),1,IF(AND(AF27="Status",AF28="",OR(AF35=1,AF35="x",AF35=2)),1,IF(AND(AF27="Status",AF28="",AF35=""),2,IF(AND(AF27&lt;&gt;"Status",AF28="",AF35=""),1,0))))</f>
        <v>1</v>
      </c>
      <c r="Q84" s="14">
        <f>IF(AND(AH27="Status",OR(AH28="Res",AH28="MR",AH28="Disket",AH28="Udmeldt"),AH35=""),1,IF(AND(AH27="Status",AH28="",OR(AH35=1,AH35="x",AH35=2)),1,IF(AND(AH27="Status",AH28="",AH35=""),2,IF(AND(AH27&lt;&gt;"Status",AH28="",AH35=""),1,0))))</f>
        <v>1</v>
      </c>
      <c r="R84" s="14">
        <f>IF(AND(AJ27="Status",OR(AJ28="Res",AJ28="MR",AJ28="Disket",AJ28="Udmeldt"),AJ35=""),1,IF(AND(AJ27="Status",AJ28="",OR(AJ35=1,AJ35="x",AJ35=2)),1,IF(AND(AJ27="Status",AJ28="",AJ35=""),2,IF(AND(AJ27&lt;&gt;"Status",AJ28="",AJ35=""),1,0))))</f>
        <v>1</v>
      </c>
      <c r="S84" s="14">
        <f>IF(AND(AL27="Status",OR(AL28="Res",AL28="MR",AL28="Disket",AL28="Udmeldt"),AL35=""),1,IF(AND(AL27="Status",AL28="",OR(AL35=1,AL35="x",AL35=2)),1,IF(AND(AL27="Status",AL28="",AL35=""),2,IF(AND(AL27&lt;&gt;"Status",AL28="",AL35=""),1,0))))</f>
        <v>1</v>
      </c>
      <c r="T84" s="14">
        <f>IF(AND(AN27="Status",OR(AN28="Res",AN28="MR",AN28="Disket",AN28="Udmeldt"),AN35=""),1,IF(AND(AN27="Status",AN28="",OR(AN35=1,AN35="x",AN35=2)),1,IF(AND(AN27="Status",AN28="",AN35=""),2,IF(AND(AN27&lt;&gt;"Status",AN28="",AN35=""),1,0))))</f>
        <v>1</v>
      </c>
      <c r="U84" s="14"/>
      <c r="W84" s="14"/>
      <c r="Y84" s="14"/>
      <c r="AA84" s="14"/>
      <c r="AC84" s="14"/>
      <c r="AE84" s="14"/>
      <c r="AG84" s="14"/>
      <c r="AI84" s="14"/>
      <c r="AK84" s="14"/>
      <c r="AM84" s="14"/>
    </row>
    <row r="85" spans="1:39" hidden="1" x14ac:dyDescent="0.15">
      <c r="A85" s="14">
        <f>IF(AND(B27="Status",OR(B28="Res",B28="MR",B28="Disket",B28="Udmeldt"),B36=""),1,IF(AND(B27="Status",B28="",OR(B36=1,B36="x",B36=2)),1,IF(AND(B27="Status",B28="",B36=""),2,IF(AND(B27&lt;&gt;"Status",B28="",B36=""),1,0))))</f>
        <v>1</v>
      </c>
      <c r="B85" s="14">
        <f>IF(AND(D27="Status",OR(D28="Res",D28="MR",D28="Disket",D28="Udmeldt"),D36=""),1,IF(AND(D27="Status",D28="",OR(D36=1,D36="x",D36=2)),1,IF(AND(D27="Status",D28="",D36=""),2,IF(AND(D27&lt;&gt;"Status",D28="",D36=""),1,0))))</f>
        <v>1</v>
      </c>
      <c r="C85" s="14">
        <f>IF(AND(F27="Status",OR(F28="Res",F28="MR",F28="Disket",F28="Udmeldt"),F36=""),1,IF(AND(F27="Status",F28="",OR(F36=1,F36="x",F36=2)),1,IF(AND(F27="Status",F28="",F36=""),2,IF(AND(F27&lt;&gt;"Status",F28="",F36=""),1,0))))</f>
        <v>1</v>
      </c>
      <c r="D85" s="14">
        <f>IF(AND(H27="Status",OR(H28="Res",H28="MR",H28="Disket",H28="Udmeldt"),H36=""),1,IF(AND(H27="Status",H28="",OR(H36=1,H36="x",H36=2)),1,IF(AND(H27="Status",H28="",H36=""),2,IF(AND(H27&lt;&gt;"Status",H28="",H36=""),1,0))))</f>
        <v>1</v>
      </c>
      <c r="E85" s="14">
        <f>IF(AND(J27="Status",OR(J28="Res",J28="MR",J28="Disket",J28="Udmeldt"),J36=""),1,IF(AND(J27="Status",J28="",OR(J36=1,J36="x",J36=2)),1,IF(AND(J27="Status",J28="",J36=""),2,IF(AND(J27&lt;&gt;"Status",J28="",J36=""),1,0))))</f>
        <v>1</v>
      </c>
      <c r="F85" s="14">
        <f>IF(AND(L27="Status",OR(L28="Res",L28="MR",L28="Disket",L28="Udmeldt"),L36=""),1,IF(AND(L27="Status",L28="",OR(L36=1,L36="x",L36=2)),1,IF(AND(L27="Status",L28="",L36=""),2,IF(AND(L27&lt;&gt;"Status",L28="",L36=""),1,0))))</f>
        <v>1</v>
      </c>
      <c r="G85" s="14">
        <f>IF(AND(N27="Status",OR(N28="Res",N28="MR",N28="Disket",N28="Udmeldt"),N36=""),1,IF(AND(N27="Status",N28="",OR(N36=1,N36="x",N36=2)),1,IF(AND(N27="Status",N28="",N36=""),2,IF(AND(N27&lt;&gt;"Status",N28="",N36=""),1,0))))</f>
        <v>1</v>
      </c>
      <c r="H85" s="14">
        <f>IF(AND(P27="Status",OR(P28="Res",P28="MR",P28="Disket",P28="Udmeldt"),P36=""),1,IF(AND(P27="Status",P28="",OR(P36=1,P36="x",P36=2)),1,IF(AND(P27="Status",P28="",P36=""),2,IF(AND(P27&lt;&gt;"Status",P28="",P36=""),1,0))))</f>
        <v>1</v>
      </c>
      <c r="I85" s="14">
        <f>IF(AND(R27="Status",OR(R28="Res",R28="MR",R28="Disket",R28="Udmeldt"),R36=""),1,IF(AND(R27="Status",R28="",OR(R36=1,R36="x",R36=2)),1,IF(AND(R27="Status",R28="",R36=""),2,IF(AND(R27&lt;&gt;"Status",R28="",R36=""),1,0))))</f>
        <v>1</v>
      </c>
      <c r="J85" s="14">
        <f>IF(AND(T27="Status",OR(T28="Res",T28="MR",T28="Disket",T28="Udmeldt"),T36=""),1,IF(AND(T27="Status",T28="",OR(T36=1,T36="x",T36=2)),1,IF(AND(T27="Status",T28="",T36=""),2,IF(AND(T27&lt;&gt;"Status",T28="",T36=""),1,0))))</f>
        <v>1</v>
      </c>
      <c r="K85" s="14">
        <f>IF(AND(V27="Status",OR(V28="Res",V28="MR",V28="Disket",V28="Udmeldt"),V36=""),1,IF(AND(V27="Status",V28="",OR(V36=1,V36="x",V36=2)),1,IF(AND(V27="Status",V28="",V36=""),2,IF(AND(V27&lt;&gt;"Status",V28="",V36=""),1,0))))</f>
        <v>1</v>
      </c>
      <c r="L85" s="14">
        <f>IF(AND(X27="Status",OR(X28="Res",X28="MR",X28="Disket",X28="Udmeldt"),X36=""),1,IF(AND(X27="Status",X28="",OR(X36=1,X36="x",X36=2)),1,IF(AND(X27="Status",X28="",X36=""),2,IF(AND(X27&lt;&gt;"Status",X28="",X36=""),1,0))))</f>
        <v>1</v>
      </c>
      <c r="M85" s="14">
        <f>IF(AND(Z27="Status",OR(Z28="Res",Z28="MR",Z28="Disket",Z28="Udmeldt"),Z36=""),1,IF(AND(Z27="Status",Z28="",OR(Z36=1,Z36="x",Z36=2)),1,IF(AND(Z27="Status",Z28="",Z36=""),2,IF(AND(Z27&lt;&gt;"Status",Z28="",Z36=""),1,0))))</f>
        <v>1</v>
      </c>
      <c r="N85" s="14">
        <f>IF(AND(AB27="Status",OR(AB28="Res",AB28="MR",AB28="Disket",AB28="Udmeldt"),AB36=""),1,IF(AND(AB27="Status",AB28="",OR(AB36=1,AB36="x",AB36=2)),1,IF(AND(AB27="Status",AB28="",AB36=""),2,IF(AND(AB27&lt;&gt;"Status",AB28="",AB36=""),1,0))))</f>
        <v>1</v>
      </c>
      <c r="O85" s="14">
        <f>IF(AND(AD27="Status",OR(AD28="Res",AD28="MR",AD28="Disket",AD28="Udmeldt"),AD36=""),1,IF(AND(AD27="Status",AD28="",OR(AD36=1,AD36="x",AD36=2)),1,IF(AND(AD27="Status",AD28="",AD36=""),2,IF(AND(AD27&lt;&gt;"Status",AD28="",AD36=""),1,0))))</f>
        <v>1</v>
      </c>
      <c r="P85" s="14">
        <f>IF(AND(AF27="Status",OR(AF28="Res",AF28="MR",AF28="Disket",AF28="Udmeldt"),AF36=""),1,IF(AND(AF27="Status",AF28="",OR(AF36=1,AF36="x",AF36=2)),1,IF(AND(AF27="Status",AF28="",AF36=""),2,IF(AND(AF27&lt;&gt;"Status",AF28="",AF36=""),1,0))))</f>
        <v>1</v>
      </c>
      <c r="Q85" s="14">
        <f>IF(AND(AH27="Status",OR(AH28="Res",AH28="MR",AH28="Disket",AH28="Udmeldt"),AH36=""),1,IF(AND(AH27="Status",AH28="",OR(AH36=1,AH36="x",AH36=2)),1,IF(AND(AH27="Status",AH28="",AH36=""),2,IF(AND(AH27&lt;&gt;"Status",AH28="",AH36=""),1,0))))</f>
        <v>1</v>
      </c>
      <c r="R85" s="14">
        <f>IF(AND(AJ27="Status",OR(AJ28="Res",AJ28="MR",AJ28="Disket",AJ28="Udmeldt"),AJ36=""),1,IF(AND(AJ27="Status",AJ28="",OR(AJ36=1,AJ36="x",AJ36=2)),1,IF(AND(AJ27="Status",AJ28="",AJ36=""),2,IF(AND(AJ27&lt;&gt;"Status",AJ28="",AJ36=""),1,0))))</f>
        <v>1</v>
      </c>
      <c r="S85" s="14">
        <f>IF(AND(AL27="Status",OR(AL28="Res",AL28="MR",AL28="Disket",AL28="Udmeldt"),AL36=""),1,IF(AND(AL27="Status",AL28="",OR(AL36=1,AL36="x",AL36=2)),1,IF(AND(AL27="Status",AL28="",AL36=""),2,IF(AND(AL27&lt;&gt;"Status",AL28="",AL36=""),1,0))))</f>
        <v>1</v>
      </c>
      <c r="T85" s="14">
        <f>IF(AND(AN27="Status",OR(AN28="Res",AN28="MR",AN28="Disket",AN28="Udmeldt"),AN36=""),1,IF(AND(AN27="Status",AN28="",OR(AN36=1,AN36="x",AN36=2)),1,IF(AND(AN27="Status",AN28="",AN36=""),2,IF(AND(AN27&lt;&gt;"Status",AN28="",AN36=""),1,0))))</f>
        <v>1</v>
      </c>
      <c r="U85" s="14"/>
      <c r="W85" s="14"/>
      <c r="Y85" s="14"/>
      <c r="AA85" s="14"/>
      <c r="AC85" s="14"/>
      <c r="AE85" s="14"/>
      <c r="AG85" s="14"/>
      <c r="AI85" s="14"/>
      <c r="AK85" s="14"/>
      <c r="AM85" s="14"/>
    </row>
    <row r="86" spans="1:39" hidden="1" x14ac:dyDescent="0.15">
      <c r="A86" s="14">
        <f>IF(AND(B27="Status",OR(B28="Res",B28="MR",B28="Disket",B28="Udmeldt"),B37=""),1,IF(AND(B27="Status",B28="",OR(B37=1,B37="x",B37=2)),1,IF(AND(B27="Status",B28="",B37=""),2,IF(AND(B27&lt;&gt;"Status",B28="",B37=""),1,0))))</f>
        <v>1</v>
      </c>
      <c r="B86" s="14">
        <f>IF(AND(D27="Status",OR(D28="Res",D28="MR",D28="Disket",D28="Udmeldt"),D37=""),1,IF(AND(D27="Status",D28="",OR(D37=1,D37="x",D37=2)),1,IF(AND(D27="Status",D28="",D37=""),2,IF(AND(D27&lt;&gt;"Status",D28="",D37=""),1,0))))</f>
        <v>1</v>
      </c>
      <c r="C86" s="14">
        <f>IF(AND(F27="Status",OR(F28="Res",F28="MR",F28="Disket",F28="Udmeldt"),F37=""),1,IF(AND(F27="Status",F28="",OR(F37=1,F37="x",F37=2)),1,IF(AND(F27="Status",F28="",F37=""),2,IF(AND(F27&lt;&gt;"Status",F28="",F37=""),1,0))))</f>
        <v>1</v>
      </c>
      <c r="D86" s="14">
        <f>IF(AND(H27="Status",OR(H28="Res",H28="MR",H28="Disket",H28="Udmeldt"),H37=""),1,IF(AND(H27="Status",H28="",OR(H37=1,H37="x",H37=2)),1,IF(AND(H27="Status",H28="",H37=""),2,IF(AND(H27&lt;&gt;"Status",H28="",H37=""),1,0))))</f>
        <v>1</v>
      </c>
      <c r="E86" s="14">
        <f>IF(AND(J27="Status",OR(J28="Res",J28="MR",J28="Disket",J28="Udmeldt"),J37=""),1,IF(AND(J27="Status",J28="",OR(J37=1,J37="x",J37=2)),1,IF(AND(J27="Status",J28="",J37=""),2,IF(AND(J27&lt;&gt;"Status",J28="",J37=""),1,0))))</f>
        <v>1</v>
      </c>
      <c r="F86" s="14">
        <f>IF(AND(L27="Status",OR(L28="Res",L28="MR",L28="Disket",L28="Udmeldt"),L37=""),1,IF(AND(L27="Status",L28="",OR(L37=1,L37="x",L37=2)),1,IF(AND(L27="Status",L28="",L37=""),2,IF(AND(L27&lt;&gt;"Status",L28="",L37=""),1,0))))</f>
        <v>1</v>
      </c>
      <c r="G86" s="14">
        <f>IF(AND(N27="Status",OR(N28="Res",N28="MR",N28="Disket",N28="Udmeldt"),N37=""),1,IF(AND(N27="Status",N28="",OR(N37=1,N37="x",N37=2)),1,IF(AND(N27="Status",N28="",N37=""),2,IF(AND(N27&lt;&gt;"Status",N28="",N37=""),1,0))))</f>
        <v>1</v>
      </c>
      <c r="H86" s="14">
        <f>IF(AND(P27="Status",OR(P28="Res",P28="MR",P28="Disket",P28="Udmeldt"),P37=""),1,IF(AND(P27="Status",P28="",OR(P37=1,P37="x",P37=2)),1,IF(AND(P27="Status",P28="",P37=""),2,IF(AND(P27&lt;&gt;"Status",P28="",P37=""),1,0))))</f>
        <v>1</v>
      </c>
      <c r="I86" s="14">
        <f>IF(AND(R27="Status",OR(R28="Res",R28="MR",R28="Disket",R28="Udmeldt"),R37=""),1,IF(AND(R27="Status",R28="",OR(R37=1,R37="x",R37=2)),1,IF(AND(R27="Status",R28="",R37=""),2,IF(AND(R27&lt;&gt;"Status",R28="",R37=""),1,0))))</f>
        <v>1</v>
      </c>
      <c r="J86" s="14">
        <f>IF(AND(T27="Status",OR(T28="Res",T28="MR",T28="Disket",T28="Udmeldt"),T37=""),1,IF(AND(T27="Status",T28="",OR(T37=1,T37="x",T37=2)),1,IF(AND(T27="Status",T28="",T37=""),2,IF(AND(T27&lt;&gt;"Status",T28="",T37=""),1,0))))</f>
        <v>1</v>
      </c>
      <c r="K86" s="14">
        <f>IF(AND(V27="Status",OR(V28="Res",V28="MR",V28="Disket",V28="Udmeldt"),V37=""),1,IF(AND(V27="Status",V28="",OR(V37=1,V37="x",V37=2)),1,IF(AND(V27="Status",V28="",V37=""),2,IF(AND(V27&lt;&gt;"Status",V28="",V37=""),1,0))))</f>
        <v>1</v>
      </c>
      <c r="L86" s="14">
        <f>IF(AND(X27="Status",OR(X28="Res",X28="MR",X28="Disket",X28="Udmeldt"),X37=""),1,IF(AND(X27="Status",X28="",OR(X37=1,X37="x",X37=2)),1,IF(AND(X27="Status",X28="",X37=""),2,IF(AND(X27&lt;&gt;"Status",X28="",X37=""),1,0))))</f>
        <v>1</v>
      </c>
      <c r="M86" s="14">
        <f>IF(AND(Z27="Status",OR(Z28="Res",Z28="MR",Z28="Disket",Z28="Udmeldt"),Z37=""),1,IF(AND(Z27="Status",Z28="",OR(Z37=1,Z37="x",Z37=2)),1,IF(AND(Z27="Status",Z28="",Z37=""),2,IF(AND(Z27&lt;&gt;"Status",Z28="",Z37=""),1,0))))</f>
        <v>1</v>
      </c>
      <c r="N86" s="14">
        <f>IF(AND(AB27="Status",OR(AB28="Res",AB28="MR",AB28="Disket",AB28="Udmeldt"),AB37=""),1,IF(AND(AB27="Status",AB28="",OR(AB37=1,AB37="x",AB37=2)),1,IF(AND(AB27="Status",AB28="",AB37=""),2,IF(AND(AB27&lt;&gt;"Status",AB28="",AB37=""),1,0))))</f>
        <v>1</v>
      </c>
      <c r="O86" s="14">
        <f>IF(AND(AD27="Status",OR(AD28="Res",AD28="MR",AD28="Disket",AD28="Udmeldt"),AD37=""),1,IF(AND(AD27="Status",AD28="",OR(AD37=1,AD37="x",AD37=2)),1,IF(AND(AD27="Status",AD28="",AD37=""),2,IF(AND(AD27&lt;&gt;"Status",AD28="",AD37=""),1,0))))</f>
        <v>1</v>
      </c>
      <c r="P86" s="14">
        <f>IF(AND(AF27="Status",OR(AF28="Res",AF28="MR",AF28="Disket",AF28="Udmeldt"),AF37=""),1,IF(AND(AF27="Status",AF28="",OR(AF37=1,AF37="x",AF37=2)),1,IF(AND(AF27="Status",AF28="",AF37=""),2,IF(AND(AF27&lt;&gt;"Status",AF28="",AF37=""),1,0))))</f>
        <v>1</v>
      </c>
      <c r="Q86" s="14">
        <f>IF(AND(AH27="Status",OR(AH28="Res",AH28="MR",AH28="Disket",AH28="Udmeldt"),AH37=""),1,IF(AND(AH27="Status",AH28="",OR(AH37=1,AH37="x",AH37=2)),1,IF(AND(AH27="Status",AH28="",AH37=""),2,IF(AND(AH27&lt;&gt;"Status",AH28="",AH37=""),1,0))))</f>
        <v>1</v>
      </c>
      <c r="R86" s="14">
        <f>IF(AND(AJ27="Status",OR(AJ28="Res",AJ28="MR",AJ28="Disket",AJ28="Udmeldt"),AJ37=""),1,IF(AND(AJ27="Status",AJ28="",OR(AJ37=1,AJ37="x",AJ37=2)),1,IF(AND(AJ27="Status",AJ28="",AJ37=""),2,IF(AND(AJ27&lt;&gt;"Status",AJ28="",AJ37=""),1,0))))</f>
        <v>1</v>
      </c>
      <c r="S86" s="14">
        <f>IF(AND(AL27="Status",OR(AL28="Res",AL28="MR",AL28="Disket",AL28="Udmeldt"),AL37=""),1,IF(AND(AL27="Status",AL28="",OR(AL37=1,AL37="x",AL37=2)),1,IF(AND(AL27="Status",AL28="",AL37=""),2,IF(AND(AL27&lt;&gt;"Status",AL28="",AL37=""),1,0))))</f>
        <v>1</v>
      </c>
      <c r="T86" s="14">
        <f>IF(AND(AN27="Status",OR(AN28="Res",AN28="MR",AN28="Disket",AN28="Udmeldt"),AN37=""),1,IF(AND(AN27="Status",AN28="",OR(AN37=1,AN37="x",AN37=2)),1,IF(AND(AN27="Status",AN28="",AN37=""),2,IF(AND(AN27&lt;&gt;"Status",AN28="",AN37=""),1,0))))</f>
        <v>1</v>
      </c>
      <c r="U86" s="14"/>
      <c r="W86" s="14"/>
      <c r="Y86" s="14"/>
      <c r="AA86" s="14"/>
      <c r="AC86" s="14"/>
      <c r="AE86" s="14"/>
      <c r="AG86" s="14"/>
      <c r="AI86" s="14"/>
      <c r="AK86" s="14"/>
      <c r="AM86" s="14"/>
    </row>
    <row r="87" spans="1:39" hidden="1" x14ac:dyDescent="0.15">
      <c r="A87" s="14">
        <f>IF(AND(B27="Status",OR(B28="Res",B28="MR",B28="Disket",B28="Udmeldt"),B38=""),1,IF(AND(B27="Status",B28="",OR(B38=1,B38="x",B38=2)),1,IF(AND(B27="Status",B28="",B38=""),2,IF(AND(B27&lt;&gt;"Status",B28="",B38=""),1,0))))</f>
        <v>1</v>
      </c>
      <c r="B87" s="14">
        <f>IF(AND(D27="Status",OR(D28="Res",D28="MR",D28="Disket",D28="Udmeldt"),D38=""),1,IF(AND(D27="Status",D28="",OR(D38=1,D38="x",D38=2)),1,IF(AND(D27="Status",D28="",D38=""),2,IF(AND(D27&lt;&gt;"Status",D28="",D38=""),1,0))))</f>
        <v>1</v>
      </c>
      <c r="C87" s="14">
        <f>IF(AND(F27="Status",OR(F28="Res",F28="MR",F28="Disket",F28="Udmeldt"),F38=""),1,IF(AND(F27="Status",F28="",OR(F38=1,F38="x",F38=2)),1,IF(AND(F27="Status",F28="",F38=""),2,IF(AND(F27&lt;&gt;"Status",F28="",F38=""),1,0))))</f>
        <v>1</v>
      </c>
      <c r="D87" s="14">
        <f>IF(AND(H27="Status",OR(H28="Res",H28="MR",H28="Disket",H28="Udmeldt"),H38=""),1,IF(AND(H27="Status",H28="",OR(H38=1,H38="x",H38=2)),1,IF(AND(H27="Status",H28="",H38=""),2,IF(AND(H27&lt;&gt;"Status",H28="",H38=""),1,0))))</f>
        <v>1</v>
      </c>
      <c r="E87" s="14">
        <f>IF(AND(J27="Status",OR(J28="Res",J28="MR",J28="Disket",J28="Udmeldt"),J38=""),1,IF(AND(J27="Status",J28="",OR(J38=1,J38="x",J38=2)),1,IF(AND(J27="Status",J28="",J38=""),2,IF(AND(J27&lt;&gt;"Status",J28="",J38=""),1,0))))</f>
        <v>1</v>
      </c>
      <c r="F87" s="14">
        <f>IF(AND(L27="Status",OR(L28="Res",L28="MR",L28="Disket",L28="Udmeldt"),L38=""),1,IF(AND(L27="Status",L28="",OR(L38=1,L38="x",L38=2)),1,IF(AND(L27="Status",L28="",L38=""),2,IF(AND(L27&lt;&gt;"Status",L28="",L38=""),1,0))))</f>
        <v>1</v>
      </c>
      <c r="G87" s="14">
        <f>IF(AND(N27="Status",OR(N28="Res",N28="MR",N28="Disket",N28="Udmeldt"),N38=""),1,IF(AND(N27="Status",N28="",OR(N38=1,N38="x",N38=2)),1,IF(AND(N27="Status",N28="",N38=""),2,IF(AND(N27&lt;&gt;"Status",N28="",N38=""),1,0))))</f>
        <v>1</v>
      </c>
      <c r="H87" s="14">
        <f>IF(AND(P27="Status",OR(P28="Res",P28="MR",P28="Disket",P28="Udmeldt"),P38=""),1,IF(AND(P27="Status",P28="",OR(P38=1,P38="x",P38=2)),1,IF(AND(P27="Status",P28="",P38=""),2,IF(AND(P27&lt;&gt;"Status",P28="",P38=""),1,0))))</f>
        <v>1</v>
      </c>
      <c r="I87" s="14">
        <f>IF(AND(R27="Status",OR(R28="Res",R28="MR",R28="Disket",R28="Udmeldt"),R38=""),1,IF(AND(R27="Status",R28="",OR(R38=1,R38="x",R38=2)),1,IF(AND(R27="Status",R28="",R38=""),2,IF(AND(R27&lt;&gt;"Status",R28="",R38=""),1,0))))</f>
        <v>1</v>
      </c>
      <c r="J87" s="14">
        <f>IF(AND(T27="Status",OR(T28="Res",T28="MR",T28="Disket",T28="Udmeldt"),T38=""),1,IF(AND(T27="Status",T28="",OR(T38=1,T38="x",T38=2)),1,IF(AND(T27="Status",T28="",T38=""),2,IF(AND(T27&lt;&gt;"Status",T28="",T38=""),1,0))))</f>
        <v>1</v>
      </c>
      <c r="K87" s="14">
        <f>IF(AND(V27="Status",OR(V28="Res",V28="MR",V28="Disket",V28="Udmeldt"),V38=""),1,IF(AND(V27="Status",V28="",OR(V38=1,V38="x",V38=2)),1,IF(AND(V27="Status",V28="",V38=""),2,IF(AND(V27&lt;&gt;"Status",V28="",V38=""),1,0))))</f>
        <v>1</v>
      </c>
      <c r="L87" s="14">
        <f>IF(AND(X27="Status",OR(X28="Res",X28="MR",X28="Disket",X28="Udmeldt"),X38=""),1,IF(AND(X27="Status",X28="",OR(X38=1,X38="x",X38=2)),1,IF(AND(X27="Status",X28="",X38=""),2,IF(AND(X27&lt;&gt;"Status",X28="",X38=""),1,0))))</f>
        <v>1</v>
      </c>
      <c r="M87" s="14">
        <f>IF(AND(Z27="Status",OR(Z28="Res",Z28="MR",Z28="Disket",Z28="Udmeldt"),Z38=""),1,IF(AND(Z27="Status",Z28="",OR(Z38=1,Z38="x",Z38=2)),1,IF(AND(Z27="Status",Z28="",Z38=""),2,IF(AND(Z27&lt;&gt;"Status",Z28="",Z38=""),1,0))))</f>
        <v>1</v>
      </c>
      <c r="N87" s="14">
        <f>IF(AND(AB27="Status",OR(AB28="Res",AB28="MR",AB28="Disket",AB28="Udmeldt"),AB38=""),1,IF(AND(AB27="Status",AB28="",OR(AB38=1,AB38="x",AB38=2)),1,IF(AND(AB27="Status",AB28="",AB38=""),2,IF(AND(AB27&lt;&gt;"Status",AB28="",AB38=""),1,0))))</f>
        <v>1</v>
      </c>
      <c r="O87" s="14">
        <f>IF(AND(AD27="Status",OR(AD28="Res",AD28="MR",AD28="Disket",AD28="Udmeldt"),AD38=""),1,IF(AND(AD27="Status",AD28="",OR(AD38=1,AD38="x",AD38=2)),1,IF(AND(AD27="Status",AD28="",AD38=""),2,IF(AND(AD27&lt;&gt;"Status",AD28="",AD38=""),1,0))))</f>
        <v>1</v>
      </c>
      <c r="P87" s="14">
        <f>IF(AND(AF27="Status",OR(AF28="Res",AF28="MR",AF28="Disket",AF28="Udmeldt"),AF38=""),1,IF(AND(AF27="Status",AF28="",OR(AF38=1,AF38="x",AF38=2)),1,IF(AND(AF27="Status",AF28="",AF38=""),2,IF(AND(AF27&lt;&gt;"Status",AF28="",AF38=""),1,0))))</f>
        <v>1</v>
      </c>
      <c r="Q87" s="14">
        <f>IF(AND(AH27="Status",OR(AH28="Res",AH28="MR",AH28="Disket",AH28="Udmeldt"),AH38=""),1,IF(AND(AH27="Status",AH28="",OR(AH38=1,AH38="x",AH38=2)),1,IF(AND(AH27="Status",AH28="",AH38=""),2,IF(AND(AH27&lt;&gt;"Status",AH28="",AH38=""),1,0))))</f>
        <v>1</v>
      </c>
      <c r="R87" s="14">
        <f>IF(AND(AJ27="Status",OR(AJ28="Res",AJ28="MR",AJ28="Disket",AJ28="Udmeldt"),AJ38=""),1,IF(AND(AJ27="Status",AJ28="",OR(AJ38=1,AJ38="x",AJ38=2)),1,IF(AND(AJ27="Status",AJ28="",AJ38=""),2,IF(AND(AJ27&lt;&gt;"Status",AJ28="",AJ38=""),1,0))))</f>
        <v>1</v>
      </c>
      <c r="S87" s="14">
        <f>IF(AND(AL27="Status",OR(AL28="Res",AL28="MR",AL28="Disket",AL28="Udmeldt"),AL38=""),1,IF(AND(AL27="Status",AL28="",OR(AL38=1,AL38="x",AL38=2)),1,IF(AND(AL27="Status",AL28="",AL38=""),2,IF(AND(AL27&lt;&gt;"Status",AL28="",AL38=""),1,0))))</f>
        <v>1</v>
      </c>
      <c r="T87" s="14">
        <f>IF(AND(AN27="Status",OR(AN28="Res",AN28="MR",AN28="Disket",AN28="Udmeldt"),AN38=""),1,IF(AND(AN27="Status",AN28="",OR(AN38=1,AN38="x",AN38=2)),1,IF(AND(AN27="Status",AN28="",AN38=""),2,IF(AND(AN27&lt;&gt;"Status",AN28="",AN38=""),1,0))))</f>
        <v>1</v>
      </c>
      <c r="U87" s="14"/>
      <c r="W87" s="14"/>
      <c r="Y87" s="14"/>
      <c r="AA87" s="14"/>
      <c r="AC87" s="14"/>
      <c r="AE87" s="14"/>
      <c r="AG87" s="14"/>
      <c r="AI87" s="14"/>
      <c r="AK87" s="14"/>
      <c r="AM87" s="14"/>
    </row>
    <row r="88" spans="1:39" hidden="1" x14ac:dyDescent="0.15">
      <c r="A88" s="14">
        <f>IF(AND(B27="Status",OR(B28="Res",B28="MR",B28="Disket",B28="Udmeldt"),B39=""),1,IF(AND(B27="Status",B28="",OR(B39=1,B39="x",B39=2)),1,IF(AND(B27="Status",B28="",B39=""),2,IF(AND(B27&lt;&gt;"Status",B28="",B39=""),1,0))))</f>
        <v>1</v>
      </c>
      <c r="B88" s="14">
        <f>IF(AND(D27="Status",OR(D28="Res",D28="MR",D28="Disket",D28="Udmeldt"),D39=""),1,IF(AND(D27="Status",D28="",OR(D39=1,D39="x",D39=2)),1,IF(AND(D27="Status",D28="",D39=""),2,IF(AND(D27&lt;&gt;"Status",D28="",D39=""),1,0))))</f>
        <v>1</v>
      </c>
      <c r="C88" s="14">
        <f>IF(AND(F27="Status",OR(F28="Res",F28="MR",F28="Disket",F28="Udmeldt"),F39=""),1,IF(AND(F27="Status",F28="",OR(F39=1,F39="x",F39=2)),1,IF(AND(F27="Status",F28="",F39=""),2,IF(AND(F27&lt;&gt;"Status",F28="",F39=""),1,0))))</f>
        <v>1</v>
      </c>
      <c r="D88" s="14">
        <f>IF(AND(H27="Status",OR(H28="Res",H28="MR",H28="Disket",H28="Udmeldt"),H39=""),1,IF(AND(H27="Status",H28="",OR(H39=1,H39="x",H39=2)),1,IF(AND(H27="Status",H28="",H39=""),2,IF(AND(H27&lt;&gt;"Status",H28="",H39=""),1,0))))</f>
        <v>1</v>
      </c>
      <c r="E88" s="14">
        <f>IF(AND(J27="Status",OR(J28="Res",J28="MR",J28="Disket",J28="Udmeldt"),J39=""),1,IF(AND(J27="Status",J28="",OR(J39=1,J39="x",J39=2)),1,IF(AND(J27="Status",J28="",J39=""),2,IF(AND(J27&lt;&gt;"Status",J28="",J39=""),1,0))))</f>
        <v>1</v>
      </c>
      <c r="F88" s="14">
        <f>IF(AND(L27="Status",OR(L28="Res",L28="MR",L28="Disket",L28="Udmeldt"),L39=""),1,IF(AND(L27="Status",L28="",OR(L39=1,L39="x",L39=2)),1,IF(AND(L27="Status",L28="",L39=""),2,IF(AND(L27&lt;&gt;"Status",L28="",L39=""),1,0))))</f>
        <v>1</v>
      </c>
      <c r="G88" s="14">
        <f>IF(AND(N27="Status",OR(N28="Res",N28="MR",N28="Disket",N28="Udmeldt"),N39=""),1,IF(AND(N27="Status",N28="",OR(N39=1,N39="x",N39=2)),1,IF(AND(N27="Status",N28="",N39=""),2,IF(AND(N27&lt;&gt;"Status",N28="",N39=""),1,0))))</f>
        <v>1</v>
      </c>
      <c r="H88" s="14">
        <f>IF(AND(P27="Status",OR(P28="Res",P28="MR",P28="Disket",P28="Udmeldt"),P39=""),1,IF(AND(P27="Status",P28="",OR(P39=1,P39="x",P39=2)),1,IF(AND(P27="Status",P28="",P39=""),2,IF(AND(P27&lt;&gt;"Status",P28="",P39=""),1,0))))</f>
        <v>1</v>
      </c>
      <c r="I88" s="14">
        <f>IF(AND(R27="Status",OR(R28="Res",R28="MR",R28="Disket",R28="Udmeldt"),R39=""),1,IF(AND(R27="Status",R28="",OR(R39=1,R39="x",R39=2)),1,IF(AND(R27="Status",R28="",R39=""),2,IF(AND(R27&lt;&gt;"Status",R28="",R39=""),1,0))))</f>
        <v>1</v>
      </c>
      <c r="J88" s="14">
        <f>IF(AND(T27="Status",OR(T28="Res",T28="MR",T28="Disket",T28="Udmeldt"),T39=""),1,IF(AND(T27="Status",T28="",OR(T39=1,T39="x",T39=2)),1,IF(AND(T27="Status",T28="",T39=""),2,IF(AND(T27&lt;&gt;"Status",T28="",T39=""),1,0))))</f>
        <v>1</v>
      </c>
      <c r="K88" s="14">
        <f>IF(AND(V27="Status",OR(V28="Res",V28="MR",V28="Disket",V28="Udmeldt"),V39=""),1,IF(AND(V27="Status",V28="",OR(V39=1,V39="x",V39=2)),1,IF(AND(V27="Status",V28="",V39=""),2,IF(AND(V27&lt;&gt;"Status",V28="",V39=""),1,0))))</f>
        <v>1</v>
      </c>
      <c r="L88" s="14">
        <f>IF(AND(X27="Status",OR(X28="Res",X28="MR",X28="Disket",X28="Udmeldt"),X39=""),1,IF(AND(X27="Status",X28="",OR(X39=1,X39="x",X39=2)),1,IF(AND(X27="Status",X28="",X39=""),2,IF(AND(X27&lt;&gt;"Status",X28="",X39=""),1,0))))</f>
        <v>1</v>
      </c>
      <c r="M88" s="14">
        <f>IF(AND(Z27="Status",OR(Z28="Res",Z28="MR",Z28="Disket",Z28="Udmeldt"),Z39=""),1,IF(AND(Z27="Status",Z28="",OR(Z39=1,Z39="x",Z39=2)),1,IF(AND(Z27="Status",Z28="",Z39=""),2,IF(AND(Z27&lt;&gt;"Status",Z28="",Z39=""),1,0))))</f>
        <v>1</v>
      </c>
      <c r="N88" s="14">
        <f>IF(AND(AB27="Status",OR(AB28="Res",AB28="MR",AB28="Disket",AB28="Udmeldt"),AB39=""),1,IF(AND(AB27="Status",AB28="",OR(AB39=1,AB39="x",AB39=2)),1,IF(AND(AB27="Status",AB28="",AB39=""),2,IF(AND(AB27&lt;&gt;"Status",AB28="",AB39=""),1,0))))</f>
        <v>1</v>
      </c>
      <c r="O88" s="14">
        <f>IF(AND(AD27="Status",OR(AD28="Res",AD28="MR",AD28="Disket",AD28="Udmeldt"),AD39=""),1,IF(AND(AD27="Status",AD28="",OR(AD39=1,AD39="x",AD39=2)),1,IF(AND(AD27="Status",AD28="",AD39=""),2,IF(AND(AD27&lt;&gt;"Status",AD28="",AD39=""),1,0))))</f>
        <v>1</v>
      </c>
      <c r="P88" s="14">
        <f>IF(AND(AF27="Status",OR(AF28="Res",AF28="MR",AF28="Disket",AF28="Udmeldt"),AF39=""),1,IF(AND(AF27="Status",AF28="",OR(AF39=1,AF39="x",AF39=2)),1,IF(AND(AF27="Status",AF28="",AF39=""),2,IF(AND(AF27&lt;&gt;"Status",AF28="",AF39=""),1,0))))</f>
        <v>1</v>
      </c>
      <c r="Q88" s="14">
        <f>IF(AND(AH27="Status",OR(AH28="Res",AH28="MR",AH28="Disket",AH28="Udmeldt"),AH39=""),1,IF(AND(AH27="Status",AH28="",OR(AH39=1,AH39="x",AH39=2)),1,IF(AND(AH27="Status",AH28="",AH39=""),2,IF(AND(AH27&lt;&gt;"Status",AH28="",AH39=""),1,0))))</f>
        <v>1</v>
      </c>
      <c r="R88" s="14">
        <f>IF(AND(AJ27="Status",OR(AJ28="Res",AJ28="MR",AJ28="Disket",AJ28="Udmeldt"),AJ39=""),1,IF(AND(AJ27="Status",AJ28="",OR(AJ39=1,AJ39="x",AJ39=2)),1,IF(AND(AJ27="Status",AJ28="",AJ39=""),2,IF(AND(AJ27&lt;&gt;"Status",AJ28="",AJ39=""),1,0))))</f>
        <v>1</v>
      </c>
      <c r="S88" s="14">
        <f>IF(AND(AL27="Status",OR(AL28="Res",AL28="MR",AL28="Disket",AL28="Udmeldt"),AL39=""),1,IF(AND(AL27="Status",AL28="",OR(AL39=1,AL39="x",AL39=2)),1,IF(AND(AL27="Status",AL28="",AL39=""),2,IF(AND(AL27&lt;&gt;"Status",AL28="",AL39=""),1,0))))</f>
        <v>1</v>
      </c>
      <c r="T88" s="14">
        <f>IF(AND(AN27="Status",OR(AN28="Res",AN28="MR",AN28="Disket",AN28="Udmeldt"),AN39=""),1,IF(AND(AN27="Status",AN28="",OR(AN39=1,AN39="x",AN39=2)),1,IF(AND(AN27="Status",AN28="",AN39=""),2,IF(AND(AN27&lt;&gt;"Status",AN28="",AN39=""),1,0))))</f>
        <v>1</v>
      </c>
      <c r="U88" s="14"/>
      <c r="W88" s="14"/>
      <c r="Y88" s="14"/>
      <c r="AA88" s="14"/>
      <c r="AC88" s="14"/>
      <c r="AE88" s="14"/>
      <c r="AG88" s="14"/>
      <c r="AI88" s="14"/>
      <c r="AK88" s="14"/>
      <c r="AM88" s="14"/>
    </row>
    <row r="89" spans="1:39" hidden="1" x14ac:dyDescent="0.15">
      <c r="A89" s="14">
        <f>IF(AND(B27="Status",OR(B28="Res",B28="MR",B28="Disket",B28="Udmeldt"),B40=""),1,IF(AND(B27="Status",B28="",OR(B40=1,B40="x",B40=2)),1,IF(AND(B27="Status",B28="",B40=""),2,IF(AND(B27&lt;&gt;"Status",B28="",B40=""),1,0))))</f>
        <v>1</v>
      </c>
      <c r="B89" s="14">
        <f>IF(AND(D27="Status",OR(D28="Res",D28="MR",D28="Disket",D28="Udmeldt"),D40=""),1,IF(AND(D27="Status",D28="",OR(D40=1,D40="x",D40=2)),1,IF(AND(D27="Status",D28="",D40=""),2,IF(AND(D27&lt;&gt;"Status",D28="",D40=""),1,0))))</f>
        <v>1</v>
      </c>
      <c r="C89" s="14">
        <f>IF(AND(F27="Status",OR(F28="Res",F28="MR",F28="Disket",F28="Udmeldt"),F40=""),1,IF(AND(F27="Status",F28="",OR(F40=1,F40="x",F40=2)),1,IF(AND(F27="Status",F28="",F40=""),2,IF(AND(F27&lt;&gt;"Status",F28="",F40=""),1,0))))</f>
        <v>1</v>
      </c>
      <c r="D89" s="14">
        <f>IF(AND(H27="Status",OR(H28="Res",H28="MR",H28="Disket",H28="Udmeldt"),H40=""),1,IF(AND(H27="Status",H28="",OR(H40=1,H40="x",H40=2)),1,IF(AND(H27="Status",H28="",H40=""),2,IF(AND(H27&lt;&gt;"Status",H28="",H40=""),1,0))))</f>
        <v>1</v>
      </c>
      <c r="E89" s="14">
        <f>IF(AND(J27="Status",OR(J28="Res",J28="MR",J28="Disket",J28="Udmeldt"),J40=""),1,IF(AND(J27="Status",J28="",OR(J40=1,J40="x",J40=2)),1,IF(AND(J27="Status",J28="",J40=""),2,IF(AND(J27&lt;&gt;"Status",J28="",J40=""),1,0))))</f>
        <v>1</v>
      </c>
      <c r="F89" s="14">
        <f>IF(AND(L27="Status",OR(L28="Res",L28="MR",L28="Disket",L28="Udmeldt"),L40=""),1,IF(AND(L27="Status",L28="",OR(L40=1,L40="x",L40=2)),1,IF(AND(L27="Status",L28="",L40=""),2,IF(AND(L27&lt;&gt;"Status",L28="",L40=""),1,0))))</f>
        <v>1</v>
      </c>
      <c r="G89" s="14">
        <f>IF(AND(N27="Status",OR(N28="Res",N28="MR",N28="Disket",N28="Udmeldt"),N40=""),1,IF(AND(N27="Status",N28="",OR(N40=1,N40="x",N40=2)),1,IF(AND(N27="Status",N28="",N40=""),2,IF(AND(N27&lt;&gt;"Status",N28="",N40=""),1,0))))</f>
        <v>1</v>
      </c>
      <c r="H89" s="14">
        <f>IF(AND(P27="Status",OR(P28="Res",P28="MR",P28="Disket",P28="Udmeldt"),P40=""),1,IF(AND(P27="Status",P28="",OR(P40=1,P40="x",P40=2)),1,IF(AND(P27="Status",P28="",P40=""),2,IF(AND(P27&lt;&gt;"Status",P28="",P40=""),1,0))))</f>
        <v>1</v>
      </c>
      <c r="I89" s="14">
        <f>IF(AND(R27="Status",OR(R28="Res",R28="MR",R28="Disket",R28="Udmeldt"),R40=""),1,IF(AND(R27="Status",R28="",OR(R40=1,R40="x",R40=2)),1,IF(AND(R27="Status",R28="",R40=""),2,IF(AND(R27&lt;&gt;"Status",R28="",R40=""),1,0))))</f>
        <v>1</v>
      </c>
      <c r="J89" s="14">
        <f>IF(AND(T27="Status",OR(T28="Res",T28="MR",T28="Disket",T28="Udmeldt"),T40=""),1,IF(AND(T27="Status",T28="",OR(T40=1,T40="x",T40=2)),1,IF(AND(T27="Status",T28="",T40=""),2,IF(AND(T27&lt;&gt;"Status",T28="",T40=""),1,0))))</f>
        <v>1</v>
      </c>
      <c r="K89" s="14">
        <f>IF(AND(V27="Status",OR(V28="Res",V28="MR",V28="Disket",V28="Udmeldt"),V40=""),1,IF(AND(V27="Status",V28="",OR(V40=1,V40="x",V40=2)),1,IF(AND(V27="Status",V28="",V40=""),2,IF(AND(V27&lt;&gt;"Status",V28="",V40=""),1,0))))</f>
        <v>1</v>
      </c>
      <c r="L89" s="14">
        <f>IF(AND(X27="Status",OR(X28="Res",X28="MR",X28="Disket",X28="Udmeldt"),X40=""),1,IF(AND(X27="Status",X28="",OR(X40=1,X40="x",X40=2)),1,IF(AND(X27="Status",X28="",X40=""),2,IF(AND(X27&lt;&gt;"Status",X28="",X40=""),1,0))))</f>
        <v>1</v>
      </c>
      <c r="M89" s="14">
        <f>IF(AND(Z27="Status",OR(Z28="Res",Z28="MR",Z28="Disket",Z28="Udmeldt"),Z40=""),1,IF(AND(Z27="Status",Z28="",OR(Z40=1,Z40="x",Z40=2)),1,IF(AND(Z27="Status",Z28="",Z40=""),2,IF(AND(Z27&lt;&gt;"Status",Z28="",Z40=""),1,0))))</f>
        <v>1</v>
      </c>
      <c r="N89" s="14">
        <f>IF(AND(AB27="Status",OR(AB28="Res",AB28="MR",AB28="Disket",AB28="Udmeldt"),AB40=""),1,IF(AND(AB27="Status",AB28="",OR(AB40=1,AB40="x",AB40=2)),1,IF(AND(AB27="Status",AB28="",AB40=""),2,IF(AND(AB27&lt;&gt;"Status",AB28="",AB40=""),1,0))))</f>
        <v>1</v>
      </c>
      <c r="O89" s="14">
        <f>IF(AND(AD27="Status",OR(AD28="Res",AD28="MR",AD28="Disket",AD28="Udmeldt"),AD40=""),1,IF(AND(AD27="Status",AD28="",OR(AD40=1,AD40="x",AD40=2)),1,IF(AND(AD27="Status",AD28="",AD40=""),2,IF(AND(AD27&lt;&gt;"Status",AD28="",AD40=""),1,0))))</f>
        <v>1</v>
      </c>
      <c r="P89" s="14">
        <f>IF(AND(AF27="Status",OR(AF28="Res",AF28="MR",AF28="Disket",AF28="Udmeldt"),AF40=""),1,IF(AND(AF27="Status",AF28="",OR(AF40=1,AF40="x",AF40=2)),1,IF(AND(AF27="Status",AF28="",AF40=""),2,IF(AND(AF27&lt;&gt;"Status",AF28="",AF40=""),1,0))))</f>
        <v>1</v>
      </c>
      <c r="Q89" s="14">
        <f>IF(AND(AH27="Status",OR(AH28="Res",AH28="MR",AH28="Disket",AH28="Udmeldt"),AH40=""),1,IF(AND(AH27="Status",AH28="",OR(AH40=1,AH40="x",AH40=2)),1,IF(AND(AH27="Status",AH28="",AH40=""),2,IF(AND(AH27&lt;&gt;"Status",AH28="",AH40=""),1,0))))</f>
        <v>1</v>
      </c>
      <c r="R89" s="14">
        <f>IF(AND(AJ27="Status",OR(AJ28="Res",AJ28="MR",AJ28="Disket",AJ28="Udmeldt"),AJ40=""),1,IF(AND(AJ27="Status",AJ28="",OR(AJ40=1,AJ40="x",AJ40=2)),1,IF(AND(AJ27="Status",AJ28="",AJ40=""),2,IF(AND(AJ27&lt;&gt;"Status",AJ28="",AJ40=""),1,0))))</f>
        <v>1</v>
      </c>
      <c r="S89" s="14">
        <f>IF(AND(AL27="Status",OR(AL28="Res",AL28="MR",AL28="Disket",AL28="Udmeldt"),AL40=""),1,IF(AND(AL27="Status",AL28="",OR(AL40=1,AL40="x",AL40=2)),1,IF(AND(AL27="Status",AL28="",AL40=""),2,IF(AND(AL27&lt;&gt;"Status",AL28="",AL40=""),1,0))))</f>
        <v>1</v>
      </c>
      <c r="T89" s="14">
        <f>IF(AND(AN27="Status",OR(AN28="Res",AN28="MR",AN28="Disket",AN28="Udmeldt"),AN40=""),1,IF(AND(AN27="Status",AN28="",OR(AN40=1,AN40="x",AN40=2)),1,IF(AND(AN27="Status",AN28="",AN40=""),2,IF(AND(AN27&lt;&gt;"Status",AN28="",AN40=""),1,0))))</f>
        <v>1</v>
      </c>
      <c r="U89" s="14"/>
      <c r="W89" s="14"/>
      <c r="Y89" s="14"/>
      <c r="AA89" s="14"/>
      <c r="AC89" s="14"/>
      <c r="AE89" s="14"/>
      <c r="AG89" s="14"/>
      <c r="AI89" s="14"/>
      <c r="AK89" s="14"/>
      <c r="AM89" s="14"/>
    </row>
    <row r="90" spans="1:39" hidden="1" x14ac:dyDescent="0.15">
      <c r="A90" s="14">
        <f>IF(AND(B27="Status",OR(B28="Res",B28="MR",B28="Disket",B28="Udmeldt"),B41=""),1,IF(AND(B27="Status",B28="",OR(B41=1,B41="x",B41=2)),1,IF(AND(B27="Status",B28="",B41=""),2,IF(AND(B27&lt;&gt;"Status",B28="",B41=""),1,0))))</f>
        <v>1</v>
      </c>
      <c r="B90" s="14">
        <f>IF(AND(D27="Status",OR(D28="Res",D28="MR",D28="Disket",D28="Udmeldt"),D41=""),1,IF(AND(D27="Status",D28="",OR(D41=1,D41="x",D41=2)),1,IF(AND(D27="Status",D28="",D41=""),2,IF(AND(D27&lt;&gt;"Status",D28="",D41=""),1,0))))</f>
        <v>1</v>
      </c>
      <c r="C90" s="14">
        <f>IF(AND(F27="Status",OR(F28="Res",F28="MR",F28="Disket",F28="Udmeldt"),F41=""),1,IF(AND(F27="Status",F28="",OR(F41=1,F41="x",F41=2)),1,IF(AND(F27="Status",F28="",F41=""),2,IF(AND(F27&lt;&gt;"Status",F28="",F41=""),1,0))))</f>
        <v>1</v>
      </c>
      <c r="D90" s="14">
        <f>IF(AND(H27="Status",OR(H28="Res",H28="MR",H28="Disket",H28="Udmeldt"),H41=""),1,IF(AND(H27="Status",H28="",OR(H41=1,H41="x",H41=2)),1,IF(AND(H27="Status",H28="",H41=""),2,IF(AND(H27&lt;&gt;"Status",H28="",H41=""),1,0))))</f>
        <v>1</v>
      </c>
      <c r="E90" s="14">
        <f>IF(AND(J27="Status",OR(J28="Res",J28="MR",J28="Disket",J28="Udmeldt"),J41=""),1,IF(AND(J27="Status",J28="",OR(J41=1,J41="x",J41=2)),1,IF(AND(J27="Status",J28="",J41=""),2,IF(AND(J27&lt;&gt;"Status",J28="",J41=""),1,0))))</f>
        <v>1</v>
      </c>
      <c r="F90" s="14">
        <f>IF(AND(L27="Status",OR(L28="Res",L28="MR",L28="Disket",L28="Udmeldt"),L41=""),1,IF(AND(L27="Status",L28="",OR(L41=1,L41="x",L41=2)),1,IF(AND(L27="Status",L28="",L41=""),2,IF(AND(L27&lt;&gt;"Status",L28="",L41=""),1,0))))</f>
        <v>1</v>
      </c>
      <c r="G90" s="14">
        <f>IF(AND(N27="Status",OR(N28="Res",N28="MR",N28="Disket",N28="Udmeldt"),N41=""),1,IF(AND(N27="Status",N28="",OR(N41=1,N41="x",N41=2)),1,IF(AND(N27="Status",N28="",N41=""),2,IF(AND(N27&lt;&gt;"Status",N28="",N41=""),1,0))))</f>
        <v>1</v>
      </c>
      <c r="H90" s="14">
        <f>IF(AND(P27="Status",OR(P28="Res",P28="MR",P28="Disket",P28="Udmeldt"),P41=""),1,IF(AND(P27="Status",P28="",OR(P41=1,P41="x",P41=2)),1,IF(AND(P27="Status",P28="",P41=""),2,IF(AND(P27&lt;&gt;"Status",P28="",P41=""),1,0))))</f>
        <v>1</v>
      </c>
      <c r="I90" s="14">
        <f>IF(AND(R27="Status",OR(R28="Res",R28="MR",R28="Disket",R28="Udmeldt"),R41=""),1,IF(AND(R27="Status",R28="",OR(R41=1,R41="x",R41=2)),1,IF(AND(R27="Status",R28="",R41=""),2,IF(AND(R27&lt;&gt;"Status",R28="",R41=""),1,0))))</f>
        <v>1</v>
      </c>
      <c r="J90" s="14">
        <f>IF(AND(T27="Status",OR(T28="Res",T28="MR",T28="Disket",T28="Udmeldt"),T41=""),1,IF(AND(T27="Status",T28="",OR(T41=1,T41="x",T41=2)),1,IF(AND(T27="Status",T28="",T41=""),2,IF(AND(T27&lt;&gt;"Status",T28="",T41=""),1,0))))</f>
        <v>1</v>
      </c>
      <c r="K90" s="14">
        <f>IF(AND(V27="Status",OR(V28="Res",V28="MR",V28="Disket",V28="Udmeldt"),V41=""),1,IF(AND(V27="Status",V28="",OR(V41=1,V41="x",V41=2)),1,IF(AND(V27="Status",V28="",V41=""),2,IF(AND(V27&lt;&gt;"Status",V28="",V41=""),1,0))))</f>
        <v>1</v>
      </c>
      <c r="L90" s="14">
        <f>IF(AND(X27="Status",OR(X28="Res",X28="MR",X28="Disket",X28="Udmeldt"),X41=""),1,IF(AND(X27="Status",X28="",OR(X41=1,X41="x",X41=2)),1,IF(AND(X27="Status",X28="",X41=""),2,IF(AND(X27&lt;&gt;"Status",X28="",X41=""),1,0))))</f>
        <v>1</v>
      </c>
      <c r="M90" s="14">
        <f>IF(AND(Z27="Status",OR(Z28="Res",Z28="MR",Z28="Disket",Z28="Udmeldt"),Z41=""),1,IF(AND(Z27="Status",Z28="",OR(Z41=1,Z41="x",Z41=2)),1,IF(AND(Z27="Status",Z28="",Z41=""),2,IF(AND(Z27&lt;&gt;"Status",Z28="",Z41=""),1,0))))</f>
        <v>1</v>
      </c>
      <c r="N90" s="14">
        <f>IF(AND(AB27="Status",OR(AB28="Res",AB28="MR",AB28="Disket",AB28="Udmeldt"),AB41=""),1,IF(AND(AB27="Status",AB28="",OR(AB41=1,AB41="x",AB41=2)),1,IF(AND(AB27="Status",AB28="",AB41=""),2,IF(AND(AB27&lt;&gt;"Status",AB28="",AB41=""),1,0))))</f>
        <v>1</v>
      </c>
      <c r="O90" s="14">
        <f>IF(AND(AD27="Status",OR(AD28="Res",AD28="MR",AD28="Disket",AD28="Udmeldt"),AD41=""),1,IF(AND(AD27="Status",AD28="",OR(AD41=1,AD41="x",AD41=2)),1,IF(AND(AD27="Status",AD28="",AD41=""),2,IF(AND(AD27&lt;&gt;"Status",AD28="",AD41=""),1,0))))</f>
        <v>1</v>
      </c>
      <c r="P90" s="14">
        <f>IF(AND(AF27="Status",OR(AF28="Res",AF28="MR",AF28="Disket",AF28="Udmeldt"),AF41=""),1,IF(AND(AF27="Status",AF28="",OR(AF41=1,AF41="x",AF41=2)),1,IF(AND(AF27="Status",AF28="",AF41=""),2,IF(AND(AF27&lt;&gt;"Status",AF28="",AF41=""),1,0))))</f>
        <v>1</v>
      </c>
      <c r="Q90" s="14">
        <f>IF(AND(AH27="Status",OR(AH28="Res",AH28="MR",AH28="Disket",AH28="Udmeldt"),AH41=""),1,IF(AND(AH27="Status",AH28="",OR(AH41=1,AH41="x",AH41=2)),1,IF(AND(AH27="Status",AH28="",AH41=""),2,IF(AND(AH27&lt;&gt;"Status",AH28="",AH41=""),1,0))))</f>
        <v>1</v>
      </c>
      <c r="R90" s="14">
        <f>IF(AND(AJ27="Status",OR(AJ28="Res",AJ28="MR",AJ28="Disket",AJ28="Udmeldt"),AJ41=""),1,IF(AND(AJ27="Status",AJ28="",OR(AJ41=1,AJ41="x",AJ41=2)),1,IF(AND(AJ27="Status",AJ28="",AJ41=""),2,IF(AND(AJ27&lt;&gt;"Status",AJ28="",AJ41=""),1,0))))</f>
        <v>1</v>
      </c>
      <c r="S90" s="14">
        <f>IF(AND(AL27="Status",OR(AL28="Res",AL28="MR",AL28="Disket",AL28="Udmeldt"),AL41=""),1,IF(AND(AL27="Status",AL28="",OR(AL41=1,AL41="x",AL41=2)),1,IF(AND(AL27="Status",AL28="",AL41=""),2,IF(AND(AL27&lt;&gt;"Status",AL28="",AL41=""),1,0))))</f>
        <v>1</v>
      </c>
      <c r="T90" s="14">
        <f>IF(AND(AN27="Status",OR(AN28="Res",AN28="MR",AN28="Disket",AN28="Udmeldt"),AN41=""),1,IF(AND(AN27="Status",AN28="",OR(AN41=1,AN41="x",AN41=2)),1,IF(AND(AN27="Status",AN28="",AN41=""),2,IF(AND(AN27&lt;&gt;"Status",AN28="",AN41=""),1,0))))</f>
        <v>1</v>
      </c>
      <c r="U90" s="14"/>
      <c r="W90" s="14"/>
      <c r="Y90" s="14"/>
      <c r="AA90" s="14"/>
      <c r="AC90" s="14"/>
      <c r="AE90" s="14"/>
      <c r="AG90" s="14"/>
      <c r="AI90" s="14"/>
      <c r="AK90" s="14"/>
      <c r="AM90" s="14"/>
    </row>
    <row r="91" spans="1:39" hidden="1" x14ac:dyDescent="0.15">
      <c r="A91" s="14">
        <f>IF(AND(B27="Status",OR(B28="Res",B28="MR",B28="Disket",B28="Udmeldt"),B42=""),1,IF(AND(B27="Status",B28="",OR(B42=1,B42="x",B42=2)),1,IF(AND(B27="Status",B28="",B42=""),2,IF(AND(B27&lt;&gt;"Status",B28="",B42=""),1,0))))</f>
        <v>1</v>
      </c>
      <c r="B91" s="14">
        <f>IF(AND(D27="Status",OR(D28="Res",D28="MR",D28="Disket",D28="Udmeldt"),D42=""),1,IF(AND(D27="Status",D28="",OR(D42=1,D42="x",D42=2)),1,IF(AND(D27="Status",D28="",D42=""),2,IF(AND(D27&lt;&gt;"Status",D28="",D42=""),1,0))))</f>
        <v>1</v>
      </c>
      <c r="C91" s="14">
        <f>IF(AND(F27="Status",OR(F28="Res",F28="MR",F28="Disket",F28="Udmeldt"),F42=""),1,IF(AND(F27="Status",F28="",OR(F42=1,F42="x",F42=2)),1,IF(AND(F27="Status",F28="",F42=""),2,IF(AND(F27&lt;&gt;"Status",F28="",F42=""),1,0))))</f>
        <v>1</v>
      </c>
      <c r="D91" s="14">
        <f>IF(AND(H27="Status",OR(H28="Res",H28="MR",H28="Disket",H28="Udmeldt"),H42=""),1,IF(AND(H27="Status",H28="",OR(H42=1,H42="x",H42=2)),1,IF(AND(H27="Status",H28="",H42=""),2,IF(AND(H27&lt;&gt;"Status",H28="",H42=""),1,0))))</f>
        <v>1</v>
      </c>
      <c r="E91" s="14">
        <f>IF(AND(J27="Status",OR(J28="Res",J28="MR",J28="Disket",J28="Udmeldt"),J42=""),1,IF(AND(J27="Status",J28="",OR(J42=1,J42="x",J42=2)),1,IF(AND(J27="Status",J28="",J42=""),2,IF(AND(J27&lt;&gt;"Status",J28="",J42=""),1,0))))</f>
        <v>1</v>
      </c>
      <c r="F91" s="14">
        <f>IF(AND(L27="Status",OR(L28="Res",L28="MR",L28="Disket",L28="Udmeldt"),L42=""),1,IF(AND(L27="Status",L28="",OR(L42=1,L42="x",L42=2)),1,IF(AND(L27="Status",L28="",L42=""),2,IF(AND(L27&lt;&gt;"Status",L28="",L42=""),1,0))))</f>
        <v>1</v>
      </c>
      <c r="G91" s="14">
        <f>IF(AND(N27="Status",OR(N28="Res",N28="MR",N28="Disket",N28="Udmeldt"),N42=""),1,IF(AND(N27="Status",N28="",OR(N42=1,N42="x",N42=2)),1,IF(AND(N27="Status",N28="",N42=""),2,IF(AND(N27&lt;&gt;"Status",N28="",N42=""),1,0))))</f>
        <v>1</v>
      </c>
      <c r="H91" s="14">
        <f>IF(AND(P27="Status",OR(P28="Res",P28="MR",P28="Disket",P28="Udmeldt"),P42=""),1,IF(AND(P27="Status",P28="",OR(P42=1,P42="x",P42=2)),1,IF(AND(P27="Status",P28="",P42=""),2,IF(AND(P27&lt;&gt;"Status",P28="",P42=""),1,0))))</f>
        <v>1</v>
      </c>
      <c r="I91" s="14">
        <f>IF(AND(R27="Status",OR(R28="Res",R28="MR",R28="Disket",R28="Udmeldt"),R42=""),1,IF(AND(R27="Status",R28="",OR(R42=1,R42="x",R42=2)),1,IF(AND(R27="Status",R28="",R42=""),2,IF(AND(R27&lt;&gt;"Status",R28="",R42=""),1,0))))</f>
        <v>1</v>
      </c>
      <c r="J91" s="14">
        <f>IF(AND(T27="Status",OR(T28="Res",T28="MR",T28="Disket",T28="Udmeldt"),T42=""),1,IF(AND(T27="Status",T28="",OR(T42=1,T42="x",T42=2)),1,IF(AND(T27="Status",T28="",T42=""),2,IF(AND(T27&lt;&gt;"Status",T28="",T42=""),1,0))))</f>
        <v>1</v>
      </c>
      <c r="K91" s="14">
        <f>IF(AND(V27="Status",OR(V28="Res",V28="MR",V28="Disket",V28="Udmeldt"),V42=""),1,IF(AND(V27="Status",V28="",OR(V42=1,V42="x",V42=2)),1,IF(AND(V27="Status",V28="",V42=""),2,IF(AND(V27&lt;&gt;"Status",V28="",V42=""),1,0))))</f>
        <v>1</v>
      </c>
      <c r="L91" s="14">
        <f>IF(AND(X27="Status",OR(X28="Res",X28="MR",X28="Disket",X28="Udmeldt"),X42=""),1,IF(AND(X27="Status",X28="",OR(X42=1,X42="x",X42=2)),1,IF(AND(X27="Status",X28="",X42=""),2,IF(AND(X27&lt;&gt;"Status",X28="",X42=""),1,0))))</f>
        <v>1</v>
      </c>
      <c r="M91" s="14">
        <f>IF(AND(Z27="Status",OR(Z28="Res",Z28="MR",Z28="Disket",Z28="Udmeldt"),Z42=""),1,IF(AND(Z27="Status",Z28="",OR(Z42=1,Z42="x",Z42=2)),1,IF(AND(Z27="Status",Z28="",Z42=""),2,IF(AND(Z27&lt;&gt;"Status",Z28="",Z42=""),1,0))))</f>
        <v>1</v>
      </c>
      <c r="N91" s="14">
        <f>IF(AND(AB27="Status",OR(AB28="Res",AB28="MR",AB28="Disket",AB28="Udmeldt"),AB42=""),1,IF(AND(AB27="Status",AB28="",OR(AB42=1,AB42="x",AB42=2)),1,IF(AND(AB27="Status",AB28="",AB42=""),2,IF(AND(AB27&lt;&gt;"Status",AB28="",AB42=""),1,0))))</f>
        <v>1</v>
      </c>
      <c r="O91" s="14">
        <f>IF(AND(AD27="Status",OR(AD28="Res",AD28="MR",AD28="Disket",AD28="Udmeldt"),AD42=""),1,IF(AND(AD27="Status",AD28="",OR(AD42=1,AD42="x",AD42=2)),1,IF(AND(AD27="Status",AD28="",AD42=""),2,IF(AND(AD27&lt;&gt;"Status",AD28="",AD42=""),1,0))))</f>
        <v>1</v>
      </c>
      <c r="P91" s="14">
        <f>IF(AND(AF27="Status",OR(AF28="Res",AF28="MR",AF28="Disket",AF28="Udmeldt"),AF42=""),1,IF(AND(AF27="Status",AF28="",OR(AF42=1,AF42="x",AF42=2)),1,IF(AND(AF27="Status",AF28="",AF42=""),2,IF(AND(AF27&lt;&gt;"Status",AF28="",AF42=""),1,0))))</f>
        <v>1</v>
      </c>
      <c r="Q91" s="14">
        <f>IF(AND(AH27="Status",OR(AH28="Res",AH28="MR",AH28="Disket",AH28="Udmeldt"),AH42=""),1,IF(AND(AH27="Status",AH28="",OR(AH42=1,AH42="x",AH42=2)),1,IF(AND(AH27="Status",AH28="",AH42=""),2,IF(AND(AH27&lt;&gt;"Status",AH28="",AH42=""),1,0))))</f>
        <v>1</v>
      </c>
      <c r="R91" s="14">
        <f>IF(AND(AJ27="Status",OR(AJ28="Res",AJ28="MR",AJ28="Disket",AJ28="Udmeldt"),AJ42=""),1,IF(AND(AJ27="Status",AJ28="",OR(AJ42=1,AJ42="x",AJ42=2)),1,IF(AND(AJ27="Status",AJ28="",AJ42=""),2,IF(AND(AJ27&lt;&gt;"Status",AJ28="",AJ42=""),1,0))))</f>
        <v>1</v>
      </c>
      <c r="S91" s="14">
        <f>IF(AND(AL27="Status",OR(AL28="Res",AL28="MR",AL28="Disket",AL28="Udmeldt"),AL42=""),1,IF(AND(AL27="Status",AL28="",OR(AL42=1,AL42="x",AL42=2)),1,IF(AND(AL27="Status",AL28="",AL42=""),2,IF(AND(AL27&lt;&gt;"Status",AL28="",AL42=""),1,0))))</f>
        <v>1</v>
      </c>
      <c r="T91" s="14">
        <f>IF(AND(AN27="Status",OR(AN28="Res",AN28="MR",AN28="Disket",AN28="Udmeldt"),AN42=""),1,IF(AND(AN27="Status",AN28="",OR(AN42=1,AN42="x",AN42=2)),1,IF(AND(AN27="Status",AN28="",AN42=""),2,IF(AND(AN27&lt;&gt;"Status",AN28="",AN42=""),1,0))))</f>
        <v>1</v>
      </c>
      <c r="U91" s="14"/>
      <c r="W91" s="14"/>
      <c r="Y91" s="14"/>
      <c r="AA91" s="14"/>
      <c r="AC91" s="14"/>
      <c r="AE91" s="14"/>
      <c r="AG91" s="14"/>
      <c r="AI91" s="14"/>
      <c r="AK91" s="14"/>
      <c r="AM91" s="14"/>
    </row>
    <row r="92" spans="1:39" hidden="1" x14ac:dyDescent="0.15">
      <c r="A92" s="14" t="str">
        <f t="shared" ref="A92:T92" si="1">IF(COUNTIF(A79:A91,"=1")=13,"OK",IF(COUNTIF(A79:A91,"=2")&gt;0,"","FEJL"))</f>
        <v>OK</v>
      </c>
      <c r="B92" s="14" t="str">
        <f t="shared" si="1"/>
        <v>OK</v>
      </c>
      <c r="C92" s="14" t="str">
        <f t="shared" si="1"/>
        <v>OK</v>
      </c>
      <c r="D92" s="14" t="str">
        <f t="shared" si="1"/>
        <v>OK</v>
      </c>
      <c r="E92" s="14" t="str">
        <f t="shared" si="1"/>
        <v>OK</v>
      </c>
      <c r="F92" s="14" t="str">
        <f t="shared" si="1"/>
        <v>OK</v>
      </c>
      <c r="G92" s="14" t="str">
        <f t="shared" si="1"/>
        <v>OK</v>
      </c>
      <c r="H92" s="14" t="str">
        <f t="shared" si="1"/>
        <v>OK</v>
      </c>
      <c r="I92" s="14" t="str">
        <f t="shared" si="1"/>
        <v>OK</v>
      </c>
      <c r="J92" s="14" t="str">
        <f t="shared" si="1"/>
        <v>OK</v>
      </c>
      <c r="K92" s="14" t="str">
        <f t="shared" si="1"/>
        <v>OK</v>
      </c>
      <c r="L92" s="14" t="str">
        <f t="shared" si="1"/>
        <v>OK</v>
      </c>
      <c r="M92" s="14" t="str">
        <f t="shared" si="1"/>
        <v>OK</v>
      </c>
      <c r="N92" s="14" t="str">
        <f t="shared" si="1"/>
        <v>OK</v>
      </c>
      <c r="O92" s="14" t="str">
        <f t="shared" si="1"/>
        <v>OK</v>
      </c>
      <c r="P92" s="14" t="str">
        <f t="shared" si="1"/>
        <v>OK</v>
      </c>
      <c r="Q92" s="14" t="str">
        <f t="shared" si="1"/>
        <v>OK</v>
      </c>
      <c r="R92" s="14" t="str">
        <f t="shared" si="1"/>
        <v>OK</v>
      </c>
      <c r="S92" s="14" t="str">
        <f t="shared" si="1"/>
        <v>OK</v>
      </c>
      <c r="T92" s="14" t="str">
        <f t="shared" si="1"/>
        <v>OK</v>
      </c>
      <c r="U92" s="14"/>
      <c r="W92" s="14"/>
      <c r="Y92" s="14"/>
      <c r="AA92" s="14"/>
      <c r="AC92" s="14"/>
      <c r="AE92" s="14"/>
      <c r="AG92" s="14"/>
      <c r="AI92" s="14"/>
      <c r="AK92" s="14"/>
      <c r="AM92" s="14"/>
    </row>
    <row r="93" spans="1:39" hidden="1" x14ac:dyDescent="0.15">
      <c r="A93" s="14">
        <f>IF(AND(B48="Status",OR(B49="Res",B49="MR",B49="Disket",B49="Udmeldt"),B51=""),1,IF(AND(B48="Status",B49="",OR(B51=1,B51="x",B51=2)),1,IF(AND(B48="Status",B49="",B51=""),2,IF(AND(B48&lt;&gt;"Status",B49="",B51=""),1,0))))</f>
        <v>1</v>
      </c>
      <c r="B93" s="14">
        <f>IF(AND(D48="Status",OR(D49="Res",D49="MR",D49="Disket",D49="Udmeldt"),D51=""),1,IF(AND(D48="Status",D49="",OR(D51=1,D51="x",D51=2)),1,IF(AND(D48="Status",D49="",D51=""),2,IF(AND(D48&lt;&gt;"Status",D49="",D51=""),1,0))))</f>
        <v>1</v>
      </c>
      <c r="C93" s="14">
        <f>IF(AND(F48="Status",OR(F49="Res",F49="MR",F49="Disket",F49="Udmeldt"),F51=""),1,IF(AND(F48="Status",F49="",OR(F51=1,F51="x",F51=2)),1,IF(AND(F48="Status",F49="",F51=""),2,IF(AND(F48&lt;&gt;"Status",F49="",F51=""),1,0))))</f>
        <v>1</v>
      </c>
      <c r="D93" s="14">
        <f>IF(AND(H48="Status",OR(H49="Res",H49="MR",H49="Disket",H49="Udmeldt"),H51=""),1,IF(AND(H48="Status",H49="",OR(H51=1,H51="x",H51=2)),1,IF(AND(H48="Status",H49="",H51=""),2,IF(AND(H48&lt;&gt;"Status",H49="",H51=""),1,0))))</f>
        <v>1</v>
      </c>
      <c r="E93" s="14">
        <f>IF(AND(J48="Status",OR(J49="Res",J49="MR",J49="Disket",J49="Udmeldt"),J51=""),1,IF(AND(J48="Status",J49="",OR(J51=1,J51="x",J51=2)),1,IF(AND(J48="Status",J49="",J51=""),2,IF(AND(J48&lt;&gt;"Status",J49="",J51=""),1,0))))</f>
        <v>1</v>
      </c>
      <c r="F93" s="14">
        <f>IF(AND(L48="Status",OR(L49="Res",L49="MR",L49="Disket",L49="Udmeldt"),L51=""),1,IF(AND(L48="Status",L49="",OR(L51=1,L51="x",L51=2)),1,IF(AND(L48="Status",L49="",L51=""),2,IF(AND(L48&lt;&gt;"Status",L49="",L51=""),1,0))))</f>
        <v>1</v>
      </c>
      <c r="G93" s="14">
        <f>IF(AND(N48="Status",OR(N49="Res",N49="MR",N49="Disket",N49="Udmeldt"),N51=""),1,IF(AND(N48="Status",N49="",OR(N51=1,N51="x",N51=2)),1,IF(AND(N48="Status",N49="",N51=""),2,IF(AND(N48&lt;&gt;"Status",N49="",N51=""),1,0))))</f>
        <v>1</v>
      </c>
      <c r="H93" s="14">
        <f>IF(AND(P48="Status",OR(P49="Res",P49="MR",P49="Disket",P49="Udmeldt"),P51=""),1,IF(AND(P48="Status",P49="",OR(P51=1,P51="x",P51=2)),1,IF(AND(P48="Status",P49="",P51=""),2,IF(AND(P48&lt;&gt;"Status",P49="",P51=""),1,0))))</f>
        <v>1</v>
      </c>
      <c r="I93" s="14">
        <f>IF(AND(R48="Status",OR(R49="Res",R49="MR",R49="Disket",R49="Udmeldt"),R51=""),1,IF(AND(R48="Status",R49="",OR(R51=1,R51="x",R51=2)),1,IF(AND(R48="Status",R49="",R51=""),2,IF(AND(R48&lt;&gt;"Status",R49="",R51=""),1,0))))</f>
        <v>1</v>
      </c>
      <c r="J93" s="14">
        <f>IF(AND(T48="Status",OR(T49="Res",T49="MR",T49="Disket",T49="Udmeldt"),T51=""),1,IF(AND(T48="Status",T49="",OR(T51=1,T51="x",T51=2)),1,IF(AND(T48="Status",T49="",T51=""),2,IF(AND(T48&lt;&gt;"Status",T49="",T51=""),1,0))))</f>
        <v>1</v>
      </c>
      <c r="K93" s="14">
        <f>IF(AND(V48="Status",OR(V49="Res",V49="MR",V49="Disket",V49="Udmeldt"),V51=""),1,IF(AND(V48="Status",V49="",OR(V51=1,V51="x",V51=2)),1,IF(AND(V48="Status",V49="",V51=""),2,IF(AND(V48&lt;&gt;"Status",V49="",V51=""),1,0))))</f>
        <v>1</v>
      </c>
      <c r="L93" s="14">
        <f>IF(AND(X48="Status",OR(X49="Res",X49="MR",X49="Disket",X49="Udmeldt"),X51=""),1,IF(AND(X48="Status",X49="",OR(X51=1,X51="x",X51=2)),1,IF(AND(X48="Status",X49="",X51=""),2,IF(AND(X48&lt;&gt;"Status",X49="",X51=""),1,0))))</f>
        <v>1</v>
      </c>
      <c r="M93" s="14">
        <f>IF(AND(Z48="Status",OR(Z49="Res",Z49="MR",Z49="Disket",Z49="Udmeldt"),Z51=""),1,IF(AND(Z48="Status",Z49="",OR(Z51=1,Z51="x",Z51=2)),1,IF(AND(Z48="Status",Z49="",Z51=""),2,IF(AND(Z48&lt;&gt;"Status",Z49="",Z51=""),1,0))))</f>
        <v>1</v>
      </c>
      <c r="N93" s="14">
        <f>IF(AND(AB48="Status",OR(AB49="Res",AB49="MR",AB49="Disket",AB49="Udmeldt"),AB51=""),1,IF(AND(AB48="Status",AB49="",OR(AB51=1,AB51="x",AB51=2)),1,IF(AND(AB48="Status",AB49="",AB51=""),2,IF(AND(AB48&lt;&gt;"Status",AB49="",AB51=""),1,0))))</f>
        <v>1</v>
      </c>
      <c r="O93" s="14">
        <f>IF(AND(AD48="Status",OR(AD49="Res",AD49="MR",AD49="Disket",AD49="Udmeldt"),AD51=""),1,IF(AND(AD48="Status",AD49="",OR(AD51=1,AD51="x",AD51=2)),1,IF(AND(AD48="Status",AD49="",AD51=""),2,IF(AND(AD48&lt;&gt;"Status",AD49="",AD51=""),1,0))))</f>
        <v>1</v>
      </c>
      <c r="P93" s="14">
        <f>IF(AND(AF48="Status",OR(AF49="Res",AF49="MR",AF49="Disket",AF49="Udmeldt"),AF51=""),1,IF(AND(AF48="Status",AF49="",OR(AF51=1,AF51="x",AF51=2)),1,IF(AND(AF48="Status",AF49="",AF51=""),2,IF(AND(AF48&lt;&gt;"Status",AF49="",AF51=""),1,0))))</f>
        <v>1</v>
      </c>
      <c r="Q93" s="14">
        <f>IF(AND(AH48="Status",OR(AH49="Res",AH49="MR",AH49="Disket",AH49="Udmeldt"),AH51=""),1,IF(AND(AH48="Status",AH49="",OR(AH51=1,AH51="x",AH51=2)),1,IF(AND(AH48="Status",AH49="",AH51=""),2,IF(AND(AH48&lt;&gt;"Status",AH49="",AH51=""),1,0))))</f>
        <v>1</v>
      </c>
      <c r="R93" s="14">
        <f>IF(AND(AJ48="Status",OR(AJ49="Res",AJ49="MR",AJ49="Disket",AJ49="Udmeldt"),AJ51=""),1,IF(AND(AJ48="Status",AJ49="",OR(AJ51=1,AJ51="x",AJ51=2)),1,IF(AND(AJ48="Status",AJ49="",AJ51=""),2,IF(AND(AJ48&lt;&gt;"Status",AJ49="",AJ51=""),1,0))))</f>
        <v>1</v>
      </c>
      <c r="S93" s="14">
        <f>IF(AND(AL48="Status",OR(AL49="Res",AL49="MR",AL49="Disket",AL49="Udmeldt"),AL51=""),1,IF(AND(AL48="Status",AL49="",OR(AL51=1,AL51="x",AL51=2)),1,IF(AND(AL48="Status",AL49="",AL51=""),2,IF(AND(AL48&lt;&gt;"Status",AL49="",AL51=""),1,0))))</f>
        <v>1</v>
      </c>
      <c r="T93" s="14">
        <f>IF(AND(AN48="Status",OR(AN49="Res",AN49="MR",AN49="Disket",AN49="Udmeldt"),AN51=""),1,IF(AND(AN48="Status",AN49="",OR(AN51=1,AN51="x",AN51=2)),1,IF(AND(AN48="Status",AN49="",AN51=""),2,IF(AND(AN48&lt;&gt;"Status",AN49="",AN51=""),1,0))))</f>
        <v>1</v>
      </c>
      <c r="U93" s="14"/>
      <c r="W93" s="14"/>
      <c r="Y93" s="14"/>
      <c r="AA93" s="14"/>
      <c r="AC93" s="14"/>
      <c r="AE93" s="14"/>
      <c r="AG93" s="14"/>
      <c r="AI93" s="14"/>
      <c r="AK93" s="14"/>
      <c r="AM93" s="14"/>
    </row>
    <row r="94" spans="1:39" hidden="1" x14ac:dyDescent="0.15">
      <c r="A94" s="14">
        <f>IF(AND(B48="Status",OR(B49="Res",B49="MR",B49="Disket",B49="Udmeldt"),B52=""),1,IF(AND(B48="Status",B49="",OR(B52=1,B52="x",B52=2)),1,IF(AND(B48="Status",B49="",B52=""),2,IF(AND(B48&lt;&gt;"Status",B49="",B52=""),1,0))))</f>
        <v>1</v>
      </c>
      <c r="B94" s="14">
        <f>IF(AND(D48="Status",OR(D49="Res",D49="MR",D49="Disket",D49="Udmeldt"),D52=""),1,IF(AND(D48="Status",D49="",OR(D52=1,D52="x",D52=2)),1,IF(AND(D48="Status",D49="",D52=""),2,IF(AND(D48&lt;&gt;"Status",D49="",D52=""),1,0))))</f>
        <v>1</v>
      </c>
      <c r="C94" s="14">
        <f>IF(AND(F48="Status",OR(F49="Res",F49="MR",F49="Disket",F49="Udmeldt"),F52=""),1,IF(AND(F48="Status",F49="",OR(F52=1,F52="x",F52=2)),1,IF(AND(F48="Status",F49="",F52=""),2,IF(AND(F48&lt;&gt;"Status",F49="",F52=""),1,0))))</f>
        <v>1</v>
      </c>
      <c r="D94" s="14">
        <f>IF(AND(H48="Status",OR(H49="Res",H49="MR",H49="Disket",H49="Udmeldt"),H52=""),1,IF(AND(H48="Status",H49="",OR(H52=1,H52="x",H52=2)),1,IF(AND(H48="Status",H49="",H52=""),2,IF(AND(H48&lt;&gt;"Status",H49="",H52=""),1,0))))</f>
        <v>1</v>
      </c>
      <c r="E94" s="14">
        <f>IF(AND(J48="Status",OR(J49="Res",J49="MR",J49="Disket",J49="Udmeldt"),J52=""),1,IF(AND(J48="Status",J49="",OR(J52=1,J52="x",J52=2)),1,IF(AND(J48="Status",J49="",J52=""),2,IF(AND(J48&lt;&gt;"Status",J49="",J52=""),1,0))))</f>
        <v>1</v>
      </c>
      <c r="F94" s="14">
        <f>IF(AND(L48="Status",OR(L49="Res",L49="MR",L49="Disket",L49="Udmeldt"),L52=""),1,IF(AND(L48="Status",L49="",OR(L52=1,L52="x",L52=2)),1,IF(AND(L48="Status",L49="",L52=""),2,IF(AND(L48&lt;&gt;"Status",L49="",L52=""),1,0))))</f>
        <v>1</v>
      </c>
      <c r="G94" s="14">
        <f>IF(AND(N48="Status",OR(N49="Res",N49="MR",N49="Disket",N49="Udmeldt"),N52=""),1,IF(AND(N48="Status",N49="",OR(N52=1,N52="x",N52=2)),1,IF(AND(N48="Status",N49="",N52=""),2,IF(AND(N48&lt;&gt;"Status",N49="",N52=""),1,0))))</f>
        <v>1</v>
      </c>
      <c r="H94" s="14">
        <f>IF(AND(P48="Status",OR(P49="Res",P49="MR",P49="Disket",P49="Udmeldt"),P52=""),1,IF(AND(P48="Status",P49="",OR(P52=1,P52="x",P52=2)),1,IF(AND(P48="Status",P49="",P52=""),2,IF(AND(P48&lt;&gt;"Status",P49="",P52=""),1,0))))</f>
        <v>1</v>
      </c>
      <c r="I94" s="14">
        <f>IF(AND(R48="Status",OR(R49="Res",R49="MR",R49="Disket",R49="Udmeldt"),R52=""),1,IF(AND(R48="Status",R49="",OR(R52=1,R52="x",R52=2)),1,IF(AND(R48="Status",R49="",R52=""),2,IF(AND(R48&lt;&gt;"Status",R49="",R52=""),1,0))))</f>
        <v>1</v>
      </c>
      <c r="J94" s="14">
        <f>IF(AND(T48="Status",OR(T49="Res",T49="MR",T49="Disket",T49="Udmeldt"),T52=""),1,IF(AND(T48="Status",T49="",OR(T52=1,T52="x",T52=2)),1,IF(AND(T48="Status",T49="",T52=""),2,IF(AND(T48&lt;&gt;"Status",T49="",T52=""),1,0))))</f>
        <v>1</v>
      </c>
      <c r="K94" s="14">
        <f>IF(AND(V48="Status",OR(V49="Res",V49="MR",V49="Disket",V49="Udmeldt"),V52=""),1,IF(AND(V48="Status",V49="",OR(V52=1,V52="x",V52=2)),1,IF(AND(V48="Status",V49="",V52=""),2,IF(AND(V48&lt;&gt;"Status",V49="",V52=""),1,0))))</f>
        <v>1</v>
      </c>
      <c r="L94" s="14">
        <f>IF(AND(X48="Status",OR(X49="Res",X49="MR",X49="Disket",X49="Udmeldt"),X52=""),1,IF(AND(X48="Status",X49="",OR(X52=1,X52="x",X52=2)),1,IF(AND(X48="Status",X49="",X52=""),2,IF(AND(X48&lt;&gt;"Status",X49="",X52=""),1,0))))</f>
        <v>1</v>
      </c>
      <c r="M94" s="14">
        <f>IF(AND(Z48="Status",OR(Z49="Res",Z49="MR",Z49="Disket",Z49="Udmeldt"),Z52=""),1,IF(AND(Z48="Status",Z49="",OR(Z52=1,Z52="x",Z52=2)),1,IF(AND(Z48="Status",Z49="",Z52=""),2,IF(AND(Z48&lt;&gt;"Status",Z49="",Z52=""),1,0))))</f>
        <v>1</v>
      </c>
      <c r="N94" s="14">
        <f>IF(AND(AB48="Status",OR(AB49="Res",AB49="MR",AB49="Disket",AB49="Udmeldt"),AB52=""),1,IF(AND(AB48="Status",AB49="",OR(AB52=1,AB52="x",AB52=2)),1,IF(AND(AB48="Status",AB49="",AB52=""),2,IF(AND(AB48&lt;&gt;"Status",AB49="",AB52=""),1,0))))</f>
        <v>1</v>
      </c>
      <c r="O94" s="14">
        <f>IF(AND(AD48="Status",OR(AD49="Res",AD49="MR",AD49="Disket",AD49="Udmeldt"),AD52=""),1,IF(AND(AD48="Status",AD49="",OR(AD52=1,AD52="x",AD52=2)),1,IF(AND(AD48="Status",AD49="",AD52=""),2,IF(AND(AD48&lt;&gt;"Status",AD49="",AD52=""),1,0))))</f>
        <v>1</v>
      </c>
      <c r="P94" s="14">
        <f>IF(AND(AF48="Status",OR(AF49="Res",AF49="MR",AF49="Disket",AF49="Udmeldt"),AF52=""),1,IF(AND(AF48="Status",AF49="",OR(AF52=1,AF52="x",AF52=2)),1,IF(AND(AF48="Status",AF49="",AF52=""),2,IF(AND(AF48&lt;&gt;"Status",AF49="",AF52=""),1,0))))</f>
        <v>1</v>
      </c>
      <c r="Q94" s="14">
        <f>IF(AND(AH48="Status",OR(AH49="Res",AH49="MR",AH49="Disket",AH49="Udmeldt"),AH52=""),1,IF(AND(AH48="Status",AH49="",OR(AH52=1,AH52="x",AH52=2)),1,IF(AND(AH48="Status",AH49="",AH52=""),2,IF(AND(AH48&lt;&gt;"Status",AH49="",AH52=""),1,0))))</f>
        <v>1</v>
      </c>
      <c r="R94" s="14">
        <f>IF(AND(AJ48="Status",OR(AJ49="Res",AJ49="MR",AJ49="Disket",AJ49="Udmeldt"),AJ52=""),1,IF(AND(AJ48="Status",AJ49="",OR(AJ52=1,AJ52="x",AJ52=2)),1,IF(AND(AJ48="Status",AJ49="",AJ52=""),2,IF(AND(AJ48&lt;&gt;"Status",AJ49="",AJ52=""),1,0))))</f>
        <v>1</v>
      </c>
      <c r="S94" s="14">
        <f>IF(AND(AL48="Status",OR(AL49="Res",AL49="MR",AL49="Disket",AL49="Udmeldt"),AL52=""),1,IF(AND(AL48="Status",AL49="",OR(AL52=1,AL52="x",AL52=2)),1,IF(AND(AL48="Status",AL49="",AL52=""),2,IF(AND(AL48&lt;&gt;"Status",AL49="",AL52=""),1,0))))</f>
        <v>1</v>
      </c>
      <c r="T94" s="14">
        <f>IF(AND(AN48="Status",OR(AN49="Res",AN49="MR",AN49="Disket",AN49="Udmeldt"),AN52=""),1,IF(AND(AN48="Status",AN49="",OR(AN52=1,AN52="x",AN52=2)),1,IF(AND(AN48="Status",AN49="",AN52=""),2,IF(AND(AN48&lt;&gt;"Status",AN49="",AN52=""),1,0))))</f>
        <v>1</v>
      </c>
      <c r="U94" s="14"/>
      <c r="W94" s="14"/>
      <c r="Y94" s="14"/>
      <c r="AA94" s="14"/>
      <c r="AC94" s="14"/>
      <c r="AE94" s="14"/>
      <c r="AG94" s="14"/>
      <c r="AI94" s="14"/>
      <c r="AK94" s="14"/>
      <c r="AM94" s="14"/>
    </row>
    <row r="95" spans="1:39" hidden="1" x14ac:dyDescent="0.15">
      <c r="A95" s="14">
        <f>IF(AND(B48="Status",OR(B49="Res",B49="MR",B49="Disket",B49="Udmeldt"),B53=""),1,IF(AND(B48="Status",B49="",OR(B53=1,B53="x",B53=2)),1,IF(AND(B48="Status",B49="",B53=""),2,IF(AND(B48&lt;&gt;"Status",B49="",B53=""),1,0))))</f>
        <v>1</v>
      </c>
      <c r="B95" s="14">
        <f>IF(AND(D48="Status",OR(D49="Res",D49="MR",D49="Disket",D49="Udmeldt"),D53=""),1,IF(AND(D48="Status",D49="",OR(D53=1,D53="x",D53=2)),1,IF(AND(D48="Status",D49="",D53=""),2,IF(AND(D48&lt;&gt;"Status",D49="",D53=""),1,0))))</f>
        <v>1</v>
      </c>
      <c r="C95" s="14">
        <f>IF(AND(F48="Status",OR(F49="Res",F49="MR",F49="Disket",F49="Udmeldt"),F53=""),1,IF(AND(F48="Status",F49="",OR(F53=1,F53="x",F53=2)),1,IF(AND(F48="Status",F49="",F53=""),2,IF(AND(F48&lt;&gt;"Status",F49="",F53=""),1,0))))</f>
        <v>1</v>
      </c>
      <c r="D95" s="14">
        <f>IF(AND(H48="Status",OR(H49="Res",H49="MR",H49="Disket",H49="Udmeldt"),H53=""),1,IF(AND(H48="Status",H49="",OR(H53=1,H53="x",H53=2)),1,IF(AND(H48="Status",H49="",H53=""),2,IF(AND(H48&lt;&gt;"Status",H49="",H53=""),1,0))))</f>
        <v>1</v>
      </c>
      <c r="E95" s="14">
        <f>IF(AND(J48="Status",OR(J49="Res",J49="MR",J49="Disket",J49="Udmeldt"),J53=""),1,IF(AND(J48="Status",J49="",OR(J53=1,J53="x",J53=2)),1,IF(AND(J48="Status",J49="",J53=""),2,IF(AND(J48&lt;&gt;"Status",J49="",J53=""),1,0))))</f>
        <v>1</v>
      </c>
      <c r="F95" s="14">
        <f>IF(AND(L48="Status",OR(L49="Res",L49="MR",L49="Disket",L49="Udmeldt"),L53=""),1,IF(AND(L48="Status",L49="",OR(L53=1,L53="x",L53=2)),1,IF(AND(L48="Status",L49="",L53=""),2,IF(AND(L48&lt;&gt;"Status",L49="",L53=""),1,0))))</f>
        <v>1</v>
      </c>
      <c r="G95" s="14">
        <f>IF(AND(N48="Status",OR(N49="Res",N49="MR",N49="Disket",N49="Udmeldt"),N53=""),1,IF(AND(N48="Status",N49="",OR(N53=1,N53="x",N53=2)),1,IF(AND(N48="Status",N49="",N53=""),2,IF(AND(N48&lt;&gt;"Status",N49="",N53=""),1,0))))</f>
        <v>1</v>
      </c>
      <c r="H95" s="14">
        <f>IF(AND(P48="Status",OR(P49="Res",P49="MR",P49="Disket",P49="Udmeldt"),P53=""),1,IF(AND(P48="Status",P49="",OR(P53=1,P53="x",P53=2)),1,IF(AND(P48="Status",P49="",P53=""),2,IF(AND(P48&lt;&gt;"Status",P49="",P53=""),1,0))))</f>
        <v>1</v>
      </c>
      <c r="I95" s="14">
        <f>IF(AND(R48="Status",OR(R49="Res",R49="MR",R49="Disket",R49="Udmeldt"),R53=""),1,IF(AND(R48="Status",R49="",OR(R53=1,R53="x",R53=2)),1,IF(AND(R48="Status",R49="",R53=""),2,IF(AND(R48&lt;&gt;"Status",R49="",R53=""),1,0))))</f>
        <v>1</v>
      </c>
      <c r="J95" s="14">
        <f>IF(AND(T48="Status",OR(T49="Res",T49="MR",T49="Disket",T49="Udmeldt"),T53=""),1,IF(AND(T48="Status",T49="",OR(T53=1,T53="x",T53=2)),1,IF(AND(T48="Status",T49="",T53=""),2,IF(AND(T48&lt;&gt;"Status",T49="",T53=""),1,0))))</f>
        <v>1</v>
      </c>
      <c r="K95" s="14">
        <f>IF(AND(V48="Status",OR(V49="Res",V49="MR",V49="Disket",V49="Udmeldt"),V53=""),1,IF(AND(V48="Status",V49="",OR(V53=1,V53="x",V53=2)),1,IF(AND(V48="Status",V49="",V53=""),2,IF(AND(V48&lt;&gt;"Status",V49="",V53=""),1,0))))</f>
        <v>1</v>
      </c>
      <c r="L95" s="14">
        <f>IF(AND(X48="Status",OR(X49="Res",X49="MR",X49="Disket",X49="Udmeldt"),X53=""),1,IF(AND(X48="Status",X49="",OR(X53=1,X53="x",X53=2)),1,IF(AND(X48="Status",X49="",X53=""),2,IF(AND(X48&lt;&gt;"Status",X49="",X53=""),1,0))))</f>
        <v>1</v>
      </c>
      <c r="M95" s="14">
        <f>IF(AND(Z48="Status",OR(Z49="Res",Z49="MR",Z49="Disket",Z49="Udmeldt"),Z53=""),1,IF(AND(Z48="Status",Z49="",OR(Z53=1,Z53="x",Z53=2)),1,IF(AND(Z48="Status",Z49="",Z53=""),2,IF(AND(Z48&lt;&gt;"Status",Z49="",Z53=""),1,0))))</f>
        <v>1</v>
      </c>
      <c r="N95" s="14">
        <f>IF(AND(AB48="Status",OR(AB49="Res",AB49="MR",AB49="Disket",AB49="Udmeldt"),AB53=""),1,IF(AND(AB48="Status",AB49="",OR(AB53=1,AB53="x",AB53=2)),1,IF(AND(AB48="Status",AB49="",AB53=""),2,IF(AND(AB48&lt;&gt;"Status",AB49="",AB53=""),1,0))))</f>
        <v>1</v>
      </c>
      <c r="O95" s="14">
        <f>IF(AND(AD48="Status",OR(AD49="Res",AD49="MR",AD49="Disket",AD49="Udmeldt"),AD53=""),1,IF(AND(AD48="Status",AD49="",OR(AD53=1,AD53="x",AD53=2)),1,IF(AND(AD48="Status",AD49="",AD53=""),2,IF(AND(AD48&lt;&gt;"Status",AD49="",AD53=""),1,0))))</f>
        <v>1</v>
      </c>
      <c r="P95" s="14">
        <f>IF(AND(AF48="Status",OR(AF49="Res",AF49="MR",AF49="Disket",AF49="Udmeldt"),AF53=""),1,IF(AND(AF48="Status",AF49="",OR(AF53=1,AF53="x",AF53=2)),1,IF(AND(AF48="Status",AF49="",AF53=""),2,IF(AND(AF48&lt;&gt;"Status",AF49="",AF53=""),1,0))))</f>
        <v>1</v>
      </c>
      <c r="Q95" s="14">
        <f>IF(AND(AH48="Status",OR(AH49="Res",AH49="MR",AH49="Disket",AH49="Udmeldt"),AH53=""),1,IF(AND(AH48="Status",AH49="",OR(AH53=1,AH53="x",AH53=2)),1,IF(AND(AH48="Status",AH49="",AH53=""),2,IF(AND(AH48&lt;&gt;"Status",AH49="",AH53=""),1,0))))</f>
        <v>1</v>
      </c>
      <c r="R95" s="14">
        <f>IF(AND(AJ48="Status",OR(AJ49="Res",AJ49="MR",AJ49="Disket",AJ49="Udmeldt"),AJ53=""),1,IF(AND(AJ48="Status",AJ49="",OR(AJ53=1,AJ53="x",AJ53=2)),1,IF(AND(AJ48="Status",AJ49="",AJ53=""),2,IF(AND(AJ48&lt;&gt;"Status",AJ49="",AJ53=""),1,0))))</f>
        <v>1</v>
      </c>
      <c r="S95" s="14">
        <f>IF(AND(AL48="Status",OR(AL49="Res",AL49="MR",AL49="Disket",AL49="Udmeldt"),AL53=""),1,IF(AND(AL48="Status",AL49="",OR(AL53=1,AL53="x",AL53=2)),1,IF(AND(AL48="Status",AL49="",AL53=""),2,IF(AND(AL48&lt;&gt;"Status",AL49="",AL53=""),1,0))))</f>
        <v>1</v>
      </c>
      <c r="T95" s="14">
        <f>IF(AND(AN48="Status",OR(AN49="Res",AN49="MR",AN49="Disket",AN49="Udmeldt"),AN53=""),1,IF(AND(AN48="Status",AN49="",OR(AN53=1,AN53="x",AN53=2)),1,IF(AND(AN48="Status",AN49="",AN53=""),2,IF(AND(AN48&lt;&gt;"Status",AN49="",AN53=""),1,0))))</f>
        <v>1</v>
      </c>
      <c r="U95" s="14"/>
      <c r="W95" s="14"/>
      <c r="Y95" s="14"/>
      <c r="AA95" s="14"/>
      <c r="AC95" s="14"/>
      <c r="AE95" s="14"/>
      <c r="AG95" s="14"/>
      <c r="AI95" s="14"/>
      <c r="AK95" s="14"/>
      <c r="AM95" s="14"/>
    </row>
    <row r="96" spans="1:39" hidden="1" x14ac:dyDescent="0.15">
      <c r="A96" s="14">
        <f>IF(AND(B48="Status",OR(B49="Res",B49="MR",B49="Disket",B49="Udmeldt"),B54=""),1,IF(AND(B48="Status",B49="",OR(B54=1,B54="x",B54=2)),1,IF(AND(B48="Status",B49="",B54=""),2,IF(AND(B48&lt;&gt;"Status",B49="",B54=""),1,0))))</f>
        <v>1</v>
      </c>
      <c r="B96" s="14">
        <f>IF(AND(D48="Status",OR(D49="Res",D49="MR",D49="Disket",D49="Udmeldt"),D54=""),1,IF(AND(D48="Status",D49="",OR(D54=1,D54="x",D54=2)),1,IF(AND(D48="Status",D49="",D54=""),2,IF(AND(D48&lt;&gt;"Status",D49="",D54=""),1,0))))</f>
        <v>1</v>
      </c>
      <c r="C96" s="14">
        <f>IF(AND(F48="Status",OR(F49="Res",F49="MR",F49="Disket",F49="Udmeldt"),F54=""),1,IF(AND(F48="Status",F49="",OR(F54=1,F54="x",F54=2)),1,IF(AND(F48="Status",F49="",F54=""),2,IF(AND(F48&lt;&gt;"Status",F49="",F54=""),1,0))))</f>
        <v>1</v>
      </c>
      <c r="D96" s="14">
        <f>IF(AND(H48="Status",OR(H49="Res",H49="MR",H49="Disket",H49="Udmeldt"),H54=""),1,IF(AND(H48="Status",H49="",OR(H54=1,H54="x",H54=2)),1,IF(AND(H48="Status",H49="",H54=""),2,IF(AND(H48&lt;&gt;"Status",H49="",H54=""),1,0))))</f>
        <v>1</v>
      </c>
      <c r="E96" s="14">
        <f>IF(AND(J48="Status",OR(J49="Res",J49="MR",J49="Disket",J49="Udmeldt"),J54=""),1,IF(AND(J48="Status",J49="",OR(J54=1,J54="x",J54=2)),1,IF(AND(J48="Status",J49="",J54=""),2,IF(AND(J48&lt;&gt;"Status",J49="",J54=""),1,0))))</f>
        <v>1</v>
      </c>
      <c r="F96" s="14">
        <f>IF(AND(L48="Status",OR(L49="Res",L49="MR",L49="Disket",L49="Udmeldt"),L54=""),1,IF(AND(L48="Status",L49="",OR(L54=1,L54="x",L54=2)),1,IF(AND(L48="Status",L49="",L54=""),2,IF(AND(L48&lt;&gt;"Status",L49="",L54=""),1,0))))</f>
        <v>1</v>
      </c>
      <c r="G96" s="14">
        <f>IF(AND(N48="Status",OR(N49="Res",N49="MR",N49="Disket",N49="Udmeldt"),N54=""),1,IF(AND(N48="Status",N49="",OR(N54=1,N54="x",N54=2)),1,IF(AND(N48="Status",N49="",N54=""),2,IF(AND(N48&lt;&gt;"Status",N49="",N54=""),1,0))))</f>
        <v>1</v>
      </c>
      <c r="H96" s="14">
        <f>IF(AND(P48="Status",OR(P49="Res",P49="MR",P49="Disket",P49="Udmeldt"),P54=""),1,IF(AND(P48="Status",P49="",OR(P54=1,P54="x",P54=2)),1,IF(AND(P48="Status",P49="",P54=""),2,IF(AND(P48&lt;&gt;"Status",P49="",P54=""),1,0))))</f>
        <v>1</v>
      </c>
      <c r="I96" s="14">
        <f>IF(AND(R48="Status",OR(R49="Res",R49="MR",R49="Disket",R49="Udmeldt"),R54=""),1,IF(AND(R48="Status",R49="",OR(R54=1,R54="x",R54=2)),1,IF(AND(R48="Status",R49="",R54=""),2,IF(AND(R48&lt;&gt;"Status",R49="",R54=""),1,0))))</f>
        <v>1</v>
      </c>
      <c r="J96" s="14">
        <f>IF(AND(T48="Status",OR(T49="Res",T49="MR",T49="Disket",T49="Udmeldt"),T54=""),1,IF(AND(T48="Status",T49="",OR(T54=1,T54="x",T54=2)),1,IF(AND(T48="Status",T49="",T54=""),2,IF(AND(T48&lt;&gt;"Status",T49="",T54=""),1,0))))</f>
        <v>1</v>
      </c>
      <c r="K96" s="14">
        <f>IF(AND(V48="Status",OR(V49="Res",V49="MR",V49="Disket",V49="Udmeldt"),V54=""),1,IF(AND(V48="Status",V49="",OR(V54=1,V54="x",V54=2)),1,IF(AND(V48="Status",V49="",V54=""),2,IF(AND(V48&lt;&gt;"Status",V49="",V54=""),1,0))))</f>
        <v>1</v>
      </c>
      <c r="L96" s="14">
        <f>IF(AND(X48="Status",OR(X49="Res",X49="MR",X49="Disket",X49="Udmeldt"),X54=""),1,IF(AND(X48="Status",X49="",OR(X54=1,X54="x",X54=2)),1,IF(AND(X48="Status",X49="",X54=""),2,IF(AND(X48&lt;&gt;"Status",X49="",X54=""),1,0))))</f>
        <v>1</v>
      </c>
      <c r="M96" s="14">
        <f>IF(AND(Z48="Status",OR(Z49="Res",Z49="MR",Z49="Disket",Z49="Udmeldt"),Z54=""),1,IF(AND(Z48="Status",Z49="",OR(Z54=1,Z54="x",Z54=2)),1,IF(AND(Z48="Status",Z49="",Z54=""),2,IF(AND(Z48&lt;&gt;"Status",Z49="",Z54=""),1,0))))</f>
        <v>1</v>
      </c>
      <c r="N96" s="14">
        <f>IF(AND(AB48="Status",OR(AB49="Res",AB49="MR",AB49="Disket",AB49="Udmeldt"),AB54=""),1,IF(AND(AB48="Status",AB49="",OR(AB54=1,AB54="x",AB54=2)),1,IF(AND(AB48="Status",AB49="",AB54=""),2,IF(AND(AB48&lt;&gt;"Status",AB49="",AB54=""),1,0))))</f>
        <v>1</v>
      </c>
      <c r="O96" s="14">
        <f>IF(AND(AD48="Status",OR(AD49="Res",AD49="MR",AD49="Disket",AD49="Udmeldt"),AD54=""),1,IF(AND(AD48="Status",AD49="",OR(AD54=1,AD54="x",AD54=2)),1,IF(AND(AD48="Status",AD49="",AD54=""),2,IF(AND(AD48&lt;&gt;"Status",AD49="",AD54=""),1,0))))</f>
        <v>1</v>
      </c>
      <c r="P96" s="14">
        <f>IF(AND(AF48="Status",OR(AF49="Res",AF49="MR",AF49="Disket",AF49="Udmeldt"),AF54=""),1,IF(AND(AF48="Status",AF49="",OR(AF54=1,AF54="x",AF54=2)),1,IF(AND(AF48="Status",AF49="",AF54=""),2,IF(AND(AF48&lt;&gt;"Status",AF49="",AF54=""),1,0))))</f>
        <v>1</v>
      </c>
      <c r="Q96" s="14">
        <f>IF(AND(AH48="Status",OR(AH49="Res",AH49="MR",AH49="Disket",AH49="Udmeldt"),AH54=""),1,IF(AND(AH48="Status",AH49="",OR(AH54=1,AH54="x",AH54=2)),1,IF(AND(AH48="Status",AH49="",AH54=""),2,IF(AND(AH48&lt;&gt;"Status",AH49="",AH54=""),1,0))))</f>
        <v>1</v>
      </c>
      <c r="R96" s="14">
        <f>IF(AND(AJ48="Status",OR(AJ49="Res",AJ49="MR",AJ49="Disket",AJ49="Udmeldt"),AJ54=""),1,IF(AND(AJ48="Status",AJ49="",OR(AJ54=1,AJ54="x",AJ54=2)),1,IF(AND(AJ48="Status",AJ49="",AJ54=""),2,IF(AND(AJ48&lt;&gt;"Status",AJ49="",AJ54=""),1,0))))</f>
        <v>1</v>
      </c>
      <c r="S96" s="14">
        <f>IF(AND(AL48="Status",OR(AL49="Res",AL49="MR",AL49="Disket",AL49="Udmeldt"),AL54=""),1,IF(AND(AL48="Status",AL49="",OR(AL54=1,AL54="x",AL54=2)),1,IF(AND(AL48="Status",AL49="",AL54=""),2,IF(AND(AL48&lt;&gt;"Status",AL49="",AL54=""),1,0))))</f>
        <v>1</v>
      </c>
      <c r="T96" s="14">
        <f>IF(AND(AN48="Status",OR(AN49="Res",AN49="MR",AN49="Disket",AN49="Udmeldt"),AN54=""),1,IF(AND(AN48="Status",AN49="",OR(AN54=1,AN54="x",AN54=2)),1,IF(AND(AN48="Status",AN49="",AN54=""),2,IF(AND(AN48&lt;&gt;"Status",AN49="",AN54=""),1,0))))</f>
        <v>1</v>
      </c>
      <c r="U96" s="14"/>
      <c r="W96" s="14"/>
      <c r="Y96" s="14"/>
      <c r="AA96" s="14"/>
      <c r="AC96" s="14"/>
      <c r="AE96" s="14"/>
      <c r="AG96" s="14"/>
      <c r="AI96" s="14"/>
      <c r="AK96" s="14"/>
      <c r="AM96" s="14"/>
    </row>
    <row r="97" spans="1:39" hidden="1" x14ac:dyDescent="0.15">
      <c r="A97" s="14">
        <f>IF(AND(B48="Status",OR(B49="Res",B49="MR",B49="Disket",B49="Udmeldt"),B55=""),1,IF(AND(B48="Status",B49="",OR(B55=1,B55="x",B55=2)),1,IF(AND(B48="Status",B49="",B55=""),2,IF(AND(B48&lt;&gt;"Status",B49="",B55=""),1,0))))</f>
        <v>1</v>
      </c>
      <c r="B97" s="14">
        <f>IF(AND(D48="Status",OR(D49="Res",D49="MR",D49="Disket",D49="Udmeldt"),D55=""),1,IF(AND(D48="Status",D49="",OR(D55=1,D55="x",D55=2)),1,IF(AND(D48="Status",D49="",D55=""),2,IF(AND(D48&lt;&gt;"Status",D49="",D55=""),1,0))))</f>
        <v>1</v>
      </c>
      <c r="C97" s="14">
        <f>IF(AND(F48="Status",OR(F49="Res",F49="MR",F49="Disket",F49="Udmeldt"),F55=""),1,IF(AND(F48="Status",F49="",OR(F55=1,F55="x",F55=2)),1,IF(AND(F48="Status",F49="",F55=""),2,IF(AND(F48&lt;&gt;"Status",F49="",F55=""),1,0))))</f>
        <v>1</v>
      </c>
      <c r="D97" s="14">
        <f>IF(AND(H48="Status",OR(H49="Res",H49="MR",H49="Disket",H49="Udmeldt"),H55=""),1,IF(AND(H48="Status",H49="",OR(H55=1,H55="x",H55=2)),1,IF(AND(H48="Status",H49="",H55=""),2,IF(AND(H48&lt;&gt;"Status",H49="",H55=""),1,0))))</f>
        <v>1</v>
      </c>
      <c r="E97" s="14">
        <f>IF(AND(J48="Status",OR(J49="Res",J49="MR",J49="Disket",J49="Udmeldt"),J55=""),1,IF(AND(J48="Status",J49="",OR(J55=1,J55="x",J55=2)),1,IF(AND(J48="Status",J49="",J55=""),2,IF(AND(J48&lt;&gt;"Status",J49="",J55=""),1,0))))</f>
        <v>1</v>
      </c>
      <c r="F97" s="14">
        <f>IF(AND(L48="Status",OR(L49="Res",L49="MR",L49="Disket",L49="Udmeldt"),L55=""),1,IF(AND(L48="Status",L49="",OR(L55=1,L55="x",L55=2)),1,IF(AND(L48="Status",L49="",L55=""),2,IF(AND(L48&lt;&gt;"Status",L49="",L55=""),1,0))))</f>
        <v>1</v>
      </c>
      <c r="G97" s="14">
        <f>IF(AND(N48="Status",OR(N49="Res",N49="MR",N49="Disket",N49="Udmeldt"),N55=""),1,IF(AND(N48="Status",N49="",OR(N55=1,N55="x",N55=2)),1,IF(AND(N48="Status",N49="",N55=""),2,IF(AND(N48&lt;&gt;"Status",N49="",N55=""),1,0))))</f>
        <v>1</v>
      </c>
      <c r="H97" s="14">
        <f>IF(AND(P48="Status",OR(P49="Res",P49="MR",P49="Disket",P49="Udmeldt"),P55=""),1,IF(AND(P48="Status",P49="",OR(P55=1,P55="x",P55=2)),1,IF(AND(P48="Status",P49="",P55=""),2,IF(AND(P48&lt;&gt;"Status",P49="",P55=""),1,0))))</f>
        <v>1</v>
      </c>
      <c r="I97" s="14">
        <f>IF(AND(R48="Status",OR(R49="Res",R49="MR",R49="Disket",R49="Udmeldt"),R55=""),1,IF(AND(R48="Status",R49="",OR(R55=1,R55="x",R55=2)),1,IF(AND(R48="Status",R49="",R55=""),2,IF(AND(R48&lt;&gt;"Status",R49="",R55=""),1,0))))</f>
        <v>1</v>
      </c>
      <c r="J97" s="14">
        <f>IF(AND(T48="Status",OR(T49="Res",T49="MR",T49="Disket",T49="Udmeldt"),T55=""),1,IF(AND(T48="Status",T49="",OR(T55=1,T55="x",T55=2)),1,IF(AND(T48="Status",T49="",T55=""),2,IF(AND(T48&lt;&gt;"Status",T49="",T55=""),1,0))))</f>
        <v>1</v>
      </c>
      <c r="K97" s="14">
        <f>IF(AND(V48="Status",OR(V49="Res",V49="MR",V49="Disket",V49="Udmeldt"),V55=""),1,IF(AND(V48="Status",V49="",OR(V55=1,V55="x",V55=2)),1,IF(AND(V48="Status",V49="",V55=""),2,IF(AND(V48&lt;&gt;"Status",V49="",V55=""),1,0))))</f>
        <v>1</v>
      </c>
      <c r="L97" s="14">
        <f>IF(AND(X48="Status",OR(X49="Res",X49="MR",X49="Disket",X49="Udmeldt"),X55=""),1,IF(AND(X48="Status",X49="",OR(X55=1,X55="x",X55=2)),1,IF(AND(X48="Status",X49="",X55=""),2,IF(AND(X48&lt;&gt;"Status",X49="",X55=""),1,0))))</f>
        <v>1</v>
      </c>
      <c r="M97" s="14">
        <f>IF(AND(Z48="Status",OR(Z49="Res",Z49="MR",Z49="Disket",Z49="Udmeldt"),Z55=""),1,IF(AND(Z48="Status",Z49="",OR(Z55=1,Z55="x",Z55=2)),1,IF(AND(Z48="Status",Z49="",Z55=""),2,IF(AND(Z48&lt;&gt;"Status",Z49="",Z55=""),1,0))))</f>
        <v>1</v>
      </c>
      <c r="N97" s="14">
        <f>IF(AND(AB48="Status",OR(AB49="Res",AB49="MR",AB49="Disket",AB49="Udmeldt"),AB55=""),1,IF(AND(AB48="Status",AB49="",OR(AB55=1,AB55="x",AB55=2)),1,IF(AND(AB48="Status",AB49="",AB55=""),2,IF(AND(AB48&lt;&gt;"Status",AB49="",AB55=""),1,0))))</f>
        <v>1</v>
      </c>
      <c r="O97" s="14">
        <f>IF(AND(AD48="Status",OR(AD49="Res",AD49="MR",AD49="Disket",AD49="Udmeldt"),AD55=""),1,IF(AND(AD48="Status",AD49="",OR(AD55=1,AD55="x",AD55=2)),1,IF(AND(AD48="Status",AD49="",AD55=""),2,IF(AND(AD48&lt;&gt;"Status",AD49="",AD55=""),1,0))))</f>
        <v>1</v>
      </c>
      <c r="P97" s="14">
        <f>IF(AND(AF48="Status",OR(AF49="Res",AF49="MR",AF49="Disket",AF49="Udmeldt"),AF55=""),1,IF(AND(AF48="Status",AF49="",OR(AF55=1,AF55="x",AF55=2)),1,IF(AND(AF48="Status",AF49="",AF55=""),2,IF(AND(AF48&lt;&gt;"Status",AF49="",AF55=""),1,0))))</f>
        <v>1</v>
      </c>
      <c r="Q97" s="14">
        <f>IF(AND(AH48="Status",OR(AH49="Res",AH49="MR",AH49="Disket",AH49="Udmeldt"),AH55=""),1,IF(AND(AH48="Status",AH49="",OR(AH55=1,AH55="x",AH55=2)),1,IF(AND(AH48="Status",AH49="",AH55=""),2,IF(AND(AH48&lt;&gt;"Status",AH49="",AH55=""),1,0))))</f>
        <v>1</v>
      </c>
      <c r="R97" s="14">
        <f>IF(AND(AJ48="Status",OR(AJ49="Res",AJ49="MR",AJ49="Disket",AJ49="Udmeldt"),AJ55=""),1,IF(AND(AJ48="Status",AJ49="",OR(AJ55=1,AJ55="x",AJ55=2)),1,IF(AND(AJ48="Status",AJ49="",AJ55=""),2,IF(AND(AJ48&lt;&gt;"Status",AJ49="",AJ55=""),1,0))))</f>
        <v>1</v>
      </c>
      <c r="S97" s="14">
        <f>IF(AND(AL48="Status",OR(AL49="Res",AL49="MR",AL49="Disket",AL49="Udmeldt"),AL55=""),1,IF(AND(AL48="Status",AL49="",OR(AL55=1,AL55="x",AL55=2)),1,IF(AND(AL48="Status",AL49="",AL55=""),2,IF(AND(AL48&lt;&gt;"Status",AL49="",AL55=""),1,0))))</f>
        <v>1</v>
      </c>
      <c r="T97" s="14">
        <f>IF(AND(AN48="Status",OR(AN49="Res",AN49="MR",AN49="Disket",AN49="Udmeldt"),AN55=""),1,IF(AND(AN48="Status",AN49="",OR(AN55=1,AN55="x",AN55=2)),1,IF(AND(AN48="Status",AN49="",AN55=""),2,IF(AND(AN48&lt;&gt;"Status",AN49="",AN55=""),1,0))))</f>
        <v>1</v>
      </c>
      <c r="U97" s="14"/>
      <c r="W97" s="14"/>
      <c r="Y97" s="14"/>
      <c r="AA97" s="14"/>
      <c r="AC97" s="14"/>
      <c r="AE97" s="14"/>
      <c r="AG97" s="14"/>
      <c r="AI97" s="14"/>
      <c r="AK97" s="14"/>
      <c r="AM97" s="14"/>
    </row>
    <row r="98" spans="1:39" hidden="1" x14ac:dyDescent="0.15">
      <c r="A98" s="14">
        <f>IF(AND(B48="Status",OR(B49="Res",B49="MR",B49="Disket",B49="Udmeldt"),B56=""),1,IF(AND(B48="Status",B49="",OR(B56=1,B56="x",B56=2)),1,IF(AND(B48="Status",B49="",B56=""),2,IF(AND(B48&lt;&gt;"Status",B49="",B56=""),1,0))))</f>
        <v>1</v>
      </c>
      <c r="B98" s="14">
        <f>IF(AND(D48="Status",OR(D49="Res",D49="MR",D49="Disket",D49="Udmeldt"),D56=""),1,IF(AND(D48="Status",D49="",OR(D56=1,D56="x",D56=2)),1,IF(AND(D48="Status",D49="",D56=""),2,IF(AND(D48&lt;&gt;"Status",D49="",D56=""),1,0))))</f>
        <v>1</v>
      </c>
      <c r="C98" s="14">
        <f>IF(AND(F48="Status",OR(F49="Res",F49="MR",F49="Disket",F49="Udmeldt"),F56=""),1,IF(AND(F48="Status",F49="",OR(F56=1,F56="x",F56=2)),1,IF(AND(F48="Status",F49="",F56=""),2,IF(AND(F48&lt;&gt;"Status",F49="",F56=""),1,0))))</f>
        <v>1</v>
      </c>
      <c r="D98" s="14">
        <f>IF(AND(H48="Status",OR(H49="Res",H49="MR",H49="Disket",H49="Udmeldt"),H56=""),1,IF(AND(H48="Status",H49="",OR(H56=1,H56="x",H56=2)),1,IF(AND(H48="Status",H49="",H56=""),2,IF(AND(H48&lt;&gt;"Status",H49="",H56=""),1,0))))</f>
        <v>1</v>
      </c>
      <c r="E98" s="14">
        <f>IF(AND(J48="Status",OR(J49="Res",J49="MR",J49="Disket",J49="Udmeldt"),J56=""),1,IF(AND(J48="Status",J49="",OR(J56=1,J56="x",J56=2)),1,IF(AND(J48="Status",J49="",J56=""),2,IF(AND(J48&lt;&gt;"Status",J49="",J56=""),1,0))))</f>
        <v>1</v>
      </c>
      <c r="F98" s="14">
        <f>IF(AND(L48="Status",OR(L49="Res",L49="MR",L49="Disket",L49="Udmeldt"),L56=""),1,IF(AND(L48="Status",L49="",OR(L56=1,L56="x",L56=2)),1,IF(AND(L48="Status",L49="",L56=""),2,IF(AND(L48&lt;&gt;"Status",L49="",L56=""),1,0))))</f>
        <v>1</v>
      </c>
      <c r="G98" s="14">
        <f>IF(AND(N48="Status",OR(N49="Res",N49="MR",N49="Disket",N49="Udmeldt"),N56=""),1,IF(AND(N48="Status",N49="",OR(N56=1,N56="x",N56=2)),1,IF(AND(N48="Status",N49="",N56=""),2,IF(AND(N48&lt;&gt;"Status",N49="",N56=""),1,0))))</f>
        <v>1</v>
      </c>
      <c r="H98" s="14">
        <f>IF(AND(P48="Status",OR(P49="Res",P49="MR",P49="Disket",P49="Udmeldt"),P56=""),1,IF(AND(P48="Status",P49="",OR(P56=1,P56="x",P56=2)),1,IF(AND(P48="Status",P49="",P56=""),2,IF(AND(P48&lt;&gt;"Status",P49="",P56=""),1,0))))</f>
        <v>1</v>
      </c>
      <c r="I98" s="14">
        <f>IF(AND(R48="Status",OR(R49="Res",R49="MR",R49="Disket",R49="Udmeldt"),R56=""),1,IF(AND(R48="Status",R49="",OR(R56=1,R56="x",R56=2)),1,IF(AND(R48="Status",R49="",R56=""),2,IF(AND(R48&lt;&gt;"Status",R49="",R56=""),1,0))))</f>
        <v>1</v>
      </c>
      <c r="J98" s="14">
        <f>IF(AND(T48="Status",OR(T49="Res",T49="MR",T49="Disket",T49="Udmeldt"),T56=""),1,IF(AND(T48="Status",T49="",OR(T56=1,T56="x",T56=2)),1,IF(AND(T48="Status",T49="",T56=""),2,IF(AND(T48&lt;&gt;"Status",T49="",T56=""),1,0))))</f>
        <v>1</v>
      </c>
      <c r="K98" s="14">
        <f>IF(AND(V48="Status",OR(V49="Res",V49="MR",V49="Disket",V49="Udmeldt"),V56=""),1,IF(AND(V48="Status",V49="",OR(V56=1,V56="x",V56=2)),1,IF(AND(V48="Status",V49="",V56=""),2,IF(AND(V48&lt;&gt;"Status",V49="",V56=""),1,0))))</f>
        <v>1</v>
      </c>
      <c r="L98" s="14">
        <f>IF(AND(X48="Status",OR(X49="Res",X49="MR",X49="Disket",X49="Udmeldt"),X56=""),1,IF(AND(X48="Status",X49="",OR(X56=1,X56="x",X56=2)),1,IF(AND(X48="Status",X49="",X56=""),2,IF(AND(X48&lt;&gt;"Status",X49="",X56=""),1,0))))</f>
        <v>1</v>
      </c>
      <c r="M98" s="14">
        <f>IF(AND(Z48="Status",OR(Z49="Res",Z49="MR",Z49="Disket",Z49="Udmeldt"),Z56=""),1,IF(AND(Z48="Status",Z49="",OR(Z56=1,Z56="x",Z56=2)),1,IF(AND(Z48="Status",Z49="",Z56=""),2,IF(AND(Z48&lt;&gt;"Status",Z49="",Z56=""),1,0))))</f>
        <v>1</v>
      </c>
      <c r="N98" s="14">
        <f>IF(AND(AB48="Status",OR(AB49="Res",AB49="MR",AB49="Disket",AB49="Udmeldt"),AB56=""),1,IF(AND(AB48="Status",AB49="",OR(AB56=1,AB56="x",AB56=2)),1,IF(AND(AB48="Status",AB49="",AB56=""),2,IF(AND(AB48&lt;&gt;"Status",AB49="",AB56=""),1,0))))</f>
        <v>1</v>
      </c>
      <c r="O98" s="14">
        <f>IF(AND(AD48="Status",OR(AD49="Res",AD49="MR",AD49="Disket",AD49="Udmeldt"),AD56=""),1,IF(AND(AD48="Status",AD49="",OR(AD56=1,AD56="x",AD56=2)),1,IF(AND(AD48="Status",AD49="",AD56=""),2,IF(AND(AD48&lt;&gt;"Status",AD49="",AD56=""),1,0))))</f>
        <v>1</v>
      </c>
      <c r="P98" s="14">
        <f>IF(AND(AF48="Status",OR(AF49="Res",AF49="MR",AF49="Disket",AF49="Udmeldt"),AF56=""),1,IF(AND(AF48="Status",AF49="",OR(AF56=1,AF56="x",AF56=2)),1,IF(AND(AF48="Status",AF49="",AF56=""),2,IF(AND(AF48&lt;&gt;"Status",AF49="",AF56=""),1,0))))</f>
        <v>1</v>
      </c>
      <c r="Q98" s="14">
        <f>IF(AND(AH48="Status",OR(AH49="Res",AH49="MR",AH49="Disket",AH49="Udmeldt"),AH56=""),1,IF(AND(AH48="Status",AH49="",OR(AH56=1,AH56="x",AH56=2)),1,IF(AND(AH48="Status",AH49="",AH56=""),2,IF(AND(AH48&lt;&gt;"Status",AH49="",AH56=""),1,0))))</f>
        <v>1</v>
      </c>
      <c r="R98" s="14">
        <f>IF(AND(AJ48="Status",OR(AJ49="Res",AJ49="MR",AJ49="Disket",AJ49="Udmeldt"),AJ56=""),1,IF(AND(AJ48="Status",AJ49="",OR(AJ56=1,AJ56="x",AJ56=2)),1,IF(AND(AJ48="Status",AJ49="",AJ56=""),2,IF(AND(AJ48&lt;&gt;"Status",AJ49="",AJ56=""),1,0))))</f>
        <v>1</v>
      </c>
      <c r="S98" s="14">
        <f>IF(AND(AL48="Status",OR(AL49="Res",AL49="MR",AL49="Disket",AL49="Udmeldt"),AL56=""),1,IF(AND(AL48="Status",AL49="",OR(AL56=1,AL56="x",AL56=2)),1,IF(AND(AL48="Status",AL49="",AL56=""),2,IF(AND(AL48&lt;&gt;"Status",AL49="",AL56=""),1,0))))</f>
        <v>1</v>
      </c>
      <c r="T98" s="14">
        <f>IF(AND(AN48="Status",OR(AN49="Res",AN49="MR",AN49="Disket",AN49="Udmeldt"),AN56=""),1,IF(AND(AN48="Status",AN49="",OR(AN56=1,AN56="x",AN56=2)),1,IF(AND(AN48="Status",AN49="",AN56=""),2,IF(AND(AN48&lt;&gt;"Status",AN49="",AN56=""),1,0))))</f>
        <v>1</v>
      </c>
      <c r="U98" s="14"/>
      <c r="W98" s="14"/>
      <c r="Y98" s="14"/>
      <c r="AA98" s="14"/>
      <c r="AC98" s="14"/>
      <c r="AE98" s="14"/>
      <c r="AG98" s="14"/>
      <c r="AI98" s="14"/>
      <c r="AK98" s="14"/>
      <c r="AM98" s="14"/>
    </row>
    <row r="99" spans="1:39" hidden="1" x14ac:dyDescent="0.15">
      <c r="A99" s="14">
        <f>IF(AND(B48="Status",OR(B49="Res",B49="MR",B49="Disket",B49="Udmeldt"),B57=""),1,IF(AND(B48="Status",B49="",OR(B57=1,B57="x",B57=2)),1,IF(AND(B48="Status",B49="",B57=""),2,IF(AND(B48&lt;&gt;"Status",B49="",B57=""),1,0))))</f>
        <v>1</v>
      </c>
      <c r="B99" s="14">
        <f>IF(AND(D48="Status",OR(D49="Res",D49="MR",D49="Disket",D49="Udmeldt"),D57=""),1,IF(AND(D48="Status",D49="",OR(D57=1,D57="x",D57=2)),1,IF(AND(D48="Status",D49="",D57=""),2,IF(AND(D48&lt;&gt;"Status",D49="",D57=""),1,0))))</f>
        <v>1</v>
      </c>
      <c r="C99" s="14">
        <f>IF(AND(F48="Status",OR(F49="Res",F49="MR",F49="Disket",F49="Udmeldt"),F57=""),1,IF(AND(F48="Status",F49="",OR(F57=1,F57="x",F57=2)),1,IF(AND(F48="Status",F49="",F57=""),2,IF(AND(F48&lt;&gt;"Status",F49="",F57=""),1,0))))</f>
        <v>1</v>
      </c>
      <c r="D99" s="14">
        <f>IF(AND(H48="Status",OR(H49="Res",H49="MR",H49="Disket",H49="Udmeldt"),H57=""),1,IF(AND(H48="Status",H49="",OR(H57=1,H57="x",H57=2)),1,IF(AND(H48="Status",H49="",H57=""),2,IF(AND(H48&lt;&gt;"Status",H49="",H57=""),1,0))))</f>
        <v>1</v>
      </c>
      <c r="E99" s="14">
        <f>IF(AND(J48="Status",OR(J49="Res",J49="MR",J49="Disket",J49="Udmeldt"),J57=""),1,IF(AND(J48="Status",J49="",OR(J57=1,J57="x",J57=2)),1,IF(AND(J48="Status",J49="",J57=""),2,IF(AND(J48&lt;&gt;"Status",J49="",J57=""),1,0))))</f>
        <v>1</v>
      </c>
      <c r="F99" s="14">
        <f>IF(AND(L48="Status",OR(L49="Res",L49="MR",L49="Disket",L49="Udmeldt"),L57=""),1,IF(AND(L48="Status",L49="",OR(L57=1,L57="x",L57=2)),1,IF(AND(L48="Status",L49="",L57=""),2,IF(AND(L48&lt;&gt;"Status",L49="",L57=""),1,0))))</f>
        <v>1</v>
      </c>
      <c r="G99" s="14">
        <f>IF(AND(N48="Status",OR(N49="Res",N49="MR",N49="Disket",N49="Udmeldt"),N57=""),1,IF(AND(N48="Status",N49="",OR(N57=1,N57="x",N57=2)),1,IF(AND(N48="Status",N49="",N57=""),2,IF(AND(N48&lt;&gt;"Status",N49="",N57=""),1,0))))</f>
        <v>1</v>
      </c>
      <c r="H99" s="14">
        <f>IF(AND(P48="Status",OR(P49="Res",P49="MR",P49="Disket",P49="Udmeldt"),P57=""),1,IF(AND(P48="Status",P49="",OR(P57=1,P57="x",P57=2)),1,IF(AND(P48="Status",P49="",P57=""),2,IF(AND(P48&lt;&gt;"Status",P49="",P57=""),1,0))))</f>
        <v>1</v>
      </c>
      <c r="I99" s="14">
        <f>IF(AND(R48="Status",OR(R49="Res",R49="MR",R49="Disket",R49="Udmeldt"),R57=""),1,IF(AND(R48="Status",R49="",OR(R57=1,R57="x",R57=2)),1,IF(AND(R48="Status",R49="",R57=""),2,IF(AND(R48&lt;&gt;"Status",R49="",R57=""),1,0))))</f>
        <v>1</v>
      </c>
      <c r="J99" s="14">
        <f>IF(AND(T48="Status",OR(T49="Res",T49="MR",T49="Disket",T49="Udmeldt"),T57=""),1,IF(AND(T48="Status",T49="",OR(T57=1,T57="x",T57=2)),1,IF(AND(T48="Status",T49="",T57=""),2,IF(AND(T48&lt;&gt;"Status",T49="",T57=""),1,0))))</f>
        <v>1</v>
      </c>
      <c r="K99" s="14">
        <f>IF(AND(V48="Status",OR(V49="Res",V49="MR",V49="Disket",V49="Udmeldt"),V57=""),1,IF(AND(V48="Status",V49="",OR(V57=1,V57="x",V57=2)),1,IF(AND(V48="Status",V49="",V57=""),2,IF(AND(V48&lt;&gt;"Status",V49="",V57=""),1,0))))</f>
        <v>1</v>
      </c>
      <c r="L99" s="14">
        <f>IF(AND(X48="Status",OR(X49="Res",X49="MR",X49="Disket",X49="Udmeldt"),X57=""),1,IF(AND(X48="Status",X49="",OR(X57=1,X57="x",X57=2)),1,IF(AND(X48="Status",X49="",X57=""),2,IF(AND(X48&lt;&gt;"Status",X49="",X57=""),1,0))))</f>
        <v>1</v>
      </c>
      <c r="M99" s="14">
        <f>IF(AND(Z48="Status",OR(Z49="Res",Z49="MR",Z49="Disket",Z49="Udmeldt"),Z57=""),1,IF(AND(Z48="Status",Z49="",OR(Z57=1,Z57="x",Z57=2)),1,IF(AND(Z48="Status",Z49="",Z57=""),2,IF(AND(Z48&lt;&gt;"Status",Z49="",Z57=""),1,0))))</f>
        <v>1</v>
      </c>
      <c r="N99" s="14">
        <f>IF(AND(AB48="Status",OR(AB49="Res",AB49="MR",AB49="Disket",AB49="Udmeldt"),AB57=""),1,IF(AND(AB48="Status",AB49="",OR(AB57=1,AB57="x",AB57=2)),1,IF(AND(AB48="Status",AB49="",AB57=""),2,IF(AND(AB48&lt;&gt;"Status",AB49="",AB57=""),1,0))))</f>
        <v>1</v>
      </c>
      <c r="O99" s="14">
        <f>IF(AND(AD48="Status",OR(AD49="Res",AD49="MR",AD49="Disket",AD49="Udmeldt"),AD57=""),1,IF(AND(AD48="Status",AD49="",OR(AD57=1,AD57="x",AD57=2)),1,IF(AND(AD48="Status",AD49="",AD57=""),2,IF(AND(AD48&lt;&gt;"Status",AD49="",AD57=""),1,0))))</f>
        <v>1</v>
      </c>
      <c r="P99" s="14">
        <f>IF(AND(AF48="Status",OR(AF49="Res",AF49="MR",AF49="Disket",AF49="Udmeldt"),AF57=""),1,IF(AND(AF48="Status",AF49="",OR(AF57=1,AF57="x",AF57=2)),1,IF(AND(AF48="Status",AF49="",AF57=""),2,IF(AND(AF48&lt;&gt;"Status",AF49="",AF57=""),1,0))))</f>
        <v>1</v>
      </c>
      <c r="Q99" s="14">
        <f>IF(AND(AH48="Status",OR(AH49="Res",AH49="MR",AH49="Disket",AH49="Udmeldt"),AH57=""),1,IF(AND(AH48="Status",AH49="",OR(AH57=1,AH57="x",AH57=2)),1,IF(AND(AH48="Status",AH49="",AH57=""),2,IF(AND(AH48&lt;&gt;"Status",AH49="",AH57=""),1,0))))</f>
        <v>1</v>
      </c>
      <c r="R99" s="14">
        <f>IF(AND(AJ48="Status",OR(AJ49="Res",AJ49="MR",AJ49="Disket",AJ49="Udmeldt"),AJ57=""),1,IF(AND(AJ48="Status",AJ49="",OR(AJ57=1,AJ57="x",AJ57=2)),1,IF(AND(AJ48="Status",AJ49="",AJ57=""),2,IF(AND(AJ48&lt;&gt;"Status",AJ49="",AJ57=""),1,0))))</f>
        <v>1</v>
      </c>
      <c r="S99" s="14">
        <f>IF(AND(AL48="Status",OR(AL49="Res",AL49="MR",AL49="Disket",AL49="Udmeldt"),AL57=""),1,IF(AND(AL48="Status",AL49="",OR(AL57=1,AL57="x",AL57=2)),1,IF(AND(AL48="Status",AL49="",AL57=""),2,IF(AND(AL48&lt;&gt;"Status",AL49="",AL57=""),1,0))))</f>
        <v>1</v>
      </c>
      <c r="T99" s="14">
        <f>IF(AND(AN48="Status",OR(AN49="Res",AN49="MR",AN49="Disket",AN49="Udmeldt"),AN57=""),1,IF(AND(AN48="Status",AN49="",OR(AN57=1,AN57="x",AN57=2)),1,IF(AND(AN48="Status",AN49="",AN57=""),2,IF(AND(AN48&lt;&gt;"Status",AN49="",AN57=""),1,0))))</f>
        <v>1</v>
      </c>
      <c r="U99" s="14"/>
      <c r="W99" s="14"/>
      <c r="Y99" s="14"/>
      <c r="AA99" s="14"/>
      <c r="AC99" s="14"/>
      <c r="AE99" s="14"/>
      <c r="AG99" s="14"/>
      <c r="AI99" s="14"/>
      <c r="AK99" s="14"/>
      <c r="AM99" s="14"/>
    </row>
    <row r="100" spans="1:39" hidden="1" x14ac:dyDescent="0.15">
      <c r="A100" s="14">
        <f>IF(AND(B48="Status",OR(B49="Res",B49="MR",B49="Disket",B49="Udmeldt"),B58=""),1,IF(AND(B48="Status",B49="",OR(B58=1,B58="x",B58=2)),1,IF(AND(B48="Status",B49="",B58=""),2,IF(AND(B48&lt;&gt;"Status",B49="",B58=""),1,0))))</f>
        <v>1</v>
      </c>
      <c r="B100" s="14">
        <f>IF(AND(D48="Status",OR(D49="Res",D49="MR",D49="Disket",D49="Udmeldt"),D58=""),1,IF(AND(D48="Status",D49="",OR(D58=1,D58="x",D58=2)),1,IF(AND(D48="Status",D49="",D58=""),2,IF(AND(D48&lt;&gt;"Status",D49="",D58=""),1,0))))</f>
        <v>1</v>
      </c>
      <c r="C100" s="14">
        <f>IF(AND(F48="Status",OR(F49="Res",F49="MR",F49="Disket",F49="Udmeldt"),F58=""),1,IF(AND(F48="Status",F49="",OR(F58=1,F58="x",F58=2)),1,IF(AND(F48="Status",F49="",F58=""),2,IF(AND(F48&lt;&gt;"Status",F49="",F58=""),1,0))))</f>
        <v>1</v>
      </c>
      <c r="D100" s="14">
        <f>IF(AND(H48="Status",OR(H49="Res",H49="MR",H49="Disket",H49="Udmeldt"),H58=""),1,IF(AND(H48="Status",H49="",OR(H58=1,H58="x",H58=2)),1,IF(AND(H48="Status",H49="",H58=""),2,IF(AND(H48&lt;&gt;"Status",H49="",H58=""),1,0))))</f>
        <v>1</v>
      </c>
      <c r="E100" s="14">
        <f>IF(AND(J48="Status",OR(J49="Res",J49="MR",J49="Disket",J49="Udmeldt"),J58=""),1,IF(AND(J48="Status",J49="",OR(J58=1,J58="x",J58=2)),1,IF(AND(J48="Status",J49="",J58=""),2,IF(AND(J48&lt;&gt;"Status",J49="",J58=""),1,0))))</f>
        <v>1</v>
      </c>
      <c r="F100" s="14">
        <f>IF(AND(L48="Status",OR(L49="Res",L49="MR",L49="Disket",L49="Udmeldt"),L58=""),1,IF(AND(L48="Status",L49="",OR(L58=1,L58="x",L58=2)),1,IF(AND(L48="Status",L49="",L58=""),2,IF(AND(L48&lt;&gt;"Status",L49="",L58=""),1,0))))</f>
        <v>1</v>
      </c>
      <c r="G100" s="14">
        <f>IF(AND(N48="Status",OR(N49="Res",N49="MR",N49="Disket",N49="Udmeldt"),N58=""),1,IF(AND(N48="Status",N49="",OR(N58=1,N58="x",N58=2)),1,IF(AND(N48="Status",N49="",N58=""),2,IF(AND(N48&lt;&gt;"Status",N49="",N58=""),1,0))))</f>
        <v>1</v>
      </c>
      <c r="H100" s="14">
        <f>IF(AND(P48="Status",OR(P49="Res",P49="MR",P49="Disket",P49="Udmeldt"),P58=""),1,IF(AND(P48="Status",P49="",OR(P58=1,P58="x",P58=2)),1,IF(AND(P48="Status",P49="",P58=""),2,IF(AND(P48&lt;&gt;"Status",P49="",P58=""),1,0))))</f>
        <v>1</v>
      </c>
      <c r="I100" s="14">
        <f>IF(AND(R48="Status",OR(R49="Res",R49="MR",R49="Disket",R49="Udmeldt"),R58=""),1,IF(AND(R48="Status",R49="",OR(R58=1,R58="x",R58=2)),1,IF(AND(R48="Status",R49="",R58=""),2,IF(AND(R48&lt;&gt;"Status",R49="",R58=""),1,0))))</f>
        <v>1</v>
      </c>
      <c r="J100" s="14">
        <f>IF(AND(T48="Status",OR(T49="Res",T49="MR",T49="Disket",T49="Udmeldt"),T58=""),1,IF(AND(T48="Status",T49="",OR(T58=1,T58="x",T58=2)),1,IF(AND(T48="Status",T49="",T58=""),2,IF(AND(T48&lt;&gt;"Status",T49="",T58=""),1,0))))</f>
        <v>1</v>
      </c>
      <c r="K100" s="14">
        <f>IF(AND(V48="Status",OR(V49="Res",V49="MR",V49="Disket",V49="Udmeldt"),V58=""),1,IF(AND(V48="Status",V49="",OR(V58=1,V58="x",V58=2)),1,IF(AND(V48="Status",V49="",V58=""),2,IF(AND(V48&lt;&gt;"Status",V49="",V58=""),1,0))))</f>
        <v>1</v>
      </c>
      <c r="L100" s="14">
        <f>IF(AND(X48="Status",OR(X49="Res",X49="MR",X49="Disket",X49="Udmeldt"),X58=""),1,IF(AND(X48="Status",X49="",OR(X58=1,X58="x",X58=2)),1,IF(AND(X48="Status",X49="",X58=""),2,IF(AND(X48&lt;&gt;"Status",X49="",X58=""),1,0))))</f>
        <v>1</v>
      </c>
      <c r="M100" s="14">
        <f>IF(AND(Z48="Status",OR(Z49="Res",Z49="MR",Z49="Disket",Z49="Udmeldt"),Z58=""),1,IF(AND(Z48="Status",Z49="",OR(Z58=1,Z58="x",Z58=2)),1,IF(AND(Z48="Status",Z49="",Z58=""),2,IF(AND(Z48&lt;&gt;"Status",Z49="",Z58=""),1,0))))</f>
        <v>1</v>
      </c>
      <c r="N100" s="14">
        <f>IF(AND(AB48="Status",OR(AB49="Res",AB49="MR",AB49="Disket",AB49="Udmeldt"),AB58=""),1,IF(AND(AB48="Status",AB49="",OR(AB58=1,AB58="x",AB58=2)),1,IF(AND(AB48="Status",AB49="",AB58=""),2,IF(AND(AB48&lt;&gt;"Status",AB49="",AB58=""),1,0))))</f>
        <v>1</v>
      </c>
      <c r="O100" s="14">
        <f>IF(AND(AD48="Status",OR(AD49="Res",AD49="MR",AD49="Disket",AD49="Udmeldt"),AD58=""),1,IF(AND(AD48="Status",AD49="",OR(AD58=1,AD58="x",AD58=2)),1,IF(AND(AD48="Status",AD49="",AD58=""),2,IF(AND(AD48&lt;&gt;"Status",AD49="",AD58=""),1,0))))</f>
        <v>1</v>
      </c>
      <c r="P100" s="14">
        <f>IF(AND(AF48="Status",OR(AF49="Res",AF49="MR",AF49="Disket",AF49="Udmeldt"),AF58=""),1,IF(AND(AF48="Status",AF49="",OR(AF58=1,AF58="x",AF58=2)),1,IF(AND(AF48="Status",AF49="",AF58=""),2,IF(AND(AF48&lt;&gt;"Status",AF49="",AF58=""),1,0))))</f>
        <v>1</v>
      </c>
      <c r="Q100" s="14">
        <f>IF(AND(AH48="Status",OR(AH49="Res",AH49="MR",AH49="Disket",AH49="Udmeldt"),AH58=""),1,IF(AND(AH48="Status",AH49="",OR(AH58=1,AH58="x",AH58=2)),1,IF(AND(AH48="Status",AH49="",AH58=""),2,IF(AND(AH48&lt;&gt;"Status",AH49="",AH58=""),1,0))))</f>
        <v>1</v>
      </c>
      <c r="R100" s="14">
        <f>IF(AND(AJ48="Status",OR(AJ49="Res",AJ49="MR",AJ49="Disket",AJ49="Udmeldt"),AJ58=""),1,IF(AND(AJ48="Status",AJ49="",OR(AJ58=1,AJ58="x",AJ58=2)),1,IF(AND(AJ48="Status",AJ49="",AJ58=""),2,IF(AND(AJ48&lt;&gt;"Status",AJ49="",AJ58=""),1,0))))</f>
        <v>1</v>
      </c>
      <c r="S100" s="14">
        <f>IF(AND(AL48="Status",OR(AL49="Res",AL49="MR",AL49="Disket",AL49="Udmeldt"),AL58=""),1,IF(AND(AL48="Status",AL49="",OR(AL58=1,AL58="x",AL58=2)),1,IF(AND(AL48="Status",AL49="",AL58=""),2,IF(AND(AL48&lt;&gt;"Status",AL49="",AL58=""),1,0))))</f>
        <v>1</v>
      </c>
      <c r="T100" s="14">
        <f>IF(AND(AN48="Status",OR(AN49="Res",AN49="MR",AN49="Disket",AN49="Udmeldt"),AN58=""),1,IF(AND(AN48="Status",AN49="",OR(AN58=1,AN58="x",AN58=2)),1,IF(AND(AN48="Status",AN49="",AN58=""),2,IF(AND(AN48&lt;&gt;"Status",AN49="",AN58=""),1,0))))</f>
        <v>1</v>
      </c>
      <c r="U100" s="14"/>
      <c r="W100" s="14"/>
      <c r="Y100" s="14"/>
      <c r="AA100" s="14"/>
      <c r="AC100" s="14"/>
      <c r="AE100" s="14"/>
      <c r="AG100" s="14"/>
      <c r="AI100" s="14"/>
      <c r="AK100" s="14"/>
      <c r="AM100" s="14"/>
    </row>
    <row r="101" spans="1:39" hidden="1" x14ac:dyDescent="0.15">
      <c r="A101" s="14">
        <f>IF(AND(B48="Status",OR(B49="Res",B49="MR",B49="Disket",B49="Udmeldt"),B59=""),1,IF(AND(B48="Status",B49="",OR(B59=1,B59="x",B59=2)),1,IF(AND(B48="Status",B49="",B59=""),2,IF(AND(B48&lt;&gt;"Status",B49="",B59=""),1,0))))</f>
        <v>1</v>
      </c>
      <c r="B101" s="14">
        <f>IF(AND(D48="Status",OR(D49="Res",D49="MR",D49="Disket",D49="Udmeldt"),D59=""),1,IF(AND(D48="Status",D49="",OR(D59=1,D59="x",D59=2)),1,IF(AND(D48="Status",D49="",D59=""),2,IF(AND(D48&lt;&gt;"Status",D49="",D59=""),1,0))))</f>
        <v>1</v>
      </c>
      <c r="C101" s="14">
        <f>IF(AND(F48="Status",OR(F49="Res",F49="MR",F49="Disket",F49="Udmeldt"),F59=""),1,IF(AND(F48="Status",F49="",OR(F59=1,F59="x",F59=2)),1,IF(AND(F48="Status",F49="",F59=""),2,IF(AND(F48&lt;&gt;"Status",F49="",F59=""),1,0))))</f>
        <v>1</v>
      </c>
      <c r="D101" s="14">
        <f>IF(AND(H48="Status",OR(H49="Res",H49="MR",H49="Disket",H49="Udmeldt"),H59=""),1,IF(AND(H48="Status",H49="",OR(H59=1,H59="x",H59=2)),1,IF(AND(H48="Status",H49="",H59=""),2,IF(AND(H48&lt;&gt;"Status",H49="",H59=""),1,0))))</f>
        <v>1</v>
      </c>
      <c r="E101" s="14">
        <f>IF(AND(J48="Status",OR(J49="Res",J49="MR",J49="Disket",J49="Udmeldt"),J59=""),1,IF(AND(J48="Status",J49="",OR(J59=1,J59="x",J59=2)),1,IF(AND(J48="Status",J49="",J59=""),2,IF(AND(J48&lt;&gt;"Status",J49="",J59=""),1,0))))</f>
        <v>1</v>
      </c>
      <c r="F101" s="14">
        <f>IF(AND(L48="Status",OR(L49="Res",L49="MR",L49="Disket",L49="Udmeldt"),L59=""),1,IF(AND(L48="Status",L49="",OR(L59=1,L59="x",L59=2)),1,IF(AND(L48="Status",L49="",L59=""),2,IF(AND(L48&lt;&gt;"Status",L49="",L59=""),1,0))))</f>
        <v>1</v>
      </c>
      <c r="G101" s="14">
        <f>IF(AND(N48="Status",OR(N49="Res",N49="MR",N49="Disket",N49="Udmeldt"),N59=""),1,IF(AND(N48="Status",N49="",OR(N59=1,N59="x",N59=2)),1,IF(AND(N48="Status",N49="",N59=""),2,IF(AND(N48&lt;&gt;"Status",N49="",N59=""),1,0))))</f>
        <v>1</v>
      </c>
      <c r="H101" s="14">
        <f>IF(AND(P48="Status",OR(P49="Res",P49="MR",P49="Disket",P49="Udmeldt"),P59=""),1,IF(AND(P48="Status",P49="",OR(P59=1,P59="x",P59=2)),1,IF(AND(P48="Status",P49="",P59=""),2,IF(AND(P48&lt;&gt;"Status",P49="",P59=""),1,0))))</f>
        <v>1</v>
      </c>
      <c r="I101" s="14">
        <f>IF(AND(R48="Status",OR(R49="Res",R49="MR",R49="Disket",R49="Udmeldt"),R59=""),1,IF(AND(R48="Status",R49="",OR(R59=1,R59="x",R59=2)),1,IF(AND(R48="Status",R49="",R59=""),2,IF(AND(R48&lt;&gt;"Status",R49="",R59=""),1,0))))</f>
        <v>1</v>
      </c>
      <c r="J101" s="14">
        <f>IF(AND(T48="Status",OR(T49="Res",T49="MR",T49="Disket",T49="Udmeldt"),T59=""),1,IF(AND(T48="Status",T49="",OR(T59=1,T59="x",T59=2)),1,IF(AND(T48="Status",T49="",T59=""),2,IF(AND(T48&lt;&gt;"Status",T49="",T59=""),1,0))))</f>
        <v>1</v>
      </c>
      <c r="K101" s="14">
        <f>IF(AND(V48="Status",OR(V49="Res",V49="MR",V49="Disket",V49="Udmeldt"),V59=""),1,IF(AND(V48="Status",V49="",OR(V59=1,V59="x",V59=2)),1,IF(AND(V48="Status",V49="",V59=""),2,IF(AND(V48&lt;&gt;"Status",V49="",V59=""),1,0))))</f>
        <v>1</v>
      </c>
      <c r="L101" s="14">
        <f>IF(AND(X48="Status",OR(X49="Res",X49="MR",X49="Disket",X49="Udmeldt"),X59=""),1,IF(AND(X48="Status",X49="",OR(X59=1,X59="x",X59=2)),1,IF(AND(X48="Status",X49="",X59=""),2,IF(AND(X48&lt;&gt;"Status",X49="",X59=""),1,0))))</f>
        <v>1</v>
      </c>
      <c r="M101" s="14">
        <f>IF(AND(Z48="Status",OR(Z49="Res",Z49="MR",Z49="Disket",Z49="Udmeldt"),Z59=""),1,IF(AND(Z48="Status",Z49="",OR(Z59=1,Z59="x",Z59=2)),1,IF(AND(Z48="Status",Z49="",Z59=""),2,IF(AND(Z48&lt;&gt;"Status",Z49="",Z59=""),1,0))))</f>
        <v>1</v>
      </c>
      <c r="N101" s="14">
        <f>IF(AND(AB48="Status",OR(AB49="Res",AB49="MR",AB49="Disket",AB49="Udmeldt"),AB59=""),1,IF(AND(AB48="Status",AB49="",OR(AB59=1,AB59="x",AB59=2)),1,IF(AND(AB48="Status",AB49="",AB59=""),2,IF(AND(AB48&lt;&gt;"Status",AB49="",AB59=""),1,0))))</f>
        <v>1</v>
      </c>
      <c r="O101" s="14">
        <f>IF(AND(AD48="Status",OR(AD49="Res",AD49="MR",AD49="Disket",AD49="Udmeldt"),AD59=""),1,IF(AND(AD48="Status",AD49="",OR(AD59=1,AD59="x",AD59=2)),1,IF(AND(AD48="Status",AD49="",AD59=""),2,IF(AND(AD48&lt;&gt;"Status",AD49="",AD59=""),1,0))))</f>
        <v>1</v>
      </c>
      <c r="P101" s="14">
        <f>IF(AND(AF48="Status",OR(AF49="Res",AF49="MR",AF49="Disket",AF49="Udmeldt"),AF59=""),1,IF(AND(AF48="Status",AF49="",OR(AF59=1,AF59="x",AF59=2)),1,IF(AND(AF48="Status",AF49="",AF59=""),2,IF(AND(AF48&lt;&gt;"Status",AF49="",AF59=""),1,0))))</f>
        <v>1</v>
      </c>
      <c r="Q101" s="14">
        <f>IF(AND(AH48="Status",OR(AH49="Res",AH49="MR",AH49="Disket",AH49="Udmeldt"),AH59=""),1,IF(AND(AH48="Status",AH49="",OR(AH59=1,AH59="x",AH59=2)),1,IF(AND(AH48="Status",AH49="",AH59=""),2,IF(AND(AH48&lt;&gt;"Status",AH49="",AH59=""),1,0))))</f>
        <v>1</v>
      </c>
      <c r="R101" s="14">
        <f>IF(AND(AJ48="Status",OR(AJ49="Res",AJ49="MR",AJ49="Disket",AJ49="Udmeldt"),AJ59=""),1,IF(AND(AJ48="Status",AJ49="",OR(AJ59=1,AJ59="x",AJ59=2)),1,IF(AND(AJ48="Status",AJ49="",AJ59=""),2,IF(AND(AJ48&lt;&gt;"Status",AJ49="",AJ59=""),1,0))))</f>
        <v>1</v>
      </c>
      <c r="S101" s="14">
        <f>IF(AND(AL48="Status",OR(AL49="Res",AL49="MR",AL49="Disket",AL49="Udmeldt"),AL59=""),1,IF(AND(AL48="Status",AL49="",OR(AL59=1,AL59="x",AL59=2)),1,IF(AND(AL48="Status",AL49="",AL59=""),2,IF(AND(AL48&lt;&gt;"Status",AL49="",AL59=""),1,0))))</f>
        <v>1</v>
      </c>
      <c r="T101" s="14">
        <f>IF(AND(AN48="Status",OR(AN49="Res",AN49="MR",AN49="Disket",AN49="Udmeldt"),AN59=""),1,IF(AND(AN48="Status",AN49="",OR(AN59=1,AN59="x",AN59=2)),1,IF(AND(AN48="Status",AN49="",AN59=""),2,IF(AND(AN48&lt;&gt;"Status",AN49="",AN59=""),1,0))))</f>
        <v>1</v>
      </c>
      <c r="U101" s="14"/>
      <c r="W101" s="14"/>
      <c r="Y101" s="14"/>
      <c r="AA101" s="14"/>
      <c r="AC101" s="14"/>
      <c r="AE101" s="14"/>
      <c r="AG101" s="14"/>
      <c r="AI101" s="14"/>
      <c r="AK101" s="14"/>
      <c r="AM101" s="14"/>
    </row>
    <row r="102" spans="1:39" hidden="1" x14ac:dyDescent="0.15">
      <c r="A102" s="14">
        <f>IF(AND(B48="Status",OR(B49="Res",B49="MR",B49="Disket",B49="Udmeldt"),B60=""),1,IF(AND(B48="Status",B49="",OR(B60=1,B60="x",B60=2)),1,IF(AND(B48="Status",B49="",B60=""),2,IF(AND(B48&lt;&gt;"Status",B49="",B60=""),1,0))))</f>
        <v>1</v>
      </c>
      <c r="B102" s="14">
        <f>IF(AND(D48="Status",OR(D49="Res",D49="MR",D49="Disket",D49="Udmeldt"),D60=""),1,IF(AND(D48="Status",D49="",OR(D60=1,D60="x",D60=2)),1,IF(AND(D48="Status",D49="",D60=""),2,IF(AND(D48&lt;&gt;"Status",D49="",D60=""),1,0))))</f>
        <v>1</v>
      </c>
      <c r="C102" s="14">
        <f>IF(AND(F48="Status",OR(F49="Res",F49="MR",F49="Disket",F49="Udmeldt"),F60=""),1,IF(AND(F48="Status",F49="",OR(F60=1,F60="x",F60=2)),1,IF(AND(F48="Status",F49="",F60=""),2,IF(AND(F48&lt;&gt;"Status",F49="",F60=""),1,0))))</f>
        <v>1</v>
      </c>
      <c r="D102" s="14">
        <f>IF(AND(H48="Status",OR(H49="Res",H49="MR",H49="Disket",H49="Udmeldt"),H60=""),1,IF(AND(H48="Status",H49="",OR(H60=1,H60="x",H60=2)),1,IF(AND(H48="Status",H49="",H60=""),2,IF(AND(H48&lt;&gt;"Status",H49="",H60=""),1,0))))</f>
        <v>1</v>
      </c>
      <c r="E102" s="14">
        <f>IF(AND(J48="Status",OR(J49="Res",J49="MR",J49="Disket",J49="Udmeldt"),J60=""),1,IF(AND(J48="Status",J49="",OR(J60=1,J60="x",J60=2)),1,IF(AND(J48="Status",J49="",J60=""),2,IF(AND(J48&lt;&gt;"Status",J49="",J60=""),1,0))))</f>
        <v>1</v>
      </c>
      <c r="F102" s="14">
        <f>IF(AND(L48="Status",OR(L49="Res",L49="MR",L49="Disket",L49="Udmeldt"),L60=""),1,IF(AND(L48="Status",L49="",OR(L60=1,L60="x",L60=2)),1,IF(AND(L48="Status",L49="",L60=""),2,IF(AND(L48&lt;&gt;"Status",L49="",L60=""),1,0))))</f>
        <v>1</v>
      </c>
      <c r="G102" s="14">
        <f>IF(AND(N48="Status",OR(N49="Res",N49="MR",N49="Disket",N49="Udmeldt"),N60=""),1,IF(AND(N48="Status",N49="",OR(N60=1,N60="x",N60=2)),1,IF(AND(N48="Status",N49="",N60=""),2,IF(AND(N48&lt;&gt;"Status",N49="",N60=""),1,0))))</f>
        <v>1</v>
      </c>
      <c r="H102" s="14">
        <f>IF(AND(P48="Status",OR(P49="Res",P49="MR",P49="Disket",P49="Udmeldt"),P60=""),1,IF(AND(P48="Status",P49="",OR(P60=1,P60="x",P60=2)),1,IF(AND(P48="Status",P49="",P60=""),2,IF(AND(P48&lt;&gt;"Status",P49="",P60=""),1,0))))</f>
        <v>1</v>
      </c>
      <c r="I102" s="14">
        <f>IF(AND(R48="Status",OR(R49="Res",R49="MR",R49="Disket",R49="Udmeldt"),R60=""),1,IF(AND(R48="Status",R49="",OR(R60=1,R60="x",R60=2)),1,IF(AND(R48="Status",R49="",R60=""),2,IF(AND(R48&lt;&gt;"Status",R49="",R60=""),1,0))))</f>
        <v>1</v>
      </c>
      <c r="J102" s="14">
        <f>IF(AND(T48="Status",OR(T49="Res",T49="MR",T49="Disket",T49="Udmeldt"),T60=""),1,IF(AND(T48="Status",T49="",OR(T60=1,T60="x",T60=2)),1,IF(AND(T48="Status",T49="",T60=""),2,IF(AND(T48&lt;&gt;"Status",T49="",T60=""),1,0))))</f>
        <v>1</v>
      </c>
      <c r="K102" s="14">
        <f>IF(AND(V48="Status",OR(V49="Res",V49="MR",V49="Disket",V49="Udmeldt"),V60=""),1,IF(AND(V48="Status",V49="",OR(V60=1,V60="x",V60=2)),1,IF(AND(V48="Status",V49="",V60=""),2,IF(AND(V48&lt;&gt;"Status",V49="",V60=""),1,0))))</f>
        <v>1</v>
      </c>
      <c r="L102" s="14">
        <f>IF(AND(X48="Status",OR(X49="Res",X49="MR",X49="Disket",X49="Udmeldt"),X60=""),1,IF(AND(X48="Status",X49="",OR(X60=1,X60="x",X60=2)),1,IF(AND(X48="Status",X49="",X60=""),2,IF(AND(X48&lt;&gt;"Status",X49="",X60=""),1,0))))</f>
        <v>1</v>
      </c>
      <c r="M102" s="14">
        <f>IF(AND(Z48="Status",OR(Z49="Res",Z49="MR",Z49="Disket",Z49="Udmeldt"),Z60=""),1,IF(AND(Z48="Status",Z49="",OR(Z60=1,Z60="x",Z60=2)),1,IF(AND(Z48="Status",Z49="",Z60=""),2,IF(AND(Z48&lt;&gt;"Status",Z49="",Z60=""),1,0))))</f>
        <v>1</v>
      </c>
      <c r="N102" s="14">
        <f>IF(AND(AB48="Status",OR(AB49="Res",AB49="MR",AB49="Disket",AB49="Udmeldt"),AB60=""),1,IF(AND(AB48="Status",AB49="",OR(AB60=1,AB60="x",AB60=2)),1,IF(AND(AB48="Status",AB49="",AB60=""),2,IF(AND(AB48&lt;&gt;"Status",AB49="",AB60=""),1,0))))</f>
        <v>1</v>
      </c>
      <c r="O102" s="14">
        <f>IF(AND(AD48="Status",OR(AD49="Res",AD49="MR",AD49="Disket",AD49="Udmeldt"),AD60=""),1,IF(AND(AD48="Status",AD49="",OR(AD60=1,AD60="x",AD60=2)),1,IF(AND(AD48="Status",AD49="",AD60=""),2,IF(AND(AD48&lt;&gt;"Status",AD49="",AD60=""),1,0))))</f>
        <v>1</v>
      </c>
      <c r="P102" s="14">
        <f>IF(AND(AF48="Status",OR(AF49="Res",AF49="MR",AF49="Disket",AF49="Udmeldt"),AF60=""),1,IF(AND(AF48="Status",AF49="",OR(AF60=1,AF60="x",AF60=2)),1,IF(AND(AF48="Status",AF49="",AF60=""),2,IF(AND(AF48&lt;&gt;"Status",AF49="",AF60=""),1,0))))</f>
        <v>1</v>
      </c>
      <c r="Q102" s="14">
        <f>IF(AND(AH48="Status",OR(AH49="Res",AH49="MR",AH49="Disket",AH49="Udmeldt"),AH60=""),1,IF(AND(AH48="Status",AH49="",OR(AH60=1,AH60="x",AH60=2)),1,IF(AND(AH48="Status",AH49="",AH60=""),2,IF(AND(AH48&lt;&gt;"Status",AH49="",AH60=""),1,0))))</f>
        <v>1</v>
      </c>
      <c r="R102" s="14">
        <f>IF(AND(AJ48="Status",OR(AJ49="Res",AJ49="MR",AJ49="Disket",AJ49="Udmeldt"),AJ60=""),1,IF(AND(AJ48="Status",AJ49="",OR(AJ60=1,AJ60="x",AJ60=2)),1,IF(AND(AJ48="Status",AJ49="",AJ60=""),2,IF(AND(AJ48&lt;&gt;"Status",AJ49="",AJ60=""),1,0))))</f>
        <v>1</v>
      </c>
      <c r="S102" s="14">
        <f>IF(AND(AL48="Status",OR(AL49="Res",AL49="MR",AL49="Disket",AL49="Udmeldt"),AL60=""),1,IF(AND(AL48="Status",AL49="",OR(AL60=1,AL60="x",AL60=2)),1,IF(AND(AL48="Status",AL49="",AL60=""),2,IF(AND(AL48&lt;&gt;"Status",AL49="",AL60=""),1,0))))</f>
        <v>1</v>
      </c>
      <c r="T102" s="14">
        <f>IF(AND(AN48="Status",OR(AN49="Res",AN49="MR",AN49="Disket",AN49="Udmeldt"),AN60=""),1,IF(AND(AN48="Status",AN49="",OR(AN60=1,AN60="x",AN60=2)),1,IF(AND(AN48="Status",AN49="",AN60=""),2,IF(AND(AN48&lt;&gt;"Status",AN49="",AN60=""),1,0))))</f>
        <v>1</v>
      </c>
      <c r="U102" s="14"/>
      <c r="W102" s="14"/>
      <c r="Y102" s="14"/>
      <c r="AA102" s="14"/>
      <c r="AC102" s="14"/>
      <c r="AE102" s="14"/>
      <c r="AG102" s="14"/>
      <c r="AI102" s="14"/>
      <c r="AK102" s="14"/>
      <c r="AM102" s="14"/>
    </row>
    <row r="103" spans="1:39" hidden="1" x14ac:dyDescent="0.15">
      <c r="A103" s="14">
        <f>IF(AND(B48="Status",OR(B49="Res",B49="MR",B49="Disket",B49="Udmeldt"),B61=""),1,IF(AND(B48="Status",B49="",OR(B61=1,B61="x",B61=2)),1,IF(AND(B48="Status",B49="",B61=""),2,IF(AND(B48&lt;&gt;"Status",B49="",B61=""),1,0))))</f>
        <v>1</v>
      </c>
      <c r="B103" s="14">
        <f>IF(AND(D48="Status",OR(D49="Res",D49="MR",D49="Disket",D49="Udmeldt"),D61=""),1,IF(AND(D48="Status",D49="",OR(D61=1,D61="x",D61=2)),1,IF(AND(D48="Status",D49="",D61=""),2,IF(AND(D48&lt;&gt;"Status",D49="",D61=""),1,0))))</f>
        <v>1</v>
      </c>
      <c r="C103" s="14">
        <f>IF(AND(F48="Status",OR(F49="Res",F49="MR",F49="Disket",F49="Udmeldt"),F61=""),1,IF(AND(F48="Status",F49="",OR(F61=1,F61="x",F61=2)),1,IF(AND(F48="Status",F49="",F61=""),2,IF(AND(F48&lt;&gt;"Status",F49="",F61=""),1,0))))</f>
        <v>1</v>
      </c>
      <c r="D103" s="14">
        <f>IF(AND(H48="Status",OR(H49="Res",H49="MR",H49="Disket",H49="Udmeldt"),H61=""),1,IF(AND(H48="Status",H49="",OR(H61=1,H61="x",H61=2)),1,IF(AND(H48="Status",H49="",H61=""),2,IF(AND(H48&lt;&gt;"Status",H49="",H61=""),1,0))))</f>
        <v>1</v>
      </c>
      <c r="E103" s="14">
        <f>IF(AND(J48="Status",OR(J49="Res",J49="MR",J49="Disket",J49="Udmeldt"),J61=""),1,IF(AND(J48="Status",J49="",OR(J61=1,J61="x",J61=2)),1,IF(AND(J48="Status",J49="",J61=""),2,IF(AND(J48&lt;&gt;"Status",J49="",J61=""),1,0))))</f>
        <v>1</v>
      </c>
      <c r="F103" s="14">
        <f>IF(AND(L48="Status",OR(L49="Res",L49="MR",L49="Disket",L49="Udmeldt"),L61=""),1,IF(AND(L48="Status",L49="",OR(L61=1,L61="x",L61=2)),1,IF(AND(L48="Status",L49="",L61=""),2,IF(AND(L48&lt;&gt;"Status",L49="",L61=""),1,0))))</f>
        <v>1</v>
      </c>
      <c r="G103" s="14">
        <f>IF(AND(N48="Status",OR(N49="Res",N49="MR",N49="Disket",N49="Udmeldt"),N61=""),1,IF(AND(N48="Status",N49="",OR(N61=1,N61="x",N61=2)),1,IF(AND(N48="Status",N49="",N61=""),2,IF(AND(N48&lt;&gt;"Status",N49="",N61=""),1,0))))</f>
        <v>1</v>
      </c>
      <c r="H103" s="14">
        <f>IF(AND(P48="Status",OR(P49="Res",P49="MR",P49="Disket",P49="Udmeldt"),P61=""),1,IF(AND(P48="Status",P49="",OR(P61=1,P61="x",P61=2)),1,IF(AND(P48="Status",P49="",P61=""),2,IF(AND(P48&lt;&gt;"Status",P49="",P61=""),1,0))))</f>
        <v>1</v>
      </c>
      <c r="I103" s="14">
        <f>IF(AND(R48="Status",OR(R49="Res",R49="MR",R49="Disket",R49="Udmeldt"),R61=""),1,IF(AND(R48="Status",R49="",OR(R61=1,R61="x",R61=2)),1,IF(AND(R48="Status",R49="",R61=""),2,IF(AND(R48&lt;&gt;"Status",R49="",R61=""),1,0))))</f>
        <v>1</v>
      </c>
      <c r="J103" s="14">
        <f>IF(AND(T48="Status",OR(T49="Res",T49="MR",T49="Disket",T49="Udmeldt"),T61=""),1,IF(AND(T48="Status",T49="",OR(T61=1,T61="x",T61=2)),1,IF(AND(T48="Status",T49="",T61=""),2,IF(AND(T48&lt;&gt;"Status",T49="",T61=""),1,0))))</f>
        <v>1</v>
      </c>
      <c r="K103" s="14">
        <f>IF(AND(V48="Status",OR(V49="Res",V49="MR",V49="Disket",V49="Udmeldt"),V61=""),1,IF(AND(V48="Status",V49="",OR(V61=1,V61="x",V61=2)),1,IF(AND(V48="Status",V49="",V61=""),2,IF(AND(V48&lt;&gt;"Status",V49="",V61=""),1,0))))</f>
        <v>1</v>
      </c>
      <c r="L103" s="14">
        <f>IF(AND(X48="Status",OR(X49="Res",X49="MR",X49="Disket",X49="Udmeldt"),X61=""),1,IF(AND(X48="Status",X49="",OR(X61=1,X61="x",X61=2)),1,IF(AND(X48="Status",X49="",X61=""),2,IF(AND(X48&lt;&gt;"Status",X49="",X61=""),1,0))))</f>
        <v>1</v>
      </c>
      <c r="M103" s="14">
        <f>IF(AND(Z48="Status",OR(Z49="Res",Z49="MR",Z49="Disket",Z49="Udmeldt"),Z61=""),1,IF(AND(Z48="Status",Z49="",OR(Z61=1,Z61="x",Z61=2)),1,IF(AND(Z48="Status",Z49="",Z61=""),2,IF(AND(Z48&lt;&gt;"Status",Z49="",Z61=""),1,0))))</f>
        <v>1</v>
      </c>
      <c r="N103" s="14">
        <f>IF(AND(AB48="Status",OR(AB49="Res",AB49="MR",AB49="Disket",AB49="Udmeldt"),AB61=""),1,IF(AND(AB48="Status",AB49="",OR(AB61=1,AB61="x",AB61=2)),1,IF(AND(AB48="Status",AB49="",AB61=""),2,IF(AND(AB48&lt;&gt;"Status",AB49="",AB61=""),1,0))))</f>
        <v>1</v>
      </c>
      <c r="O103" s="14">
        <f>IF(AND(AD48="Status",OR(AD49="Res",AD49="MR",AD49="Disket",AD49="Udmeldt"),AD61=""),1,IF(AND(AD48="Status",AD49="",OR(AD61=1,AD61="x",AD61=2)),1,IF(AND(AD48="Status",AD49="",AD61=""),2,IF(AND(AD48&lt;&gt;"Status",AD49="",AD61=""),1,0))))</f>
        <v>1</v>
      </c>
      <c r="P103" s="14">
        <f>IF(AND(AF48="Status",OR(AF49="Res",AF49="MR",AF49="Disket",AF49="Udmeldt"),AF61=""),1,IF(AND(AF48="Status",AF49="",OR(AF61=1,AF61="x",AF61=2)),1,IF(AND(AF48="Status",AF49="",AF61=""),2,IF(AND(AF48&lt;&gt;"Status",AF49="",AF61=""),1,0))))</f>
        <v>1</v>
      </c>
      <c r="Q103" s="14">
        <f>IF(AND(AH48="Status",OR(AH49="Res",AH49="MR",AH49="Disket",AH49="Udmeldt"),AH61=""),1,IF(AND(AH48="Status",AH49="",OR(AH61=1,AH61="x",AH61=2)),1,IF(AND(AH48="Status",AH49="",AH61=""),2,IF(AND(AH48&lt;&gt;"Status",AH49="",AH61=""),1,0))))</f>
        <v>1</v>
      </c>
      <c r="R103" s="14">
        <f>IF(AND(AJ48="Status",OR(AJ49="Res",AJ49="MR",AJ49="Disket",AJ49="Udmeldt"),AJ61=""),1,IF(AND(AJ48="Status",AJ49="",OR(AJ61=1,AJ61="x",AJ61=2)),1,IF(AND(AJ48="Status",AJ49="",AJ61=""),2,IF(AND(AJ48&lt;&gt;"Status",AJ49="",AJ61=""),1,0))))</f>
        <v>1</v>
      </c>
      <c r="S103" s="14">
        <f>IF(AND(AL48="Status",OR(AL49="Res",AL49="MR",AL49="Disket",AL49="Udmeldt"),AL61=""),1,IF(AND(AL48="Status",AL49="",OR(AL61=1,AL61="x",AL61=2)),1,IF(AND(AL48="Status",AL49="",AL61=""),2,IF(AND(AL48&lt;&gt;"Status",AL49="",AL61=""),1,0))))</f>
        <v>1</v>
      </c>
      <c r="T103" s="14">
        <f>IF(AND(AN48="Status",OR(AN49="Res",AN49="MR",AN49="Disket",AN49="Udmeldt"),AN61=""),1,IF(AND(AN48="Status",AN49="",OR(AN61=1,AN61="x",AN61=2)),1,IF(AND(AN48="Status",AN49="",AN61=""),2,IF(AND(AN48&lt;&gt;"Status",AN49="",AN61=""),1,0))))</f>
        <v>1</v>
      </c>
      <c r="U103" s="14"/>
      <c r="W103" s="14"/>
      <c r="Y103" s="14"/>
      <c r="AA103" s="14"/>
      <c r="AC103" s="14"/>
      <c r="AE103" s="14"/>
      <c r="AG103" s="14"/>
      <c r="AI103" s="14"/>
      <c r="AK103" s="14"/>
      <c r="AM103" s="14"/>
    </row>
    <row r="104" spans="1:39" hidden="1" x14ac:dyDescent="0.15">
      <c r="A104" s="14">
        <f>IF(AND(B48="Status",OR(B49="Res",B49="MR",B49="Disket",B49="Udmeldt"),B62=""),1,IF(AND(B48="Status",B49="",OR(B62=1,B62="x",B62=2)),1,IF(AND(B48="Status",B49="",B62=""),2,IF(AND(B48&lt;&gt;"Status",B49="",B62=""),1,0))))</f>
        <v>1</v>
      </c>
      <c r="B104" s="14">
        <f>IF(AND(D48="Status",OR(D49="Res",D49="MR",D49="Disket",D49="Udmeldt"),D62=""),1,IF(AND(D48="Status",D49="",OR(D62=1,D62="x",D62=2)),1,IF(AND(D48="Status",D49="",D62=""),2,IF(AND(D48&lt;&gt;"Status",D49="",D62=""),1,0))))</f>
        <v>1</v>
      </c>
      <c r="C104" s="14">
        <f>IF(AND(F48="Status",OR(F49="Res",F49="MR",F49="Disket",F49="Udmeldt"),F62=""),1,IF(AND(F48="Status",F49="",OR(F62=1,F62="x",F62=2)),1,IF(AND(F48="Status",F49="",F62=""),2,IF(AND(F48&lt;&gt;"Status",F49="",F62=""),1,0))))</f>
        <v>1</v>
      </c>
      <c r="D104" s="14">
        <f>IF(AND(H48="Status",OR(H49="Res",H49="MR",H49="Disket",H49="Udmeldt"),H62=""),1,IF(AND(H48="Status",H49="",OR(H62=1,H62="x",H62=2)),1,IF(AND(H48="Status",H49="",H62=""),2,IF(AND(H48&lt;&gt;"Status",H49="",H62=""),1,0))))</f>
        <v>1</v>
      </c>
      <c r="E104" s="14">
        <f>IF(AND(J48="Status",OR(J49="Res",J49="MR",J49="Disket",J49="Udmeldt"),J62=""),1,IF(AND(J48="Status",J49="",OR(J62=1,J62="x",J62=2)),1,IF(AND(J48="Status",J49="",J62=""),2,IF(AND(J48&lt;&gt;"Status",J49="",J62=""),1,0))))</f>
        <v>1</v>
      </c>
      <c r="F104" s="14">
        <f>IF(AND(L48="Status",OR(L49="Res",L49="MR",L49="Disket",L49="Udmeldt"),L62=""),1,IF(AND(L48="Status",L49="",OR(L62=1,L62="x",L62=2)),1,IF(AND(L48="Status",L49="",L62=""),2,IF(AND(L48&lt;&gt;"Status",L49="",L62=""),1,0))))</f>
        <v>1</v>
      </c>
      <c r="G104" s="14">
        <f>IF(AND(N48="Status",OR(N49="Res",N49="MR",N49="Disket",N49="Udmeldt"),N62=""),1,IF(AND(N48="Status",N49="",OR(N62=1,N62="x",N62=2)),1,IF(AND(N48="Status",N49="",N62=""),2,IF(AND(N48&lt;&gt;"Status",N49="",N62=""),1,0))))</f>
        <v>1</v>
      </c>
      <c r="H104" s="14">
        <f>IF(AND(P48="Status",OR(P49="Res",P49="MR",P49="Disket",P49="Udmeldt"),P62=""),1,IF(AND(P48="Status",P49="",OR(P62=1,P62="x",P62=2)),1,IF(AND(P48="Status",P49="",P62=""),2,IF(AND(P48&lt;&gt;"Status",P49="",P62=""),1,0))))</f>
        <v>1</v>
      </c>
      <c r="I104" s="14">
        <f>IF(AND(R48="Status",OR(R49="Res",R49="MR",R49="Disket",R49="Udmeldt"),R62=""),1,IF(AND(R48="Status",R49="",OR(R62=1,R62="x",R62=2)),1,IF(AND(R48="Status",R49="",R62=""),2,IF(AND(R48&lt;&gt;"Status",R49="",R62=""),1,0))))</f>
        <v>1</v>
      </c>
      <c r="J104" s="14">
        <f>IF(AND(T48="Status",OR(T49="Res",T49="MR",T49="Disket",T49="Udmeldt"),T62=""),1,IF(AND(T48="Status",T49="",OR(T62=1,T62="x",T62=2)),1,IF(AND(T48="Status",T49="",T62=""),2,IF(AND(T48&lt;&gt;"Status",T49="",T62=""),1,0))))</f>
        <v>1</v>
      </c>
      <c r="K104" s="14">
        <f>IF(AND(V48="Status",OR(V49="Res",V49="MR",V49="Disket",V49="Udmeldt"),V62=""),1,IF(AND(V48="Status",V49="",OR(V62=1,V62="x",V62=2)),1,IF(AND(V48="Status",V49="",V62=""),2,IF(AND(V48&lt;&gt;"Status",V49="",V62=""),1,0))))</f>
        <v>1</v>
      </c>
      <c r="L104" s="14">
        <f>IF(AND(X48="Status",OR(X49="Res",X49="MR",X49="Disket",X49="Udmeldt"),X62=""),1,IF(AND(X48="Status",X49="",OR(X62=1,X62="x",X62=2)),1,IF(AND(X48="Status",X49="",X62=""),2,IF(AND(X48&lt;&gt;"Status",X49="",X62=""),1,0))))</f>
        <v>1</v>
      </c>
      <c r="M104" s="14">
        <f>IF(AND(Z48="Status",OR(Z49="Res",Z49="MR",Z49="Disket",Z49="Udmeldt"),Z62=""),1,IF(AND(Z48="Status",Z49="",OR(Z62=1,Z62="x",Z62=2)),1,IF(AND(Z48="Status",Z49="",Z62=""),2,IF(AND(Z48&lt;&gt;"Status",Z49="",Z62=""),1,0))))</f>
        <v>1</v>
      </c>
      <c r="N104" s="14">
        <f>IF(AND(AB48="Status",OR(AB49="Res",AB49="MR",AB49="Disket",AB49="Udmeldt"),AB62=""),1,IF(AND(AB48="Status",AB49="",OR(AB62=1,AB62="x",AB62=2)),1,IF(AND(AB48="Status",AB49="",AB62=""),2,IF(AND(AB48&lt;&gt;"Status",AB49="",AB62=""),1,0))))</f>
        <v>1</v>
      </c>
      <c r="O104" s="14">
        <f>IF(AND(AD48="Status",OR(AD49="Res",AD49="MR",AD49="Disket",AD49="Udmeldt"),AD62=""),1,IF(AND(AD48="Status",AD49="",OR(AD62=1,AD62="x",AD62=2)),1,IF(AND(AD48="Status",AD49="",AD62=""),2,IF(AND(AD48&lt;&gt;"Status",AD49="",AD62=""),1,0))))</f>
        <v>1</v>
      </c>
      <c r="P104" s="14">
        <f>IF(AND(AF48="Status",OR(AF49="Res",AF49="MR",AF49="Disket",AF49="Udmeldt"),AF62=""),1,IF(AND(AF48="Status",AF49="",OR(AF62=1,AF62="x",AF62=2)),1,IF(AND(AF48="Status",AF49="",AF62=""),2,IF(AND(AF48&lt;&gt;"Status",AF49="",AF62=""),1,0))))</f>
        <v>1</v>
      </c>
      <c r="Q104" s="14">
        <f>IF(AND(AH48="Status",OR(AH49="Res",AH49="MR",AH49="Disket",AH49="Udmeldt"),AH62=""),1,IF(AND(AH48="Status",AH49="",OR(AH62=1,AH62="x",AH62=2)),1,IF(AND(AH48="Status",AH49="",AH62=""),2,IF(AND(AH48&lt;&gt;"Status",AH49="",AH62=""),1,0))))</f>
        <v>1</v>
      </c>
      <c r="R104" s="14">
        <f>IF(AND(AJ48="Status",OR(AJ49="Res",AJ49="MR",AJ49="Disket",AJ49="Udmeldt"),AJ62=""),1,IF(AND(AJ48="Status",AJ49="",OR(AJ62=1,AJ62="x",AJ62=2)),1,IF(AND(AJ48="Status",AJ49="",AJ62=""),2,IF(AND(AJ48&lt;&gt;"Status",AJ49="",AJ62=""),1,0))))</f>
        <v>1</v>
      </c>
      <c r="S104" s="14">
        <f>IF(AND(AL48="Status",OR(AL49="Res",AL49="MR",AL49="Disket",AL49="Udmeldt"),AL62=""),1,IF(AND(AL48="Status",AL49="",OR(AL62=1,AL62="x",AL62=2)),1,IF(AND(AL48="Status",AL49="",AL62=""),2,IF(AND(AL48&lt;&gt;"Status",AL49="",AL62=""),1,0))))</f>
        <v>1</v>
      </c>
      <c r="T104" s="14">
        <f>IF(AND(AN48="Status",OR(AN49="Res",AN49="MR",AN49="Disket",AN49="Udmeldt"),AN62=""),1,IF(AND(AN48="Status",AN49="",OR(AN62=1,AN62="x",AN62=2)),1,IF(AND(AN48="Status",AN49="",AN62=""),2,IF(AND(AN48&lt;&gt;"Status",AN49="",AN62=""),1,0))))</f>
        <v>1</v>
      </c>
      <c r="U104" s="14"/>
      <c r="W104" s="14"/>
      <c r="Y104" s="14"/>
      <c r="AA104" s="14"/>
      <c r="AC104" s="14"/>
      <c r="AE104" s="14"/>
      <c r="AG104" s="14"/>
      <c r="AI104" s="14"/>
      <c r="AK104" s="14"/>
      <c r="AM104" s="14"/>
    </row>
    <row r="105" spans="1:39" hidden="1" x14ac:dyDescent="0.15">
      <c r="A105" s="14">
        <f>IF(AND(B48="Status",OR(B49="Res",B49="MR",B49="Disket",B49="Udmeldt"),B63=""),1,IF(AND(B48="Status",B49="",OR(B63=1,B63="x",B63=2)),1,IF(AND(B48="Status",B49="",B63=""),2,IF(AND(B48&lt;&gt;"Status",B49="",B63=""),1,0))))</f>
        <v>1</v>
      </c>
      <c r="B105" s="14">
        <f>IF(AND(D48="Status",OR(D49="Res",D49="MR",D49="Disket",D49="Udmeldt"),D63=""),1,IF(AND(D48="Status",D49="",OR(D63=1,D63="x",D63=2)),1,IF(AND(D48="Status",D49="",D63=""),2,IF(AND(D48&lt;&gt;"Status",D49="",D63=""),1,0))))</f>
        <v>1</v>
      </c>
      <c r="C105" s="14">
        <f>IF(AND(F48="Status",OR(F49="Res",F49="MR",F49="Disket",F49="Udmeldt"),F63=""),1,IF(AND(F48="Status",F49="",OR(F63=1,F63="x",F63=2)),1,IF(AND(F48="Status",F49="",F63=""),2,IF(AND(F48&lt;&gt;"Status",F49="",F63=""),1,0))))</f>
        <v>1</v>
      </c>
      <c r="D105" s="14">
        <f>IF(AND(H48="Status",OR(H49="Res",H49="MR",H49="Disket",H49="Udmeldt"),H63=""),1,IF(AND(H48="Status",H49="",OR(H63=1,H63="x",H63=2)),1,IF(AND(H48="Status",H49="",H63=""),2,IF(AND(H48&lt;&gt;"Status",H49="",H63=""),1,0))))</f>
        <v>1</v>
      </c>
      <c r="E105" s="14">
        <f>IF(AND(J48="Status",OR(J49="Res",J49="MR",J49="Disket",J49="Udmeldt"),J63=""),1,IF(AND(J48="Status",J49="",OR(J63=1,J63="x",J63=2)),1,IF(AND(J48="Status",J49="",J63=""),2,IF(AND(J48&lt;&gt;"Status",J49="",J63=""),1,0))))</f>
        <v>1</v>
      </c>
      <c r="F105" s="14">
        <f>IF(AND(L48="Status",OR(L49="Res",L49="MR",L49="Disket",L49="Udmeldt"),L63=""),1,IF(AND(L48="Status",L49="",OR(L63=1,L63="x",L63=2)),1,IF(AND(L48="Status",L49="",L63=""),2,IF(AND(L48&lt;&gt;"Status",L49="",L63=""),1,0))))</f>
        <v>1</v>
      </c>
      <c r="G105" s="14">
        <f>IF(AND(N48="Status",OR(N49="Res",N49="MR",N49="Disket",N49="Udmeldt"),N63=""),1,IF(AND(N48="Status",N49="",OR(N63=1,N63="x",N63=2)),1,IF(AND(N48="Status",N49="",N63=""),2,IF(AND(N48&lt;&gt;"Status",N49="",N63=""),1,0))))</f>
        <v>1</v>
      </c>
      <c r="H105" s="14">
        <f>IF(AND(P48="Status",OR(P49="Res",P49="MR",P49="Disket",P49="Udmeldt"),P63=""),1,IF(AND(P48="Status",P49="",OR(P63=1,P63="x",P63=2)),1,IF(AND(P48="Status",P49="",P63=""),2,IF(AND(P48&lt;&gt;"Status",P49="",P63=""),1,0))))</f>
        <v>1</v>
      </c>
      <c r="I105" s="14">
        <f>IF(AND(R48="Status",OR(R49="Res",R49="MR",R49="Disket",R49="Udmeldt"),R63=""),1,IF(AND(R48="Status",R49="",OR(R63=1,R63="x",R63=2)),1,IF(AND(R48="Status",R49="",R63=""),2,IF(AND(R48&lt;&gt;"Status",R49="",R63=""),1,0))))</f>
        <v>1</v>
      </c>
      <c r="J105" s="14">
        <f>IF(AND(T48="Status",OR(T49="Res",T49="MR",T49="Disket",T49="Udmeldt"),T63=""),1,IF(AND(T48="Status",T49="",OR(T63=1,T63="x",T63=2)),1,IF(AND(T48="Status",T49="",T63=""),2,IF(AND(T48&lt;&gt;"Status",T49="",T63=""),1,0))))</f>
        <v>1</v>
      </c>
      <c r="K105" s="14">
        <f>IF(AND(V48="Status",OR(V49="Res",V49="MR",V49="Disket",V49="Udmeldt"),V63=""),1,IF(AND(V48="Status",V49="",OR(V63=1,V63="x",V63=2)),1,IF(AND(V48="Status",V49="",V63=""),2,IF(AND(V48&lt;&gt;"Status",V49="",V63=""),1,0))))</f>
        <v>1</v>
      </c>
      <c r="L105" s="14">
        <f>IF(AND(X48="Status",OR(X49="Res",X49="MR",X49="Disket",X49="Udmeldt"),X63=""),1,IF(AND(X48="Status",X49="",OR(X63=1,X63="x",X63=2)),1,IF(AND(X48="Status",X49="",X63=""),2,IF(AND(X48&lt;&gt;"Status",X49="",X63=""),1,0))))</f>
        <v>1</v>
      </c>
      <c r="M105" s="14">
        <f>IF(AND(Z48="Status",OR(Z49="Res",Z49="MR",Z49="Disket",Z49="Udmeldt"),Z63=""),1,IF(AND(Z48="Status",Z49="",OR(Z63=1,Z63="x",Z63=2)),1,IF(AND(Z48="Status",Z49="",Z63=""),2,IF(AND(Z48&lt;&gt;"Status",Z49="",Z63=""),1,0))))</f>
        <v>1</v>
      </c>
      <c r="N105" s="14">
        <f>IF(AND(AB48="Status",OR(AB49="Res",AB49="MR",AB49="Disket",AB49="Udmeldt"),AB63=""),1,IF(AND(AB48="Status",AB49="",OR(AB63=1,AB63="x",AB63=2)),1,IF(AND(AB48="Status",AB49="",AB63=""),2,IF(AND(AB48&lt;&gt;"Status",AB49="",AB63=""),1,0))))</f>
        <v>1</v>
      </c>
      <c r="O105" s="14">
        <f>IF(AND(AD48="Status",OR(AD49="Res",AD49="MR",AD49="Disket",AD49="Udmeldt"),AD63=""),1,IF(AND(AD48="Status",AD49="",OR(AD63=1,AD63="x",AD63=2)),1,IF(AND(AD48="Status",AD49="",AD63=""),2,IF(AND(AD48&lt;&gt;"Status",AD49="",AD63=""),1,0))))</f>
        <v>1</v>
      </c>
      <c r="P105" s="14">
        <f>IF(AND(AF48="Status",OR(AF49="Res",AF49="MR",AF49="Disket",AF49="Udmeldt"),AF63=""),1,IF(AND(AF48="Status",AF49="",OR(AF63=1,AF63="x",AF63=2)),1,IF(AND(AF48="Status",AF49="",AF63=""),2,IF(AND(AF48&lt;&gt;"Status",AF49="",AF63=""),1,0))))</f>
        <v>1</v>
      </c>
      <c r="Q105" s="14">
        <f>IF(AND(AH48="Status",OR(AH49="Res",AH49="MR",AH49="Disket",AH49="Udmeldt"),AH63=""),1,IF(AND(AH48="Status",AH49="",OR(AH63=1,AH63="x",AH63=2)),1,IF(AND(AH48="Status",AH49="",AH63=""),2,IF(AND(AH48&lt;&gt;"Status",AH49="",AH63=""),1,0))))</f>
        <v>1</v>
      </c>
      <c r="R105" s="14">
        <f>IF(AND(AJ48="Status",OR(AJ49="Res",AJ49="MR",AJ49="Disket",AJ49="Udmeldt"),AJ63=""),1,IF(AND(AJ48="Status",AJ49="",OR(AJ63=1,AJ63="x",AJ63=2)),1,IF(AND(AJ48="Status",AJ49="",AJ63=""),2,IF(AND(AJ48&lt;&gt;"Status",AJ49="",AJ63=""),1,0))))</f>
        <v>1</v>
      </c>
      <c r="S105" s="14">
        <f>IF(AND(AL48="Status",OR(AL49="Res",AL49="MR",AL49="Disket",AL49="Udmeldt"),AL63=""),1,IF(AND(AL48="Status",AL49="",OR(AL63=1,AL63="x",AL63=2)),1,IF(AND(AL48="Status",AL49="",AL63=""),2,IF(AND(AL48&lt;&gt;"Status",AL49="",AL63=""),1,0))))</f>
        <v>1</v>
      </c>
      <c r="T105" s="14">
        <f>IF(AND(AN48="Status",OR(AN49="Res",AN49="MR",AN49="Disket",AN49="Udmeldt"),AN63=""),1,IF(AND(AN48="Status",AN49="",OR(AN63=1,AN63="x",AN63=2)),1,IF(AND(AN48="Status",AN49="",AN63=""),2,IF(AND(AN48&lt;&gt;"Status",AN49="",AN63=""),1,0))))</f>
        <v>1</v>
      </c>
      <c r="U105" s="14"/>
      <c r="W105" s="14"/>
      <c r="Y105" s="14"/>
      <c r="AA105" s="14"/>
      <c r="AC105" s="14"/>
      <c r="AE105" s="14"/>
      <c r="AG105" s="14"/>
      <c r="AI105" s="14"/>
      <c r="AK105" s="14"/>
      <c r="AM105" s="14"/>
    </row>
    <row r="106" spans="1:39" hidden="1" x14ac:dyDescent="0.15">
      <c r="A106" s="14" t="str">
        <f t="shared" ref="A106:T106" si="2">IF(COUNTIF(A93:A105,"=1")=13,"OK",IF(COUNTIF(A93:A105,"=2")&gt;0,"","FEJL"))</f>
        <v>OK</v>
      </c>
      <c r="B106" s="14" t="str">
        <f t="shared" si="2"/>
        <v>OK</v>
      </c>
      <c r="C106" s="14" t="str">
        <f t="shared" si="2"/>
        <v>OK</v>
      </c>
      <c r="D106" s="14" t="str">
        <f t="shared" si="2"/>
        <v>OK</v>
      </c>
      <c r="E106" s="14" t="str">
        <f t="shared" si="2"/>
        <v>OK</v>
      </c>
      <c r="F106" s="14" t="str">
        <f t="shared" si="2"/>
        <v>OK</v>
      </c>
      <c r="G106" s="14" t="str">
        <f t="shared" si="2"/>
        <v>OK</v>
      </c>
      <c r="H106" s="14" t="str">
        <f t="shared" si="2"/>
        <v>OK</v>
      </c>
      <c r="I106" s="14" t="str">
        <f t="shared" si="2"/>
        <v>OK</v>
      </c>
      <c r="J106" s="14" t="str">
        <f t="shared" si="2"/>
        <v>OK</v>
      </c>
      <c r="K106" s="14" t="str">
        <f t="shared" si="2"/>
        <v>OK</v>
      </c>
      <c r="L106" s="14" t="str">
        <f t="shared" si="2"/>
        <v>OK</v>
      </c>
      <c r="M106" s="14" t="str">
        <f t="shared" si="2"/>
        <v>OK</v>
      </c>
      <c r="N106" s="14" t="str">
        <f t="shared" si="2"/>
        <v>OK</v>
      </c>
      <c r="O106" s="14" t="str">
        <f t="shared" si="2"/>
        <v>OK</v>
      </c>
      <c r="P106" s="14" t="str">
        <f t="shared" si="2"/>
        <v>OK</v>
      </c>
      <c r="Q106" s="14" t="str">
        <f t="shared" si="2"/>
        <v>OK</v>
      </c>
      <c r="R106" s="14" t="str">
        <f t="shared" si="2"/>
        <v>OK</v>
      </c>
      <c r="S106" s="14" t="str">
        <f t="shared" si="2"/>
        <v>OK</v>
      </c>
      <c r="T106" s="14" t="str">
        <f t="shared" si="2"/>
        <v>OK</v>
      </c>
      <c r="U106" s="14"/>
      <c r="W106" s="14"/>
      <c r="Y106" s="14"/>
      <c r="AA106" s="14"/>
      <c r="AC106" s="14"/>
      <c r="AE106" s="14"/>
      <c r="AG106" s="14"/>
      <c r="AI106" s="14"/>
      <c r="AK106" s="14"/>
      <c r="AM106" s="14"/>
    </row>
    <row r="107" spans="1:39" ht="15" thickTop="1" x14ac:dyDescent="0.15">
      <c r="U107" s="14"/>
      <c r="W107" s="14"/>
      <c r="Y107" s="14"/>
      <c r="AA107" s="14"/>
      <c r="AC107" s="14"/>
      <c r="AE107" s="14"/>
      <c r="AG107" s="14"/>
      <c r="AI107" s="14"/>
      <c r="AK107" s="14"/>
      <c r="AM107" s="14"/>
    </row>
    <row r="108" spans="1:39" x14ac:dyDescent="0.15">
      <c r="U108" s="14"/>
      <c r="W108" s="14"/>
      <c r="Y108" s="14"/>
      <c r="AA108" s="14"/>
      <c r="AC108" s="14"/>
      <c r="AE108" s="14"/>
      <c r="AG108" s="14"/>
      <c r="AI108" s="14"/>
      <c r="AK108" s="14"/>
      <c r="AM108" s="14"/>
    </row>
    <row r="109" spans="1:39" x14ac:dyDescent="0.15">
      <c r="U109" s="14"/>
      <c r="W109" s="14"/>
      <c r="Y109" s="14"/>
      <c r="AA109" s="14"/>
      <c r="AC109" s="14"/>
      <c r="AE109" s="14"/>
      <c r="AG109" s="14"/>
      <c r="AI109" s="14"/>
      <c r="AK109" s="14"/>
      <c r="AM109" s="14"/>
    </row>
  </sheetData>
  <sheetProtection sheet="1" objects="1" scenarios="1"/>
  <mergeCells count="60">
    <mergeCell ref="R3:R4"/>
    <mergeCell ref="J3:J4"/>
    <mergeCell ref="L3:L4"/>
    <mergeCell ref="N3:N4"/>
    <mergeCell ref="P3:P4"/>
    <mergeCell ref="B3:B4"/>
    <mergeCell ref="D3:D4"/>
    <mergeCell ref="F3:F4"/>
    <mergeCell ref="H3:H4"/>
    <mergeCell ref="Z3:Z4"/>
    <mergeCell ref="AB3:AB4"/>
    <mergeCell ref="AD3:AD4"/>
    <mergeCell ref="T3:T4"/>
    <mergeCell ref="V3:V4"/>
    <mergeCell ref="X3:X4"/>
    <mergeCell ref="AF3:AF4"/>
    <mergeCell ref="N24:N25"/>
    <mergeCell ref="AN3:AN4"/>
    <mergeCell ref="AH3:AH4"/>
    <mergeCell ref="AJ3:AJ4"/>
    <mergeCell ref="AL3:AL4"/>
    <mergeCell ref="P24:P25"/>
    <mergeCell ref="R24:R25"/>
    <mergeCell ref="T24:T25"/>
    <mergeCell ref="V24:V25"/>
    <mergeCell ref="X24:X25"/>
    <mergeCell ref="AL24:AL25"/>
    <mergeCell ref="AN24:AN25"/>
    <mergeCell ref="AD24:AD25"/>
    <mergeCell ref="AF24:AF25"/>
    <mergeCell ref="AH24:AH25"/>
    <mergeCell ref="L24:L25"/>
    <mergeCell ref="B45:B46"/>
    <mergeCell ref="D45:D46"/>
    <mergeCell ref="F45:F46"/>
    <mergeCell ref="H45:H46"/>
    <mergeCell ref="J45:J46"/>
    <mergeCell ref="L45:L46"/>
    <mergeCell ref="B24:B25"/>
    <mergeCell ref="D24:D25"/>
    <mergeCell ref="F24:F25"/>
    <mergeCell ref="H24:H25"/>
    <mergeCell ref="J24:J25"/>
    <mergeCell ref="AJ24:AJ25"/>
    <mergeCell ref="R45:R46"/>
    <mergeCell ref="T45:T46"/>
    <mergeCell ref="V45:V46"/>
    <mergeCell ref="X45:X46"/>
    <mergeCell ref="Z24:Z25"/>
    <mergeCell ref="AB24:AB25"/>
    <mergeCell ref="N45:N46"/>
    <mergeCell ref="P45:P46"/>
    <mergeCell ref="AH45:AH46"/>
    <mergeCell ref="AJ45:AJ46"/>
    <mergeCell ref="AL45:AL46"/>
    <mergeCell ref="AN45:AN46"/>
    <mergeCell ref="Z45:Z46"/>
    <mergeCell ref="AB45:AB46"/>
    <mergeCell ref="AD45:AD46"/>
    <mergeCell ref="AF45:AF46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34" orientation="landscape" horizontalDpi="4294967294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684F8-B837-4AEB-B4D2-81B0478EE3FC}">
  <sheetPr>
    <pageSetUpPr fitToPage="1"/>
  </sheetPr>
  <dimension ref="A1:DP50"/>
  <sheetViews>
    <sheetView showGridLines="0" tabSelected="1" zoomScale="81" workbookViewId="0">
      <selection activeCell="H24" sqref="H24"/>
    </sheetView>
  </sheetViews>
  <sheetFormatPr defaultColWidth="9.16796875" defaultRowHeight="12.75" x14ac:dyDescent="0.15"/>
  <cols>
    <col min="1" max="1" width="1.6171875" style="45" customWidth="1"/>
    <col min="2" max="2" width="2.6953125" style="45" customWidth="1"/>
    <col min="3" max="3" width="14.0234375" style="48" customWidth="1"/>
    <col min="4" max="4" width="1.6171875" style="48" bestFit="1" customWidth="1"/>
    <col min="5" max="5" width="14.0234375" style="48" customWidth="1"/>
    <col min="6" max="6" width="2.6953125" style="48" customWidth="1"/>
    <col min="7" max="7" width="1.6171875" style="48" customWidth="1"/>
    <col min="8" max="8" width="3.7734375" style="45" bestFit="1" customWidth="1"/>
    <col min="9" max="68" width="1.34765625" style="45" customWidth="1"/>
    <col min="69" max="69" width="2.96484375" style="16" customWidth="1"/>
    <col min="70" max="70" width="4.04296875" style="45" bestFit="1" customWidth="1"/>
    <col min="71" max="71" width="14.15625" style="45" bestFit="1" customWidth="1"/>
    <col min="72" max="72" width="2.96484375" style="45" customWidth="1"/>
    <col min="73" max="73" width="1.75" style="45" customWidth="1"/>
    <col min="74" max="74" width="2.96484375" style="45" customWidth="1"/>
    <col min="75" max="75" width="1.75" style="45" customWidth="1"/>
    <col min="76" max="76" width="2.96484375" style="45" customWidth="1"/>
    <col min="77" max="77" width="1.75" style="45" customWidth="1"/>
    <col min="78" max="78" width="2.96484375" style="45" customWidth="1"/>
    <col min="79" max="79" width="1.75" style="45" customWidth="1"/>
    <col min="80" max="80" width="4.3125" style="45" bestFit="1" customWidth="1"/>
    <col min="81" max="81" width="1.75" style="45" customWidth="1"/>
    <col min="82" max="82" width="4.3125" style="45" customWidth="1"/>
    <col min="83" max="83" width="1.75" style="45" customWidth="1"/>
    <col min="84" max="84" width="4.3125" style="45" customWidth="1"/>
    <col min="85" max="120" width="9.16796875" style="16" hidden="1" customWidth="1"/>
    <col min="121" max="16384" width="9.16796875" style="45"/>
  </cols>
  <sheetData>
    <row r="1" spans="1:120" ht="14.45" customHeight="1" x14ac:dyDescent="0.15">
      <c r="A1" s="165" t="str">
        <f>CONCATENATE(DB!D2,"."," runde")</f>
        <v>2. runde</v>
      </c>
      <c r="B1" s="126"/>
      <c r="C1" s="126"/>
      <c r="D1" s="126"/>
      <c r="E1" s="126"/>
      <c r="F1" s="126"/>
      <c r="G1" s="126"/>
      <c r="H1" s="165"/>
      <c r="I1" s="165" t="str">
        <f>CONCATENATE("Lund's Ligaturnering ",DB!B1)</f>
        <v>Lund's Ligaturnering 2026</v>
      </c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49"/>
      <c r="BR1" s="149" t="s">
        <v>0</v>
      </c>
      <c r="BS1" s="149"/>
      <c r="BT1" s="149"/>
      <c r="BU1" s="149"/>
      <c r="BV1" s="149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6">
        <f>IF(H11=1,1,IF(H11="x",1,IF(H11=2,1,0)))</f>
        <v>1</v>
      </c>
      <c r="CH1" s="16">
        <f>IF(I9="",CM14,0)</f>
        <v>5</v>
      </c>
      <c r="CI1" s="16">
        <f>IF(I9="",1,0)</f>
        <v>1</v>
      </c>
      <c r="CJ1" s="16" t="str">
        <f>IF(J3=DB!K6,DB!W6,IF(J3=DB!K7,DB!W7,IF(J3=DB!K8,DB!W8,IF(J3=DB!K9,DB!W9,IF(J3=DB!K10,DB!W10,IF(J3=DB!K11,DB!W11,IF(J3=DB!K12,DB!W12,IF(J3=DB!K13,DB!W13,CK1))))))))</f>
        <v/>
      </c>
      <c r="CK1" s="16" t="str">
        <f>IF(J3=DB!K14,DB!W14,IF(J3=DB!K15,DB!W15,IF(J3=DB!K17,DB!W17,IF(J3=DB!K18,DB!W18,IF(J3=DB!K19,DB!W19,IF(J3=DB!K20,DB!W20,IF(J3=DB!K21,DB!W21,IF(J3=DB!K22,DB!W22,CL1))))))))</f>
        <v/>
      </c>
      <c r="CL1" s="16" t="str">
        <f>IF(J3=DB!K23,DB!W23,IF(J3=DB!K24,DB!W24,IF(J3=DB!K25,DB!W25,DB!W26)))</f>
        <v/>
      </c>
      <c r="CM1" s="16">
        <f>IF(J3=Rækker!B5,Rækker!B9,IF(J3=Rækker!D5,Rækker!D9,IF(J3=Rækker!F5,Rækker!F9,IF(J3=Rækker!H5,Rækker!H9,IF(J3=Rækker!J5,Rækker!J9,IF(J3=Rækker!L5,Rækker!L9,IF(J3=Rækker!N5,Rækker!N9,IF(J3=Rækker!P5,Rækker!P9,CN1))))))))</f>
        <v>1</v>
      </c>
      <c r="CN1" s="16">
        <f>IF(J3=Rækker!R5,Rækker!R9,IF(J3=Rækker!T5,Rækker!T9,IF(J3=Rækker!V5,Rækker!V9,IF(J3=Rækker!X5,Rækker!X9,IF(J3=Rækker!Z5,Rækker!Z9,IF(J3=Rækker!AB5,Rækker!AB9,IF(J3=Rækker!AD5,Rækker!AD9,IF(J3=Rækker!AF5,Rækker!AF9,CO1))))))))</f>
        <v>0</v>
      </c>
      <c r="CO1" s="16">
        <f>IF(J3=Rækker!AH5,Rækker!AH9,IF(J3=Rækker!AJ5,Rækker!AJ9,IF(J3=Rækker!AL5,Rækker!AL9,IF(J3=Rækker!AN5,Rækker!AN9,0))))</f>
        <v>0</v>
      </c>
      <c r="CP1" s="16">
        <f>IF(P3=Rækker!B5,Rækker!B9,IF(P3=Rækker!D5,Rækker!D9,IF(P3=Rækker!F5,Rækker!F9,IF(P3=Rækker!H5,Rækker!H9,IF(P3=Rækker!J5,Rækker!J9,IF(P3=Rækker!L5,Rækker!L9,IF(P3=Rækker!N5,Rækker!N9,IF(P3=Rækker!P5,Rækker!P9,CQ1))))))))</f>
        <v>1</v>
      </c>
      <c r="CQ1" s="16">
        <f>IF(P3=Rækker!R5,Rækker!R9,IF(P3=Rækker!T5,Rækker!T9,IF(P3=Rækker!V5,Rækker!V9,IF(P3=Rækker!X5,Rækker!X9,IF(P3=Rækker!Z5,Rækker!Z9,IF(P3=Rækker!AB5,Rækker!AB9,IF(P3=Rækker!AD5,Rækker!AD9,IF(P3=Rækker!AF5,Rækker!AF9,CR1))))))))</f>
        <v>1</v>
      </c>
      <c r="CR1" s="16">
        <f>IF(P3=Rækker!AH5,Rækker!AH9,IF(P3=Rækker!AJ5,Rækker!AJ9,IF(P3=Rækker!AL5,Rækker!AL9,IF(P3=Rækker!AN5,Rækker!AN9,0))))</f>
        <v>0</v>
      </c>
      <c r="CS1" s="16">
        <f>IF(V3=Rækker!B5,Rækker!B9,IF(V3=Rækker!D5,Rækker!D9,IF(V3=Rækker!F5,Rækker!F9,IF(V3=Rækker!H5,Rækker!H9,IF(V3=Rækker!J5,Rækker!J9,IF(V3=Rækker!L5,Rækker!L9,IF(V3=Rækker!N5,Rækker!N9,IF(V3=Rækker!P5,Rækker!P9,CT1))))))))</f>
        <v>1</v>
      </c>
      <c r="CT1" s="16">
        <f>IF(V3=Rækker!R5,Rækker!R9,IF(V3=Rækker!T5,Rækker!T9,IF(V3=Rækker!V5,Rækker!V9,IF(V3=Rækker!X5,Rækker!X9,IF(V3=Rækker!Z5,Rækker!Z9,IF(V3=Rækker!AB5,Rækker!AB9,IF(V3=Rækker!AD5,Rækker!AD9,IF(V3=Rækker!AF5,Rækker!AF9,CU1))))))))</f>
        <v>1</v>
      </c>
      <c r="CU1" s="16">
        <f>IF(V3=Rækker!AH5,Rækker!AH9,IF(V3=Rækker!AJ5,Rækker!AJ9,IF(V3=Rækker!AL5,Rækker!AL9,IF(V3=Rækker!AN5,Rækker!AN9,0))))</f>
        <v>0</v>
      </c>
      <c r="CV1" s="16">
        <f>IF(AB3=Rækker!B5,Rækker!B9,IF(AB3=Rækker!D5,Rækker!D9,IF(AB3=Rækker!F5,Rækker!F9,IF(AB3=Rækker!H5,Rækker!H9,IF(AB3=Rækker!J5,Rækker!J9,IF(AB3=Rækker!L5,Rækker!L9,IF(AB3=Rækker!N5,Rækker!N9,IF(AB3=Rækker!P5,Rækker!P9,CW1))))))))</f>
        <v>1</v>
      </c>
      <c r="CW1" s="16">
        <f>IF(AB3=Rækker!R5,Rækker!R9,IF(AB3=Rækker!T5,Rækker!T9,IF(AB3=Rækker!V5,Rækker!V9,IF(AB3=Rækker!X5,Rækker!X9,IF(AB3=Rækker!Z5,Rækker!Z9,IF(AB3=Rækker!AB5,Rækker!AB9,IF(AB3=Rækker!AD5,Rækker!AD9,IF(AB3=Rækker!AF5,Rækker!AF9,CX1))))))))</f>
        <v>0</v>
      </c>
      <c r="CX1" s="16">
        <f>IF(AB3=Rækker!AH5,Rækker!AH9,IF(AB3=Rækker!AJ5,Rækker!AJ9,IF(AB3=Rækker!AL5,Rækker!AL9,IF(AB3=Rækker!AN5,Rækker!AN9,0))))</f>
        <v>0</v>
      </c>
      <c r="CY1" s="16">
        <f>IF(AH3=Rækker!B5,Rækker!B9,IF(AH3=Rækker!D5,Rækker!D9,IF(AH3=Rækker!F5,Rækker!F9,IF(AH3=Rækker!H5,Rækker!H9,IF(AH3=Rækker!J5,Rækker!J9,IF(AH3=Rækker!L5,Rækker!L9,IF(AH3=Rækker!N5,Rækker!N9,IF(AH3=Rækker!P5,Rækker!P9,CZ1))))))))</f>
        <v>1</v>
      </c>
      <c r="CZ1" s="16">
        <f>IF(AH3=Rækker!R5,Rækker!R9,IF(AH3=Rækker!T5,Rækker!T9,IF(AH3=Rækker!V5,Rækker!V9,IF(AH3=Rækker!X5,Rækker!X9,IF(AH3=Rækker!Z5,Rækker!Z9,IF(AH3=Rækker!AB5,Rækker!AB9,IF(AH3=Rækker!AD5,Rækker!AD9,IF(AH3=Rækker!AF5,Rækker!AF9,DA1))))))))</f>
        <v>0</v>
      </c>
      <c r="DA1" s="16">
        <f>IF(AH3=Rækker!AH5,Rækker!AH9,IF(AH3=Rækker!AJ5,Rækker!AJ9,IF(AH3=Rækker!AL5,Rækker!AL9,IF(AH3=Rækker!AN5,Rækker!AN9,0))))</f>
        <v>0</v>
      </c>
      <c r="DB1" s="16">
        <f>IF(AN3=Rækker!B5,Rækker!B9,IF(AN3=Rækker!D5,Rækker!D9,IF(AN3=Rækker!F5,Rækker!F9,IF(AN3=Rækker!H5,Rækker!H9,IF(AN3=Rækker!J5,Rækker!J9,IF(AN3=Rækker!L5,Rækker!L9,IF(AN3=Rækker!N5,Rækker!N9,IF(AN3=Rækker!P5,Rækker!P9,DC1))))))))</f>
        <v>0</v>
      </c>
      <c r="DC1" s="16">
        <f>IF(AN3=Rækker!R5,Rækker!R9,IF(AN3=Rækker!T5,Rækker!T9,IF(AN3=Rækker!V5,Rækker!V9,IF(AN3=Rækker!X5,Rækker!X9,IF(AN3=Rækker!Z5,Rækker!Z9,IF(AN3=Rækker!AB5,Rækker!AB9,IF(AN3=Rækker!AD5,Rækker!AD9,IF(AN3=Rækker!AF5,Rækker!AF9,DD1))))))))</f>
        <v>0</v>
      </c>
      <c r="DD1" s="16">
        <f>IF(AN3=Rækker!AH5,Rækker!AH9,IF(AN3=Rækker!AJ5,Rækker!AJ9,IF(AN3=Rækker!AL5,Rækker!AL9,IF(AN3=Rækker!AN5,Rækker!AN9,0))))</f>
        <v>0</v>
      </c>
      <c r="DE1" s="16">
        <f>IF(AT3=Rækker!B5,Rækker!B9,IF(AT3=Rækker!D5,Rækker!D9,IF(AT3=Rækker!F5,Rækker!F9,IF(AT3=Rækker!H5,Rækker!H9,IF(AT3=Rækker!J5,Rækker!J9,IF(AT3=Rækker!L5,Rækker!L9,IF(AT3=Rækker!N5,Rækker!N9,IF(AT3=Rækker!P5,Rækker!P9,DF1))))))))</f>
        <v>1</v>
      </c>
      <c r="DF1" s="16">
        <f>IF(AT3=Rækker!R5,Rækker!R9,IF(AT3=Rækker!T5,Rækker!T9,IF(AT3=Rækker!V5,Rækker!V9,IF(AT3=Rækker!X5,Rækker!X9,IF(AT3=Rækker!Z5,Rækker!Z9,IF(AT3=Rækker!AB5,Rækker!AB9,IF(AT3=Rækker!AD5,Rækker!AD9,IF(AT3=Rækker!AF5,Rækker!AF9,DG1))))))))</f>
        <v>1</v>
      </c>
      <c r="DG1" s="16">
        <f>IF(AT3=Rækker!AH5,Rækker!AH9,IF(AT3=Rækker!AJ5,Rækker!AJ9,IF(AT3=Rækker!AL5,Rækker!AL9,IF(AT3=Rækker!AN5,Rækker!AN9,0))))</f>
        <v>1</v>
      </c>
      <c r="DH1" s="16">
        <f>IF(AZ3=Rækker!B5,Rækker!B9,IF(AZ3=Rækker!D5,Rækker!D9,IF(AZ3=Rækker!F5,Rækker!F9,IF(AZ3=Rækker!H5,Rækker!H9,IF(AZ3=Rækker!J5,Rækker!J9,IF(AZ3=Rækker!L5,Rækker!L9,IF(AZ3=Rækker!N5,Rækker!N9,IF(AZ3=Rækker!P5,Rækker!P9,DI1))))))))</f>
        <v>1</v>
      </c>
      <c r="DI1" s="16">
        <f>IF(AZ3=Rækker!R5,Rækker!R9,IF(AZ3=Rækker!T5,Rækker!T9,IF(AZ3=Rækker!V5,Rækker!V9,IF(AZ3=Rækker!X5,Rækker!X9,IF(AZ3=Rækker!Z5,Rækker!Z9,IF(AZ3=Rækker!AB5,Rækker!AB9,IF(AZ3=Rækker!AD5,Rækker!AD9,IF(AZ3=Rækker!AF5,Rækker!AF9,DJ1))))))))</f>
        <v>0</v>
      </c>
      <c r="DJ1" s="16">
        <f>IF(AZ3=Rækker!AH5,Rækker!AH9,IF(AZ3=Rækker!AJ5,Rækker!AJ9,IF(AZ3=Rækker!AL5,Rækker!AL9,IF(AZ3=Rækker!AN5,Rækker!AN9,0))))</f>
        <v>0</v>
      </c>
      <c r="DK1" s="16">
        <f>IF(BF3=Rækker!B5,Rækker!B9,IF(BF3=Rækker!D5,Rækker!D9,IF(BF3=Rækker!F5,Rækker!F9,IF(BF3=Rækker!H5,Rækker!H9,IF(BF3=Rækker!J5,Rækker!J9,IF(BF3=Rækker!L5,Rækker!L9,IF(BF3=Rækker!N5,Rækker!N9,IF(BF3=Rækker!P5,Rækker!P9,DL1))))))))</f>
        <v>1</v>
      </c>
      <c r="DL1" s="16">
        <f>IF(BF3=Rækker!R5,Rækker!R9,IF(BF3=Rækker!T5,Rækker!T9,IF(BF3=Rækker!V5,Rækker!V9,IF(BF3=Rækker!X5,Rækker!X9,IF(BF3=Rækker!Z5,Rækker!Z9,IF(BF3=Rækker!AB5,Rækker!AB9,IF(BF3=Rækker!AD5,Rækker!AD9,IF(BF3=Rækker!AF5,Rækker!AF9,DM1))))))))</f>
        <v>0</v>
      </c>
      <c r="DM1" s="16">
        <f>IF(BF3=Rækker!AH5,Rækker!AH9,IF(BF3=Rækker!AJ5,Rækker!AJ9,IF(BF3=Rækker!AL5,Rækker!AL9,IF(BF3=Rækker!AN5,Rækker!AN9,0))))</f>
        <v>0</v>
      </c>
      <c r="DN1" s="16">
        <f>IF(BL3=Rækker!B5,Rækker!B9,IF(BL3=Rækker!D5,Rækker!D9,IF(BL3=Rækker!F5,Rækker!F9,IF(BL3=Rækker!H5,Rækker!H9,IF(BL3=Rækker!J5,Rækker!J9,IF(BL3=Rækker!L5,Rækker!L9,IF(BL3=Rækker!N5,Rækker!N9,IF(BL3=Rækker!P5,Rækker!P9,DO1))))))))</f>
        <v>1</v>
      </c>
      <c r="DO1" s="16">
        <f>IF(BL3=Rækker!R5,Rækker!R9,IF(BL3=Rækker!T5,Rækker!T9,IF(BL3=Rækker!V5,Rækker!V9,IF(BL3=Rækker!X5,Rækker!X9,IF(BL3=Rækker!Z5,Rækker!Z9,IF(BL3=Rækker!AB5,Rækker!AB9,IF(BL3=Rækker!AD5,Rækker!AD9,IF(BL3=Rækker!AF5,Rækker!AF9,DP1))))))))</f>
        <v>1</v>
      </c>
      <c r="DP1" s="16">
        <f>IF(BL3=Rækker!AH5,Rækker!AH9,IF(BL3=Rækker!AJ5,Rækker!AJ9,IF(BL3=Rækker!AL5,Rækker!AL9,IF(BL3=Rækker!AN5,Rækker!AN9,0))))</f>
        <v>0</v>
      </c>
    </row>
    <row r="2" spans="1:120" ht="14.45" customHeight="1" thickBot="1" x14ac:dyDescent="0.2">
      <c r="A2" s="166"/>
      <c r="B2" s="166"/>
      <c r="C2" s="166"/>
      <c r="D2" s="166"/>
      <c r="E2" s="166"/>
      <c r="F2" s="166"/>
      <c r="G2" s="166"/>
      <c r="H2" s="167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  <c r="BK2" s="166"/>
      <c r="BL2" s="166"/>
      <c r="BM2" s="166"/>
      <c r="BN2" s="166"/>
      <c r="BO2" s="166"/>
      <c r="BP2" s="166"/>
      <c r="BQ2" s="149"/>
      <c r="BR2" s="149"/>
      <c r="BS2" s="149"/>
      <c r="BT2" s="149"/>
      <c r="BU2" s="149"/>
      <c r="BV2" s="149"/>
      <c r="BW2" s="149"/>
      <c r="BX2" s="149"/>
      <c r="BY2" s="149"/>
      <c r="BZ2" s="149"/>
      <c r="CA2" s="149"/>
      <c r="CB2" s="149"/>
      <c r="CC2" s="149"/>
      <c r="CD2" s="149"/>
      <c r="CE2" s="149"/>
      <c r="CF2" s="149"/>
      <c r="CG2" s="16">
        <f t="shared" ref="CG2:CG13" si="0">IF(H12=1,1,IF(H12="x",1,IF(H12=2,1,0)))</f>
        <v>1</v>
      </c>
      <c r="CH2" s="16">
        <f>IF(O9="",CP14,0)</f>
        <v>5</v>
      </c>
      <c r="CI2" s="16">
        <f>IF(O9="",1,0)</f>
        <v>1</v>
      </c>
      <c r="CJ2" s="16" t="str">
        <f>IF(P3=DB!K6,DB!W6,IF(P3=DB!K7,DB!W7,IF(P3=DB!K8,DB!W8,IF(P3=DB!K9,DB!W9,IF(P3=DB!K10,DB!W10,IF(P3=DB!K11,DB!W11,IF(P3=DB!K12,DB!W12,IF(P3=DB!K13,DB!W13,CK2))))))))</f>
        <v/>
      </c>
      <c r="CK2" s="16" t="str">
        <f>IF(P3=DB!K14,DB!W14,IF(P3=DB!K15,DB!W15,IF(P3=DB!K17,DB!W17,IF(P3=DB!K18,DB!W18,IF(P3=DB!K19,DB!W19,IF(P3=DB!K20,DB!W20,IF(P3=DB!K21,DB!W21,IF(P3=DB!K22,DB!W22,CL2))))))))</f>
        <v/>
      </c>
      <c r="CL2" s="16" t="str">
        <f>IF(P3=DB!K23,DB!W23,IF(P3=DB!K24,DB!W24,IF(P3=DB!K25,DB!W25,DB!W26)))</f>
        <v/>
      </c>
      <c r="CM2" s="16">
        <f>IF(J3=Rækker!B5,Rækker!B10,IF(J3=Rækker!D5,Rækker!D10,IF(J3=Rækker!F5,Rækker!F10,IF(J3=Rækker!H5,Rækker!H10,IF(J3=Rækker!J5,Rækker!J10,IF(J3=Rækker!L5,Rækker!L10,IF(J3=Rækker!N5,Rækker!N10,IF(J3=Rækker!P5,Rækker!P10,CN2))))))))</f>
        <v>2</v>
      </c>
      <c r="CN2" s="16">
        <f>IF(J3=Rækker!R5,Rækker!R10,IF(J3=Rækker!T5,Rækker!T10,IF(J3=Rækker!V5,Rækker!V10,IF(J3=Rækker!X5,Rækker!X10,IF(J3=Rækker!Z5,Rækker!Z10,IF(J3=Rækker!AB5,Rækker!AB10,IF(J3=Rækker!AD5,Rækker!AD10,IF(J3=Rækker!AF5,Rækker!AF10,CO2))))))))</f>
        <v>0</v>
      </c>
      <c r="CO2" s="16">
        <f>IF(J3=Rækker!AH5,Rækker!AH10,IF(J3=Rækker!AJ5,Rækker!AJ10,IF(J3=Rækker!AL5,Rækker!AL10,IF(J3=Rækker!AN5,Rækker!AN10,0))))</f>
        <v>0</v>
      </c>
      <c r="CP2" s="16" t="str">
        <f>IF(P3=Rækker!B5,Rækker!B10,IF(P3=Rækker!D5,Rækker!D10,IF(P3=Rækker!F5,Rækker!F10,IF(P3=Rækker!H5,Rækker!H10,IF(P3=Rækker!J5,Rækker!J10,IF(P3=Rækker!L5,Rækker!L10,IF(P3=Rækker!N5,Rækker!N10,IF(P3=Rækker!P5,Rækker!P10,CQ2))))))))</f>
        <v>x</v>
      </c>
      <c r="CQ2" s="16" t="str">
        <f>IF(P3=Rækker!R5,Rækker!R10,IF(P3=Rækker!T5,Rækker!T10,IF(P3=Rækker!V5,Rækker!V10,IF(P3=Rækker!X5,Rækker!X10,IF(P3=Rækker!Z5,Rækker!Z10,IF(P3=Rækker!AB5,Rækker!AB10,IF(P3=Rækker!AD5,Rækker!AD10,IF(P3=Rækker!AF5,Rækker!AF10,CR2))))))))</f>
        <v>x</v>
      </c>
      <c r="CR2" s="16">
        <f>IF(P3=Rækker!AH5,Rækker!AH10,IF(P3=Rækker!AJ5,Rækker!AJ10,IF(P3=Rækker!AL5,Rækker!AL10,IF(P3=Rækker!AN5,Rækker!AN10,0))))</f>
        <v>0</v>
      </c>
      <c r="CS2" s="16">
        <f>IF(V3=Rækker!B5,Rækker!B10,IF(V3=Rækker!D5,Rækker!D10,IF(V3=Rækker!F5,Rækker!F10,IF(V3=Rækker!H5,Rækker!H10,IF(V3=Rækker!J5,Rækker!J10,IF(V3=Rækker!L5,Rækker!L10,IF(V3=Rækker!N5,Rækker!N10,IF(V3=Rækker!P5,Rækker!P10,CT2))))))))</f>
        <v>2</v>
      </c>
      <c r="CT2" s="16">
        <f>IF(V3=Rækker!R5,Rækker!R10,IF(V3=Rækker!T5,Rækker!T10,IF(V3=Rækker!V5,Rækker!V10,IF(V3=Rækker!X5,Rækker!X10,IF(V3=Rækker!Z5,Rækker!Z10,IF(V3=Rækker!AB5,Rækker!AB10,IF(V3=Rækker!AD5,Rækker!AD10,IF(V3=Rækker!AF5,Rækker!AF10,CU2))))))))</f>
        <v>2</v>
      </c>
      <c r="CU2" s="16">
        <f>IF(V3=Rækker!AH5,Rækker!AH10,IF(V3=Rækker!AJ5,Rækker!AJ10,IF(V3=Rækker!AL5,Rækker!AL10,IF(V3=Rækker!AN5,Rækker!AN10,0))))</f>
        <v>0</v>
      </c>
      <c r="CV2" s="16">
        <f>IF(AB3=Rækker!B5,Rækker!B10,IF(AB3=Rækker!D5,Rækker!D10,IF(AB3=Rækker!F5,Rækker!F10,IF(AB3=Rækker!H5,Rækker!H10,IF(AB3=Rækker!J5,Rækker!J10,IF(AB3=Rækker!L5,Rækker!L10,IF(AB3=Rækker!N5,Rækker!N10,IF(AB3=Rækker!P5,Rækker!P10,CW2))))))))</f>
        <v>2</v>
      </c>
      <c r="CW2" s="16">
        <f>IF(AB3=Rækker!R5,Rækker!R10,IF(AB3=Rækker!T5,Rækker!T10,IF(AB3=Rækker!V5,Rækker!V10,IF(AB3=Rækker!X5,Rækker!X10,IF(AB3=Rækker!Z5,Rækker!Z10,IF(AB3=Rækker!AB5,Rækker!AB10,IF(AB3=Rækker!AD5,Rækker!AD10,IF(AB3=Rækker!AF5,Rækker!AF10,CX2))))))))</f>
        <v>0</v>
      </c>
      <c r="CX2" s="16">
        <f>IF(AB3=Rækker!AH5,Rækker!AH10,IF(AB3=Rækker!AJ5,Rækker!AJ10,IF(AB3=Rækker!AL5,Rækker!AL10,IF(AB3=Rækker!AN5,Rækker!AN10,0))))</f>
        <v>0</v>
      </c>
      <c r="CY2" s="16">
        <f>IF(AH3=Rækker!B5,Rækker!B10,IF(AH3=Rækker!D5,Rækker!D10,IF(AH3=Rækker!F5,Rækker!F10,IF(AH3=Rækker!H5,Rækker!H10,IF(AH3=Rækker!J5,Rækker!J10,IF(AH3=Rækker!L5,Rækker!L10,IF(AH3=Rækker!N5,Rækker!N10,IF(AH3=Rækker!P5,Rækker!P10,CZ2))))))))</f>
        <v>2</v>
      </c>
      <c r="CZ2" s="16">
        <f>IF(AH3=Rækker!R5,Rækker!R10,IF(AH3=Rækker!T5,Rækker!T10,IF(AH3=Rækker!V5,Rækker!V10,IF(AH3=Rækker!X5,Rækker!X10,IF(AH3=Rækker!Z5,Rækker!Z10,IF(AH3=Rækker!AB5,Rækker!AB10,IF(AH3=Rækker!AD5,Rækker!AD10,IF(AH3=Rækker!AF5,Rækker!AF10,DA2))))))))</f>
        <v>0</v>
      </c>
      <c r="DA2" s="16">
        <f>IF(AH3=Rækker!AH5,Rækker!AH10,IF(AH3=Rækker!AJ5,Rækker!AJ10,IF(AH3=Rækker!AL5,Rækker!AL10,IF(AH3=Rækker!AN5,Rækker!AN10,0))))</f>
        <v>0</v>
      </c>
      <c r="DB2" s="16">
        <f>IF(AN3=Rækker!B5,Rækker!B10,IF(AN3=Rækker!D5,Rækker!D10,IF(AN3=Rækker!F5,Rækker!F10,IF(AN3=Rækker!H5,Rækker!H10,IF(AN3=Rækker!J5,Rækker!J10,IF(AN3=Rækker!L5,Rækker!L10,IF(AN3=Rækker!N5,Rækker!N10,IF(AN3=Rækker!P5,Rækker!P10,DC2))))))))</f>
        <v>0</v>
      </c>
      <c r="DC2" s="16">
        <f>IF(AN3=Rækker!R5,Rækker!R10,IF(AN3=Rækker!T5,Rækker!T10,IF(AN3=Rækker!V5,Rækker!V10,IF(AN3=Rækker!X5,Rækker!X10,IF(AN3=Rækker!Z5,Rækker!Z10,IF(AN3=Rækker!AB5,Rækker!AB10,IF(AN3=Rækker!AD5,Rækker!AD10,IF(AN3=Rækker!AF5,Rækker!AF10,DD2))))))))</f>
        <v>0</v>
      </c>
      <c r="DD2" s="16">
        <f>IF(AN3=Rækker!AH5,Rækker!AH10,IF(AN3=Rækker!AJ5,Rækker!AJ10,IF(AN3=Rækker!AL5,Rækker!AL10,IF(AN3=Rækker!AN5,Rækker!AN10,0))))</f>
        <v>0</v>
      </c>
      <c r="DE2" s="16">
        <f>IF(AT3=Rækker!B5,Rækker!B10,IF(AT3=Rækker!D5,Rækker!D10,IF(AT3=Rækker!F5,Rækker!F10,IF(AT3=Rækker!H5,Rækker!H10,IF(AT3=Rækker!J5,Rækker!J10,IF(AT3=Rækker!L5,Rækker!L10,IF(AT3=Rækker!N5,Rækker!N10,IF(AT3=Rækker!P5,Rækker!P10,DF2))))))))</f>
        <v>2</v>
      </c>
      <c r="DF2" s="16">
        <f>IF(AT3=Rækker!R5,Rækker!R10,IF(AT3=Rækker!T5,Rækker!T10,IF(AT3=Rækker!V5,Rækker!V10,IF(AT3=Rækker!X5,Rækker!X10,IF(AT3=Rækker!Z5,Rækker!Z10,IF(AT3=Rækker!AB5,Rækker!AB10,IF(AT3=Rækker!AD5,Rækker!AD10,IF(AT3=Rækker!AF5,Rækker!AF10,DG2))))))))</f>
        <v>2</v>
      </c>
      <c r="DG2" s="16">
        <f>IF(AT3=Rækker!AH5,Rækker!AH10,IF(AT3=Rækker!AJ5,Rækker!AJ10,IF(AT3=Rækker!AL5,Rækker!AL10,IF(AT3=Rækker!AN5,Rækker!AN10,0))))</f>
        <v>2</v>
      </c>
      <c r="DH2" s="16">
        <f>IF(AZ3=Rækker!B5,Rækker!B10,IF(AZ3=Rækker!D5,Rækker!D10,IF(AZ3=Rækker!F5,Rækker!F10,IF(AZ3=Rækker!H5,Rækker!H10,IF(AZ3=Rækker!J5,Rækker!J10,IF(AZ3=Rækker!L5,Rækker!L10,IF(AZ3=Rækker!N5,Rækker!N10,IF(AZ3=Rækker!P5,Rækker!P10,DI2))))))))</f>
        <v>2</v>
      </c>
      <c r="DI2" s="16">
        <f>IF(AZ3=Rækker!R5,Rækker!R10,IF(AZ3=Rækker!T5,Rækker!T10,IF(AZ3=Rækker!V5,Rækker!V10,IF(AZ3=Rækker!X5,Rækker!X10,IF(AZ3=Rækker!Z5,Rækker!Z10,IF(AZ3=Rækker!AB5,Rækker!AB10,IF(AZ3=Rækker!AD5,Rækker!AD10,IF(AZ3=Rækker!AF5,Rækker!AF10,DJ2))))))))</f>
        <v>0</v>
      </c>
      <c r="DJ2" s="16">
        <f>IF(AZ3=Rækker!AH5,Rækker!AH10,IF(AZ3=Rækker!AJ5,Rækker!AJ10,IF(AZ3=Rækker!AL5,Rækker!AL10,IF(AZ3=Rækker!AN5,Rækker!AN10,0))))</f>
        <v>0</v>
      </c>
      <c r="DK2" s="16">
        <f>IF(BF3=Rækker!B5,Rækker!B10,IF(BF3=Rækker!D5,Rækker!D10,IF(BF3=Rækker!F5,Rækker!F10,IF(BF3=Rækker!H5,Rækker!H10,IF(BF3=Rækker!J5,Rækker!J10,IF(BF3=Rækker!L5,Rækker!L10,IF(BF3=Rækker!N5,Rækker!N10,IF(BF3=Rækker!P5,Rækker!P10,DL2))))))))</f>
        <v>2</v>
      </c>
      <c r="DL2" s="16">
        <f>IF(BF3=Rækker!R5,Rækker!R10,IF(BF3=Rækker!T5,Rækker!T10,IF(BF3=Rækker!V5,Rækker!V10,IF(BF3=Rækker!X5,Rækker!X10,IF(BF3=Rækker!Z5,Rækker!Z10,IF(BF3=Rækker!AB5,Rækker!AB10,IF(BF3=Rækker!AD5,Rækker!AD10,IF(BF3=Rækker!AF5,Rækker!AF10,DM2))))))))</f>
        <v>0</v>
      </c>
      <c r="DM2" s="16">
        <f>IF(BF3=Rækker!AH5,Rækker!AH10,IF(BF3=Rækker!AJ5,Rækker!AJ10,IF(BF3=Rækker!AL5,Rækker!AL10,IF(BF3=Rækker!AN5,Rækker!AN10,0))))</f>
        <v>0</v>
      </c>
      <c r="DN2" s="16">
        <f>IF(BL3=Rækker!B5,Rækker!B10,IF(BL3=Rækker!D5,Rækker!D10,IF(BL3=Rækker!F5,Rækker!F10,IF(BL3=Rækker!H5,Rækker!H10,IF(BL3=Rækker!J5,Rækker!J10,IF(BL3=Rækker!L5,Rækker!L10,IF(BL3=Rækker!N5,Rækker!N10,IF(BL3=Rækker!P5,Rækker!P10,DO2))))))))</f>
        <v>1</v>
      </c>
      <c r="DO2" s="16">
        <f>IF(BL3=Rækker!R5,Rækker!R10,IF(BL3=Rækker!T5,Rækker!T10,IF(BL3=Rækker!V5,Rækker!V10,IF(BL3=Rækker!X5,Rækker!X10,IF(BL3=Rækker!Z5,Rækker!Z10,IF(BL3=Rækker!AB5,Rækker!AB10,IF(BL3=Rækker!AD5,Rækker!AD10,IF(BL3=Rækker!AF5,Rækker!AF10,DP2))))))))</f>
        <v>1</v>
      </c>
      <c r="DP2" s="16">
        <f>IF(BL3=Rækker!AH5,Rækker!AH10,IF(BL3=Rækker!AJ5,Rækker!AJ10,IF(BL3=Rækker!AL5,Rækker!AL10,IF(BL3=Rækker!AN5,Rækker!AN10,0))))</f>
        <v>0</v>
      </c>
    </row>
    <row r="3" spans="1:120" ht="14.45" customHeight="1" x14ac:dyDescent="0.15">
      <c r="A3" s="215" t="str">
        <f>Rækker!B1</f>
        <v>Uge 43</v>
      </c>
      <c r="B3" s="216"/>
      <c r="C3" s="197"/>
      <c r="D3" s="197"/>
      <c r="E3" s="197"/>
      <c r="F3" s="197"/>
      <c r="G3" s="195"/>
      <c r="H3" s="213" t="s">
        <v>21</v>
      </c>
      <c r="I3" s="201"/>
      <c r="J3" s="198" t="str">
        <f>DB!E6</f>
        <v>Arsenal</v>
      </c>
      <c r="K3" s="199"/>
      <c r="L3" s="199"/>
      <c r="M3" s="199"/>
      <c r="N3" s="206" t="s">
        <v>20</v>
      </c>
      <c r="O3" s="197"/>
      <c r="P3" s="198" t="str">
        <f>DB!F6</f>
        <v>Piquet</v>
      </c>
      <c r="Q3" s="199"/>
      <c r="R3" s="199"/>
      <c r="S3" s="199"/>
      <c r="T3" s="209"/>
      <c r="U3" s="201"/>
      <c r="V3" s="198" t="str">
        <f>DB!E7</f>
        <v>Select</v>
      </c>
      <c r="W3" s="198"/>
      <c r="X3" s="198"/>
      <c r="Y3" s="198"/>
      <c r="Z3" s="206" t="s">
        <v>20</v>
      </c>
      <c r="AA3" s="197"/>
      <c r="AB3" s="198" t="str">
        <f>DB!F7</f>
        <v>Benbo</v>
      </c>
      <c r="AC3" s="199"/>
      <c r="AD3" s="199"/>
      <c r="AE3" s="199"/>
      <c r="AF3" s="209"/>
      <c r="AG3" s="201"/>
      <c r="AH3" s="198" t="str">
        <f>DB!E8</f>
        <v>Flinca</v>
      </c>
      <c r="AI3" s="199"/>
      <c r="AJ3" s="199"/>
      <c r="AK3" s="199"/>
      <c r="AL3" s="206" t="s">
        <v>20</v>
      </c>
      <c r="AM3" s="197"/>
      <c r="AN3" s="198" t="str">
        <f>DB!F8</f>
        <v>Idskov</v>
      </c>
      <c r="AO3" s="199"/>
      <c r="AP3" s="199"/>
      <c r="AQ3" s="199"/>
      <c r="AR3" s="209"/>
      <c r="AS3" s="201"/>
      <c r="AT3" s="198" t="str">
        <f>DB!E9</f>
        <v>Stoke</v>
      </c>
      <c r="AU3" s="199"/>
      <c r="AV3" s="199"/>
      <c r="AW3" s="199"/>
      <c r="AX3" s="206" t="s">
        <v>20</v>
      </c>
      <c r="AY3" s="197"/>
      <c r="AZ3" s="198" t="str">
        <f>DB!F9</f>
        <v>Canary</v>
      </c>
      <c r="BA3" s="199"/>
      <c r="BB3" s="199"/>
      <c r="BC3" s="199"/>
      <c r="BD3" s="209"/>
      <c r="BE3" s="201"/>
      <c r="BF3" s="198" t="str">
        <f>DB!E10</f>
        <v>Frydkær</v>
      </c>
      <c r="BG3" s="199"/>
      <c r="BH3" s="199"/>
      <c r="BI3" s="199"/>
      <c r="BJ3" s="206" t="s">
        <v>20</v>
      </c>
      <c r="BK3" s="197"/>
      <c r="BL3" s="198" t="str">
        <f>DB!F10</f>
        <v>Futte</v>
      </c>
      <c r="BM3" s="199"/>
      <c r="BN3" s="199"/>
      <c r="BO3" s="199"/>
      <c r="BP3" s="209"/>
      <c r="BQ3" s="17"/>
      <c r="BR3" s="150" t="str">
        <f>IF(CG14=13,CONCATENATE("Resultater, ",A1," - Pulje A:"),CONCATENATE("Resultater, ",DB!D1,". runde"," - Pulje A:"))</f>
        <v>Resultater, 2. runde - Pulje A:</v>
      </c>
      <c r="BS3" s="150"/>
      <c r="BT3" s="150"/>
      <c r="BU3" s="150"/>
      <c r="BV3" s="150"/>
      <c r="BW3" s="150"/>
      <c r="BX3" s="150"/>
      <c r="BY3" s="150"/>
      <c r="BZ3" s="150"/>
      <c r="CA3" s="150"/>
      <c r="CB3" s="150"/>
      <c r="CC3" s="150"/>
      <c r="CD3" s="150"/>
      <c r="CE3" s="150"/>
      <c r="CF3" s="150"/>
      <c r="CG3" s="16">
        <f t="shared" si="0"/>
        <v>1</v>
      </c>
      <c r="CH3" s="16">
        <f>IF(U9="",CS14,0)</f>
        <v>6</v>
      </c>
      <c r="CI3" s="16">
        <f>IF(U9="",1,0)</f>
        <v>1</v>
      </c>
      <c r="CJ3" s="16" t="str">
        <f>IF(V3=DB!K6,DB!W6,IF(V3=DB!K7,DB!W7,IF(V3=DB!K8,DB!W8,IF(V3=DB!K9,DB!W9,IF(V3=DB!K10,DB!W10,IF(V3=DB!K11,DB!W11,IF(V3=DB!K12,DB!W12,IF(V3=DB!K13,DB!W13,CK3))))))))</f>
        <v/>
      </c>
      <c r="CK3" s="16" t="str">
        <f>IF(V3=DB!K14,DB!W14,IF(V3=DB!K15,DB!W15,IF(V3=DB!K17,DB!W17,IF(V3=DB!K18,DB!W18,IF(V3=DB!K19,DB!W19,IF(V3=DB!K20,DB!W20,IF(V3=DB!K21,DB!W21,IF(V3=DB!K22,DB!W22,CL3))))))))</f>
        <v/>
      </c>
      <c r="CL3" s="16" t="str">
        <f>IF(V3=DB!K23,DB!W23,IF(V3=DB!K24,DB!W24,IF(V3=DB!K25,DB!W25,DB!W26)))</f>
        <v/>
      </c>
      <c r="CM3" s="16">
        <f>IF(J3=Rækker!B5,Rækker!B11,IF(J3=Rækker!D5,Rækker!D11,IF(J3=Rækker!F5,Rækker!F11,IF(J3=Rækker!H5,Rækker!H11,IF(J3=Rækker!J5,Rækker!J11,IF(J3=Rækker!L5,Rækker!L11,IF(J3=Rækker!N5,Rækker!N11,IF(J3=Rækker!P5,Rækker!P11,CN3))))))))</f>
        <v>1</v>
      </c>
      <c r="CN3" s="16">
        <f>IF(J3=Rækker!R5,Rækker!R11,IF(J3=Rækker!T5,Rækker!T11,IF(J3=Rækker!V5,Rækker!V11,IF(J3=Rækker!X5,Rækker!X11,IF(J3=Rækker!Z5,Rækker!Z11,IF(J3=Rækker!AB5,Rækker!AB11,IF(J3=Rækker!AD5,Rækker!AD11,IF(J3=Rækker!AF5,Rækker!AF11,CO3))))))))</f>
        <v>0</v>
      </c>
      <c r="CO3" s="16">
        <f>IF(J3=Rækker!AH5,Rækker!AH11,IF(J3=Rækker!AJ5,Rækker!AJ11,IF(J3=Rækker!AL5,Rækker!AL11,IF(J3=Rækker!AN5,Rækker!AN11,0))))</f>
        <v>0</v>
      </c>
      <c r="CP3" s="16">
        <f>IF(P3=Rækker!B5,Rækker!B11,IF(P3=Rækker!D5,Rækker!D11,IF(P3=Rækker!F5,Rækker!F11,IF(P3=Rækker!H5,Rækker!H11,IF(P3=Rækker!J5,Rækker!J11,IF(P3=Rækker!L5,Rækker!L11,IF(P3=Rækker!N5,Rækker!N11,IF(P3=Rækker!P5,Rækker!P11,CQ3))))))))</f>
        <v>1</v>
      </c>
      <c r="CQ3" s="16">
        <f>IF(P3=Rækker!R5,Rækker!R11,IF(P3=Rækker!T5,Rækker!T11,IF(P3=Rækker!V5,Rækker!V11,IF(P3=Rækker!X5,Rækker!X11,IF(P3=Rækker!Z5,Rækker!Z11,IF(P3=Rækker!AB5,Rækker!AB11,IF(P3=Rækker!AD5,Rækker!AD11,IF(P3=Rækker!AF5,Rækker!AF11,CR3))))))))</f>
        <v>1</v>
      </c>
      <c r="CR3" s="16">
        <f>IF(P3=Rækker!AH5,Rækker!AH11,IF(P3=Rækker!AJ5,Rækker!AJ11,IF(P3=Rækker!AL5,Rækker!AL11,IF(P3=Rækker!AN5,Rækker!AN11,0))))</f>
        <v>0</v>
      </c>
      <c r="CS3" s="16" t="str">
        <f>IF(V3=Rækker!B5,Rækker!B11,IF(V3=Rækker!D5,Rækker!D11,IF(V3=Rækker!F5,Rækker!F11,IF(V3=Rækker!H5,Rækker!H11,IF(V3=Rækker!J5,Rækker!J11,IF(V3=Rækker!L5,Rækker!L11,IF(V3=Rækker!N5,Rækker!N11,IF(V3=Rækker!P5,Rækker!P11,CT3))))))))</f>
        <v>x</v>
      </c>
      <c r="CT3" s="16" t="str">
        <f>IF(V3=Rækker!R5,Rækker!R11,IF(V3=Rækker!T5,Rækker!T11,IF(V3=Rækker!V5,Rækker!V11,IF(V3=Rækker!X5,Rækker!X11,IF(V3=Rækker!Z5,Rækker!Z11,IF(V3=Rækker!AB5,Rækker!AB11,IF(V3=Rækker!AD5,Rækker!AD11,IF(V3=Rækker!AF5,Rækker!AF11,CU3))))))))</f>
        <v>x</v>
      </c>
      <c r="CU3" s="16">
        <f>IF(V3=Rækker!AH5,Rækker!AH11,IF(V3=Rækker!AJ5,Rækker!AJ11,IF(V3=Rækker!AL5,Rækker!AL11,IF(V3=Rækker!AN5,Rækker!AN11,0))))</f>
        <v>0</v>
      </c>
      <c r="CV3" s="16" t="str">
        <f>IF(AB3=Rækker!B5,Rækker!B11,IF(AB3=Rækker!D5,Rækker!D11,IF(AB3=Rækker!F5,Rækker!F11,IF(AB3=Rækker!H5,Rækker!H11,IF(AB3=Rækker!J5,Rækker!J11,IF(AB3=Rækker!L5,Rækker!L11,IF(AB3=Rækker!N5,Rækker!N11,IF(AB3=Rækker!P5,Rækker!P11,CW3))))))))</f>
        <v>x</v>
      </c>
      <c r="CW3" s="16">
        <f>IF(AB3=Rækker!R5,Rækker!R11,IF(AB3=Rækker!T5,Rækker!T11,IF(AB3=Rækker!V5,Rækker!V11,IF(AB3=Rækker!X5,Rækker!X11,IF(AB3=Rækker!Z5,Rækker!Z11,IF(AB3=Rækker!AB5,Rækker!AB11,IF(AB3=Rækker!AD5,Rækker!AD11,IF(AB3=Rækker!AF5,Rækker!AF11,CX3))))))))</f>
        <v>0</v>
      </c>
      <c r="CX3" s="16">
        <f>IF(AB3=Rækker!AH5,Rækker!AH11,IF(AB3=Rækker!AJ5,Rækker!AJ11,IF(AB3=Rækker!AL5,Rækker!AL11,IF(AB3=Rækker!AN5,Rækker!AN11,0))))</f>
        <v>0</v>
      </c>
      <c r="CY3" s="16" t="str">
        <f>IF(AH3=Rækker!B5,Rækker!B11,IF(AH3=Rækker!D5,Rækker!D11,IF(AH3=Rækker!F5,Rækker!F11,IF(AH3=Rækker!H5,Rækker!H11,IF(AH3=Rækker!J5,Rækker!J11,IF(AH3=Rækker!L5,Rækker!L11,IF(AH3=Rækker!N5,Rækker!N11,IF(AH3=Rækker!P5,Rækker!P11,CZ3))))))))</f>
        <v>x</v>
      </c>
      <c r="CZ3" s="16">
        <f>IF(AH3=Rækker!R5,Rækker!R11,IF(AH3=Rækker!T5,Rækker!T11,IF(AH3=Rækker!V5,Rækker!V11,IF(AH3=Rækker!X5,Rækker!X11,IF(AH3=Rækker!Z5,Rækker!Z11,IF(AH3=Rækker!AB5,Rækker!AB11,IF(AH3=Rækker!AD5,Rækker!AD11,IF(AH3=Rækker!AF5,Rækker!AF11,DA3))))))))</f>
        <v>0</v>
      </c>
      <c r="DA3" s="16">
        <f>IF(AH3=Rækker!AH5,Rækker!AH11,IF(AH3=Rækker!AJ5,Rækker!AJ11,IF(AH3=Rækker!AL5,Rækker!AL11,IF(AH3=Rækker!AN5,Rækker!AN11,0))))</f>
        <v>0</v>
      </c>
      <c r="DB3" s="16">
        <f>IF(AN3=Rækker!B5,Rækker!B11,IF(AN3=Rækker!D5,Rækker!D11,IF(AN3=Rækker!F5,Rækker!F11,IF(AN3=Rækker!H5,Rækker!H11,IF(AN3=Rækker!J5,Rækker!J11,IF(AN3=Rækker!L5,Rækker!L11,IF(AN3=Rækker!N5,Rækker!N11,IF(AN3=Rækker!P5,Rækker!P11,DC3))))))))</f>
        <v>0</v>
      </c>
      <c r="DC3" s="16">
        <f>IF(AN3=Rækker!R5,Rækker!R11,IF(AN3=Rækker!T5,Rækker!T11,IF(AN3=Rækker!V5,Rækker!V11,IF(AN3=Rækker!X5,Rækker!X11,IF(AN3=Rækker!Z5,Rækker!Z11,IF(AN3=Rækker!AB5,Rækker!AB11,IF(AN3=Rækker!AD5,Rækker!AD11,IF(AN3=Rækker!AF5,Rækker!AF11,DD3))))))))</f>
        <v>0</v>
      </c>
      <c r="DD3" s="16">
        <f>IF(AN3=Rækker!AH5,Rækker!AH11,IF(AN3=Rækker!AJ5,Rækker!AJ11,IF(AN3=Rækker!AL5,Rækker!AL11,IF(AN3=Rækker!AN5,Rækker!AN11,0))))</f>
        <v>0</v>
      </c>
      <c r="DE3" s="16">
        <f>IF(AT3=Rækker!B5,Rækker!B11,IF(AT3=Rækker!D5,Rækker!D11,IF(AT3=Rækker!F5,Rækker!F11,IF(AT3=Rækker!H5,Rækker!H11,IF(AT3=Rækker!J5,Rækker!J11,IF(AT3=Rækker!L5,Rækker!L11,IF(AT3=Rækker!N5,Rækker!N11,IF(AT3=Rækker!P5,Rækker!P11,DF3))))))))</f>
        <v>2</v>
      </c>
      <c r="DF3" s="16">
        <f>IF(AT3=Rækker!R5,Rækker!R11,IF(AT3=Rækker!T5,Rækker!T11,IF(AT3=Rækker!V5,Rækker!V11,IF(AT3=Rækker!X5,Rækker!X11,IF(AT3=Rækker!Z5,Rækker!Z11,IF(AT3=Rækker!AB5,Rækker!AB11,IF(AT3=Rækker!AD5,Rækker!AD11,IF(AT3=Rækker!AF5,Rækker!AF11,DG3))))))))</f>
        <v>2</v>
      </c>
      <c r="DG3" s="16">
        <f>IF(AT3=Rækker!AH5,Rækker!AH11,IF(AT3=Rækker!AJ5,Rækker!AJ11,IF(AT3=Rækker!AL5,Rækker!AL11,IF(AT3=Rækker!AN5,Rækker!AN11,0))))</f>
        <v>2</v>
      </c>
      <c r="DH3" s="16" t="str">
        <f>IF(AZ3=Rækker!B5,Rækker!B11,IF(AZ3=Rækker!D5,Rækker!D11,IF(AZ3=Rækker!F5,Rækker!F11,IF(AZ3=Rækker!H5,Rækker!H11,IF(AZ3=Rækker!J5,Rækker!J11,IF(AZ3=Rækker!L5,Rækker!L11,IF(AZ3=Rækker!N5,Rækker!N11,IF(AZ3=Rækker!P5,Rækker!P11,DI3))))))))</f>
        <v>x</v>
      </c>
      <c r="DI3" s="16">
        <f>IF(AZ3=Rækker!R5,Rækker!R11,IF(AZ3=Rækker!T5,Rækker!T11,IF(AZ3=Rækker!V5,Rækker!V11,IF(AZ3=Rækker!X5,Rækker!X11,IF(AZ3=Rækker!Z5,Rækker!Z11,IF(AZ3=Rækker!AB5,Rækker!AB11,IF(AZ3=Rækker!AD5,Rækker!AD11,IF(AZ3=Rækker!AF5,Rækker!AF11,DJ3))))))))</f>
        <v>0</v>
      </c>
      <c r="DJ3" s="16">
        <f>IF(AZ3=Rækker!AH5,Rækker!AH11,IF(AZ3=Rækker!AJ5,Rækker!AJ11,IF(AZ3=Rækker!AL5,Rækker!AL11,IF(AZ3=Rækker!AN5,Rækker!AN11,0))))</f>
        <v>0</v>
      </c>
      <c r="DK3" s="16">
        <f>IF(BF3=Rækker!B5,Rækker!B11,IF(BF3=Rækker!D5,Rækker!D11,IF(BF3=Rækker!F5,Rækker!F11,IF(BF3=Rækker!H5,Rækker!H11,IF(BF3=Rækker!J5,Rækker!J11,IF(BF3=Rækker!L5,Rækker!L11,IF(BF3=Rækker!N5,Rækker!N11,IF(BF3=Rækker!P5,Rækker!P11,DL3))))))))</f>
        <v>2</v>
      </c>
      <c r="DL3" s="16">
        <f>IF(BF3=Rækker!R5,Rækker!R11,IF(BF3=Rækker!T5,Rækker!T11,IF(BF3=Rækker!V5,Rækker!V11,IF(BF3=Rækker!X5,Rækker!X11,IF(BF3=Rækker!Z5,Rækker!Z11,IF(BF3=Rækker!AB5,Rækker!AB11,IF(BF3=Rækker!AD5,Rækker!AD11,IF(BF3=Rækker!AF5,Rækker!AF11,DM3))))))))</f>
        <v>0</v>
      </c>
      <c r="DM3" s="16">
        <f>IF(BF3=Rækker!AH5,Rækker!AH11,IF(BF3=Rækker!AJ5,Rækker!AJ11,IF(BF3=Rækker!AL5,Rækker!AL11,IF(BF3=Rækker!AN5,Rækker!AN11,0))))</f>
        <v>0</v>
      </c>
      <c r="DN3" s="16">
        <f>IF(BL3=Rækker!B5,Rækker!B11,IF(BL3=Rækker!D5,Rækker!D11,IF(BL3=Rækker!F5,Rækker!F11,IF(BL3=Rækker!H5,Rækker!H11,IF(BL3=Rækker!J5,Rækker!J11,IF(BL3=Rækker!L5,Rækker!L11,IF(BL3=Rækker!N5,Rækker!N11,IF(BL3=Rækker!P5,Rækker!P11,DO3))))))))</f>
        <v>2</v>
      </c>
      <c r="DO3" s="16">
        <f>IF(BL3=Rækker!R5,Rækker!R11,IF(BL3=Rækker!T5,Rækker!T11,IF(BL3=Rækker!V5,Rækker!V11,IF(BL3=Rækker!X5,Rækker!X11,IF(BL3=Rækker!Z5,Rækker!Z11,IF(BL3=Rækker!AB5,Rækker!AB11,IF(BL3=Rækker!AD5,Rækker!AD11,IF(BL3=Rækker!AF5,Rækker!AF11,DP3))))))))</f>
        <v>2</v>
      </c>
      <c r="DP3" s="16">
        <f>IF(BL3=Rækker!AH5,Rækker!AH11,IF(BL3=Rækker!AJ5,Rækker!AJ11,IF(BL3=Rækker!AL5,Rækker!AL11,IF(BL3=Rækker!AN5,Rækker!AN11,0))))</f>
        <v>0</v>
      </c>
    </row>
    <row r="4" spans="1:120" ht="14.45" customHeight="1" x14ac:dyDescent="0.15">
      <c r="A4" s="217"/>
      <c r="B4" s="211"/>
      <c r="C4" s="211"/>
      <c r="D4" s="211"/>
      <c r="E4" s="211"/>
      <c r="F4" s="211"/>
      <c r="G4" s="218"/>
      <c r="H4" s="214"/>
      <c r="I4" s="202"/>
      <c r="J4" s="208"/>
      <c r="K4" s="208"/>
      <c r="L4" s="208"/>
      <c r="M4" s="208"/>
      <c r="N4" s="126"/>
      <c r="O4" s="126"/>
      <c r="P4" s="208"/>
      <c r="Q4" s="208"/>
      <c r="R4" s="208"/>
      <c r="S4" s="208"/>
      <c r="T4" s="210"/>
      <c r="U4" s="202"/>
      <c r="V4" s="212"/>
      <c r="W4" s="212"/>
      <c r="X4" s="212"/>
      <c r="Y4" s="212"/>
      <c r="Z4" s="126"/>
      <c r="AA4" s="126"/>
      <c r="AB4" s="208"/>
      <c r="AC4" s="208"/>
      <c r="AD4" s="208"/>
      <c r="AE4" s="208"/>
      <c r="AF4" s="210"/>
      <c r="AG4" s="202"/>
      <c r="AH4" s="208"/>
      <c r="AI4" s="208"/>
      <c r="AJ4" s="208"/>
      <c r="AK4" s="208"/>
      <c r="AL4" s="126"/>
      <c r="AM4" s="126"/>
      <c r="AN4" s="208"/>
      <c r="AO4" s="208"/>
      <c r="AP4" s="208"/>
      <c r="AQ4" s="208"/>
      <c r="AR4" s="210"/>
      <c r="AS4" s="202"/>
      <c r="AT4" s="208"/>
      <c r="AU4" s="208"/>
      <c r="AV4" s="208"/>
      <c r="AW4" s="208"/>
      <c r="AX4" s="126"/>
      <c r="AY4" s="126"/>
      <c r="AZ4" s="208"/>
      <c r="BA4" s="208"/>
      <c r="BB4" s="208"/>
      <c r="BC4" s="208"/>
      <c r="BD4" s="210"/>
      <c r="BE4" s="202"/>
      <c r="BF4" s="208"/>
      <c r="BG4" s="208"/>
      <c r="BH4" s="208"/>
      <c r="BI4" s="208"/>
      <c r="BJ4" s="126"/>
      <c r="BK4" s="126"/>
      <c r="BL4" s="208"/>
      <c r="BM4" s="208"/>
      <c r="BN4" s="208"/>
      <c r="BO4" s="208"/>
      <c r="BP4" s="210"/>
      <c r="BQ4" s="17"/>
      <c r="BR4" s="121" t="str">
        <f>IF(CG14=13,DB!E6,DB!A6)</f>
        <v>Arsenal</v>
      </c>
      <c r="BS4" s="121"/>
      <c r="BT4" s="16" t="s">
        <v>20</v>
      </c>
      <c r="BU4" s="151" t="str">
        <f>IF(CG14=13,DB!F6,DB!B6)</f>
        <v>Piquet</v>
      </c>
      <c r="BV4" s="151"/>
      <c r="BW4" s="151"/>
      <c r="BX4" s="151"/>
      <c r="BY4" s="151"/>
      <c r="BZ4" s="151"/>
      <c r="CA4" s="151"/>
      <c r="CB4" s="21">
        <f>IF(CG14=13,DB!G6,DB!C6)</f>
        <v>5</v>
      </c>
      <c r="CC4" s="16" t="s">
        <v>20</v>
      </c>
      <c r="CD4" s="22">
        <f>IF(CG14=13,DB!H6,DB!D6)</f>
        <v>5</v>
      </c>
      <c r="CE4" s="16"/>
      <c r="CF4" s="16"/>
      <c r="CG4" s="16">
        <f t="shared" si="0"/>
        <v>1</v>
      </c>
      <c r="CH4" s="16">
        <f>IF(AA9="",CV14,0)</f>
        <v>4</v>
      </c>
      <c r="CI4" s="16">
        <f>IF(AA9="",1,0)</f>
        <v>1</v>
      </c>
      <c r="CJ4" s="16" t="str">
        <f>IF(AB3=DB!K6,DB!W6,IF(AB3=DB!K7,DB!W7,IF(AB3=DB!K8,DB!W8,IF(AB3=DB!K9,DB!W9,IF(AB3=DB!K10,DB!W10,IF(AB3=DB!K11,DB!W11,IF(AB3=DB!K12,DB!W12,IF(AB3=DB!K13,DB!W13,CK4))))))))</f>
        <v/>
      </c>
      <c r="CK4" s="16" t="str">
        <f>IF(AB3=DB!K14,DB!W14,IF(AB3=DB!K15,DB!W15,IF(AB3=DB!K17,DB!W17,IF(AB3=DB!K18,DB!W18,IF(AB3=DB!K19,DB!W19,IF(AB3=DB!K20,DB!W20,IF(AB3=DB!K21,DB!W21,IF(AB3=DB!K22,DB!W22,CL4))))))))</f>
        <v/>
      </c>
      <c r="CL4" s="16" t="str">
        <f>IF(AB3=DB!K23,DB!W23,IF(AB3=DB!K24,DB!W24,IF(AB3=DB!K25,DB!W25,DB!W26)))</f>
        <v/>
      </c>
      <c r="CM4" s="16">
        <f>IF(J3=Rækker!B5,Rækker!B12,IF(J3=Rækker!D5,Rækker!D12,IF(J3=Rækker!F5,Rækker!F12,IF(J3=Rækker!H5,Rækker!H12,IF(J3=Rækker!J5,Rækker!J12,IF(J3=Rækker!L5,Rækker!L12,IF(J3=Rækker!N5,Rækker!N12,IF(J3=Rækker!P5,Rækker!P12,CN4))))))))</f>
        <v>2</v>
      </c>
      <c r="CN4" s="16">
        <f>IF(J3=Rækker!R5,Rækker!R12,IF(J3=Rækker!T5,Rækker!T12,IF(J3=Rækker!V5,Rækker!V12,IF(J3=Rækker!X5,Rækker!X12,IF(J3=Rækker!Z5,Rækker!Z12,IF(J3=Rækker!AB5,Rækker!AB12,IF(J3=Rækker!AD5,Rækker!AD12,IF(J3=Rækker!AF5,Rækker!AF12,CO4))))))))</f>
        <v>0</v>
      </c>
      <c r="CO4" s="16">
        <f>IF(J3=Rækker!AH5,Rækker!AH12,IF(J3=Rækker!AJ5,Rækker!AJ12,IF(J3=Rækker!AL5,Rækker!AL12,IF(J3=Rækker!AN5,Rækker!AN12,0))))</f>
        <v>0</v>
      </c>
      <c r="CP4" s="16">
        <f>IF(P3=Rækker!B5,Rækker!B12,IF(P3=Rækker!D5,Rækker!D12,IF(P3=Rækker!F5,Rækker!F12,IF(P3=Rækker!H5,Rækker!H12,IF(P3=Rækker!J5,Rækker!J12,IF(P3=Rækker!L5,Rækker!L12,IF(P3=Rækker!N5,Rækker!N12,IF(P3=Rækker!P5,Rækker!P12,CQ4))))))))</f>
        <v>2</v>
      </c>
      <c r="CQ4" s="16">
        <f>IF(P3=Rækker!R5,Rækker!R12,IF(P3=Rækker!T5,Rækker!T12,IF(P3=Rækker!V5,Rækker!V12,IF(P3=Rækker!X5,Rækker!X12,IF(P3=Rækker!Z5,Rækker!Z12,IF(P3=Rækker!AB5,Rækker!AB12,IF(P3=Rækker!AD5,Rækker!AD12,IF(P3=Rækker!AF5,Rækker!AF12,CR4))))))))</f>
        <v>2</v>
      </c>
      <c r="CR4" s="16">
        <f>IF(P3=Rækker!AH5,Rækker!AH12,IF(P3=Rækker!AJ5,Rækker!AJ12,IF(P3=Rækker!AL5,Rækker!AL12,IF(P3=Rækker!AN5,Rækker!AN12,0))))</f>
        <v>0</v>
      </c>
      <c r="CS4" s="16">
        <f>IF(V3=Rækker!B5,Rækker!B12,IF(V3=Rækker!D5,Rækker!D12,IF(V3=Rækker!F5,Rækker!F12,IF(V3=Rækker!H5,Rækker!H12,IF(V3=Rækker!J5,Rækker!J12,IF(V3=Rækker!L5,Rækker!L12,IF(V3=Rækker!N5,Rækker!N12,IF(V3=Rækker!P5,Rækker!P12,CT4))))))))</f>
        <v>1</v>
      </c>
      <c r="CT4" s="16">
        <f>IF(V3=Rækker!R5,Rækker!R12,IF(V3=Rækker!T5,Rækker!T12,IF(V3=Rækker!V5,Rækker!V12,IF(V3=Rækker!X5,Rækker!X12,IF(V3=Rækker!Z5,Rækker!Z12,IF(V3=Rækker!AB5,Rækker!AB12,IF(V3=Rækker!AD5,Rækker!AD12,IF(V3=Rækker!AF5,Rækker!AF12,CU4))))))))</f>
        <v>1</v>
      </c>
      <c r="CU4" s="16">
        <f>IF(V3=Rækker!AH5,Rækker!AH12,IF(V3=Rækker!AJ5,Rækker!AJ12,IF(V3=Rækker!AL5,Rækker!AL12,IF(V3=Rækker!AN5,Rækker!AN12,0))))</f>
        <v>0</v>
      </c>
      <c r="CV4" s="16">
        <f>IF(AB3=Rækker!B5,Rækker!B12,IF(AB3=Rækker!D5,Rækker!D12,IF(AB3=Rækker!F5,Rækker!F12,IF(AB3=Rækker!H5,Rækker!H12,IF(AB3=Rækker!J5,Rækker!J12,IF(AB3=Rækker!L5,Rækker!L12,IF(AB3=Rækker!N5,Rækker!N12,IF(AB3=Rækker!P5,Rækker!P12,CW4))))))))</f>
        <v>2</v>
      </c>
      <c r="CW4" s="16">
        <f>IF(AB3=Rækker!R5,Rækker!R12,IF(AB3=Rækker!T5,Rækker!T12,IF(AB3=Rækker!V5,Rækker!V12,IF(AB3=Rækker!X5,Rækker!X12,IF(AB3=Rækker!Z5,Rækker!Z12,IF(AB3=Rækker!AB5,Rækker!AB12,IF(AB3=Rækker!AD5,Rækker!AD12,IF(AB3=Rækker!AF5,Rækker!AF12,CX4))))))))</f>
        <v>0</v>
      </c>
      <c r="CX4" s="16">
        <f>IF(AB3=Rækker!AH5,Rækker!AH12,IF(AB3=Rækker!AJ5,Rækker!AJ12,IF(AB3=Rækker!AL5,Rækker!AL12,IF(AB3=Rækker!AN5,Rækker!AN12,0))))</f>
        <v>0</v>
      </c>
      <c r="CY4" s="16">
        <f>IF(AH3=Rækker!B5,Rækker!B12,IF(AH3=Rækker!D5,Rækker!D12,IF(AH3=Rækker!F5,Rækker!F12,IF(AH3=Rækker!H5,Rækker!H12,IF(AH3=Rækker!J5,Rækker!J12,IF(AH3=Rækker!L5,Rækker!L12,IF(AH3=Rækker!N5,Rækker!N12,IF(AH3=Rækker!P5,Rækker!P12,CZ4))))))))</f>
        <v>2</v>
      </c>
      <c r="CZ4" s="16">
        <f>IF(AH3=Rækker!R5,Rækker!R12,IF(AH3=Rækker!T5,Rækker!T12,IF(AH3=Rækker!V5,Rækker!V12,IF(AH3=Rækker!X5,Rækker!X12,IF(AH3=Rækker!Z5,Rækker!Z12,IF(AH3=Rækker!AB5,Rækker!AB12,IF(AH3=Rækker!AD5,Rækker!AD12,IF(AH3=Rækker!AF5,Rækker!AF12,DA4))))))))</f>
        <v>0</v>
      </c>
      <c r="DA4" s="16">
        <f>IF(AH3=Rækker!AH5,Rækker!AH12,IF(AH3=Rækker!AJ5,Rækker!AJ12,IF(AH3=Rækker!AL5,Rækker!AL12,IF(AH3=Rækker!AN5,Rækker!AN12,0))))</f>
        <v>0</v>
      </c>
      <c r="DB4" s="16">
        <f>IF(AN3=Rækker!B5,Rækker!B12,IF(AN3=Rækker!D5,Rækker!D12,IF(AN3=Rækker!F5,Rækker!F12,IF(AN3=Rækker!H5,Rækker!H12,IF(AN3=Rækker!J5,Rækker!J12,IF(AN3=Rækker!L5,Rækker!L12,IF(AN3=Rækker!N5,Rækker!N12,IF(AN3=Rækker!P5,Rækker!P12,DC4))))))))</f>
        <v>0</v>
      </c>
      <c r="DC4" s="16">
        <f>IF(AN3=Rækker!R5,Rækker!R12,IF(AN3=Rækker!T5,Rækker!T12,IF(AN3=Rækker!V5,Rækker!V12,IF(AN3=Rækker!X5,Rækker!X12,IF(AN3=Rækker!Z5,Rækker!Z12,IF(AN3=Rækker!AB5,Rækker!AB12,IF(AN3=Rækker!AD5,Rækker!AD12,IF(AN3=Rækker!AF5,Rækker!AF12,DD4))))))))</f>
        <v>0</v>
      </c>
      <c r="DD4" s="16">
        <f>IF(AN3=Rækker!AH5,Rækker!AH12,IF(AN3=Rækker!AJ5,Rækker!AJ12,IF(AN3=Rækker!AL5,Rækker!AL12,IF(AN3=Rækker!AN5,Rækker!AN12,0))))</f>
        <v>0</v>
      </c>
      <c r="DE4" s="16">
        <f>IF(AT3=Rækker!B5,Rækker!B12,IF(AT3=Rækker!D5,Rækker!D12,IF(AT3=Rækker!F5,Rækker!F12,IF(AT3=Rækker!H5,Rækker!H12,IF(AT3=Rækker!J5,Rækker!J12,IF(AT3=Rækker!L5,Rækker!L12,IF(AT3=Rækker!N5,Rækker!N12,IF(AT3=Rækker!P5,Rækker!P12,DF4))))))))</f>
        <v>2</v>
      </c>
      <c r="DF4" s="16">
        <f>IF(AT3=Rækker!R5,Rækker!R12,IF(AT3=Rækker!T5,Rækker!T12,IF(AT3=Rækker!V5,Rækker!V12,IF(AT3=Rækker!X5,Rækker!X12,IF(AT3=Rækker!Z5,Rækker!Z12,IF(AT3=Rækker!AB5,Rækker!AB12,IF(AT3=Rækker!AD5,Rækker!AD12,IF(AT3=Rækker!AF5,Rækker!AF12,DG4))))))))</f>
        <v>2</v>
      </c>
      <c r="DG4" s="16">
        <f>IF(AT3=Rækker!AH5,Rækker!AH12,IF(AT3=Rækker!AJ5,Rækker!AJ12,IF(AT3=Rækker!AL5,Rækker!AL12,IF(AT3=Rækker!AN5,Rækker!AN12,0))))</f>
        <v>2</v>
      </c>
      <c r="DH4" s="16">
        <f>IF(AZ3=Rækker!B5,Rækker!B12,IF(AZ3=Rækker!D5,Rækker!D12,IF(AZ3=Rækker!F5,Rækker!F12,IF(AZ3=Rækker!H5,Rækker!H12,IF(AZ3=Rækker!J5,Rækker!J12,IF(AZ3=Rækker!L5,Rækker!L12,IF(AZ3=Rækker!N5,Rækker!N12,IF(AZ3=Rækker!P5,Rækker!P12,DI4))))))))</f>
        <v>1</v>
      </c>
      <c r="DI4" s="16">
        <f>IF(AZ3=Rækker!R5,Rækker!R12,IF(AZ3=Rækker!T5,Rækker!T12,IF(AZ3=Rækker!V5,Rækker!V12,IF(AZ3=Rækker!X5,Rækker!X12,IF(AZ3=Rækker!Z5,Rækker!Z12,IF(AZ3=Rækker!AB5,Rækker!AB12,IF(AZ3=Rækker!AD5,Rækker!AD12,IF(AZ3=Rækker!AF5,Rækker!AF12,DJ4))))))))</f>
        <v>0</v>
      </c>
      <c r="DJ4" s="16">
        <f>IF(AZ3=Rækker!AH5,Rækker!AH12,IF(AZ3=Rækker!AJ5,Rækker!AJ12,IF(AZ3=Rækker!AL5,Rækker!AL12,IF(AZ3=Rækker!AN5,Rækker!AN12,0))))</f>
        <v>0</v>
      </c>
      <c r="DK4" s="16">
        <f>IF(BF3=Rækker!B5,Rækker!B12,IF(BF3=Rækker!D5,Rækker!D12,IF(BF3=Rækker!F5,Rækker!F12,IF(BF3=Rækker!H5,Rækker!H12,IF(BF3=Rækker!J5,Rækker!J12,IF(BF3=Rækker!L5,Rækker!L12,IF(BF3=Rækker!N5,Rækker!N12,IF(BF3=Rækker!P5,Rækker!P12,DL4))))))))</f>
        <v>2</v>
      </c>
      <c r="DL4" s="16">
        <f>IF(BF3=Rækker!R5,Rækker!R12,IF(BF3=Rækker!T5,Rækker!T12,IF(BF3=Rækker!V5,Rækker!V12,IF(BF3=Rækker!X5,Rækker!X12,IF(BF3=Rækker!Z5,Rækker!Z12,IF(BF3=Rækker!AB5,Rækker!AB12,IF(BF3=Rækker!AD5,Rækker!AD12,IF(BF3=Rækker!AF5,Rækker!AF12,DM4))))))))</f>
        <v>0</v>
      </c>
      <c r="DM4" s="16">
        <f>IF(BF3=Rækker!AH5,Rækker!AH12,IF(BF3=Rækker!AJ5,Rækker!AJ12,IF(BF3=Rækker!AL5,Rækker!AL12,IF(BF3=Rækker!AN5,Rækker!AN12,0))))</f>
        <v>0</v>
      </c>
      <c r="DN4" s="16" t="str">
        <f>IF(BL3=Rækker!B5,Rækker!B12,IF(BL3=Rækker!D5,Rækker!D12,IF(BL3=Rækker!F5,Rækker!F12,IF(BL3=Rækker!H5,Rækker!H12,IF(BL3=Rækker!J5,Rækker!J12,IF(BL3=Rækker!L5,Rækker!L12,IF(BL3=Rækker!N5,Rækker!N12,IF(BL3=Rækker!P5,Rækker!P12,DO4))))))))</f>
        <v>X</v>
      </c>
      <c r="DO4" s="16" t="str">
        <f>IF(BL3=Rækker!R5,Rækker!R12,IF(BL3=Rækker!T5,Rækker!T12,IF(BL3=Rækker!V5,Rækker!V12,IF(BL3=Rækker!X5,Rækker!X12,IF(BL3=Rækker!Z5,Rækker!Z12,IF(BL3=Rækker!AB5,Rækker!AB12,IF(BL3=Rækker!AD5,Rækker!AD12,IF(BL3=Rækker!AF5,Rækker!AF12,DP4))))))))</f>
        <v>X</v>
      </c>
      <c r="DP4" s="16">
        <f>IF(BL3=Rækker!AH5,Rækker!AH12,IF(BL3=Rækker!AJ5,Rækker!AJ12,IF(BL3=Rækker!AL5,Rækker!AL12,IF(BL3=Rækker!AN5,Rækker!AN12,0))))</f>
        <v>0</v>
      </c>
    </row>
    <row r="5" spans="1:120" ht="14.45" customHeight="1" x14ac:dyDescent="0.15">
      <c r="A5" s="217"/>
      <c r="B5" s="211"/>
      <c r="C5" s="211"/>
      <c r="D5" s="211"/>
      <c r="E5" s="211"/>
      <c r="F5" s="211"/>
      <c r="G5" s="218"/>
      <c r="H5" s="214"/>
      <c r="I5" s="202"/>
      <c r="J5" s="208"/>
      <c r="K5" s="208"/>
      <c r="L5" s="208"/>
      <c r="M5" s="208"/>
      <c r="N5" s="126"/>
      <c r="O5" s="126"/>
      <c r="P5" s="208"/>
      <c r="Q5" s="208"/>
      <c r="R5" s="208"/>
      <c r="S5" s="208"/>
      <c r="T5" s="210"/>
      <c r="U5" s="202"/>
      <c r="V5" s="212"/>
      <c r="W5" s="212"/>
      <c r="X5" s="212"/>
      <c r="Y5" s="212"/>
      <c r="Z5" s="126"/>
      <c r="AA5" s="126"/>
      <c r="AB5" s="208"/>
      <c r="AC5" s="208"/>
      <c r="AD5" s="208"/>
      <c r="AE5" s="208"/>
      <c r="AF5" s="210"/>
      <c r="AG5" s="202"/>
      <c r="AH5" s="208"/>
      <c r="AI5" s="208"/>
      <c r="AJ5" s="208"/>
      <c r="AK5" s="208"/>
      <c r="AL5" s="126"/>
      <c r="AM5" s="126"/>
      <c r="AN5" s="208"/>
      <c r="AO5" s="208"/>
      <c r="AP5" s="208"/>
      <c r="AQ5" s="208"/>
      <c r="AR5" s="210"/>
      <c r="AS5" s="202"/>
      <c r="AT5" s="208"/>
      <c r="AU5" s="208"/>
      <c r="AV5" s="208"/>
      <c r="AW5" s="208"/>
      <c r="AX5" s="126"/>
      <c r="AY5" s="126"/>
      <c r="AZ5" s="208"/>
      <c r="BA5" s="208"/>
      <c r="BB5" s="208"/>
      <c r="BC5" s="208"/>
      <c r="BD5" s="210"/>
      <c r="BE5" s="202"/>
      <c r="BF5" s="208"/>
      <c r="BG5" s="208"/>
      <c r="BH5" s="208"/>
      <c r="BI5" s="208"/>
      <c r="BJ5" s="126"/>
      <c r="BK5" s="126"/>
      <c r="BL5" s="208"/>
      <c r="BM5" s="208"/>
      <c r="BN5" s="208"/>
      <c r="BO5" s="208"/>
      <c r="BP5" s="210"/>
      <c r="BQ5" s="17"/>
      <c r="BR5" s="121" t="str">
        <f>IF(CG14=13,DB!E7,DB!A7)</f>
        <v>Select</v>
      </c>
      <c r="BS5" s="121"/>
      <c r="BT5" s="16" t="s">
        <v>20</v>
      </c>
      <c r="BU5" s="151" t="str">
        <f>IF(CG14=13,DB!F7,DB!B7)</f>
        <v>Benbo</v>
      </c>
      <c r="BV5" s="151"/>
      <c r="BW5" s="151"/>
      <c r="BX5" s="151"/>
      <c r="BY5" s="151"/>
      <c r="BZ5" s="151"/>
      <c r="CA5" s="151"/>
      <c r="CB5" s="21">
        <f>IF(CG14=13,DB!G7,DB!C7)</f>
        <v>6</v>
      </c>
      <c r="CC5" s="16" t="s">
        <v>20</v>
      </c>
      <c r="CD5" s="22">
        <f>IF(CG14=13,DB!H7,DB!D7)</f>
        <v>4</v>
      </c>
      <c r="CE5" s="16"/>
      <c r="CF5" s="16"/>
      <c r="CG5" s="16">
        <f t="shared" si="0"/>
        <v>1</v>
      </c>
      <c r="CH5" s="16">
        <f>IF(AG9="",CY14,0)</f>
        <v>5</v>
      </c>
      <c r="CI5" s="16">
        <f>IF(AG9="",1,0)</f>
        <v>1</v>
      </c>
      <c r="CJ5" s="16" t="str">
        <f>IF(AH3=DB!K6,DB!W6,IF(AH3=DB!K7,DB!W7,IF(AH3=DB!K8,DB!W8,IF(AH3=DB!K9,DB!W9,IF(AH3=DB!K10,DB!W10,IF(AH3=DB!K11,DB!W11,IF(AH3=DB!K12,DB!W12,IF(AH3=DB!K13,DB!W13,CK5))))))))</f>
        <v/>
      </c>
      <c r="CK5" s="16" t="str">
        <f>IF(AH3=DB!K14,DB!W14,IF(AH3=DB!K15,DB!W15,IF(AH3=DB!K17,DB!W17,IF(AH3=DB!K18,DB!W18,IF(AH3=DB!K19,DB!W19,IF(AH3=DB!K20,DB!W20,IF(AH3=DB!K21,DB!W21,IF(AH3=DB!K22,DB!W22,CL5))))))))</f>
        <v/>
      </c>
      <c r="CL5" s="16" t="str">
        <f>IF(AH3=DB!K23,DB!W23,IF(AH3=DB!K24,DB!W24,IF(AH3=DB!K25,DB!W25,DB!W26)))</f>
        <v/>
      </c>
      <c r="CM5" s="16">
        <f>IF(J3=Rækker!B5,Rækker!B13,IF(J3=Rækker!D5,Rækker!D13,IF(J3=Rækker!F5,Rækker!F13,IF(J3=Rækker!H5,Rækker!H13,IF(J3=Rækker!J5,Rækker!J13,IF(J3=Rækker!L5,Rækker!L13,IF(J3=Rækker!N5,Rækker!N13,IF(J3=Rækker!P5,Rækker!P13,CN5))))))))</f>
        <v>2</v>
      </c>
      <c r="CN5" s="16">
        <f>IF(J3=Rækker!R5,Rækker!R13,IF(J3=Rækker!T5,Rækker!T13,IF(J3=Rækker!V5,Rækker!V13,IF(J3=Rækker!X5,Rækker!X13,IF(J3=Rækker!Z5,Rækker!Z13,IF(J3=Rækker!AB5,Rækker!AB13,IF(J3=Rækker!AD5,Rækker!AD13,IF(J3=Rækker!AF5,Rækker!AF13,CO5))))))))</f>
        <v>0</v>
      </c>
      <c r="CO5" s="16">
        <f>IF(J3=Rækker!AH5,Rækker!AH13,IF(J3=Rækker!AJ5,Rækker!AJ13,IF(J3=Rækker!AL5,Rækker!AL13,IF(J3=Rækker!AN5,Rækker!AN13,0))))</f>
        <v>0</v>
      </c>
      <c r="CP5" s="16">
        <f>IF(P3=Rækker!B5,Rækker!B13,IF(P3=Rækker!D5,Rækker!D13,IF(P3=Rækker!F5,Rækker!F13,IF(P3=Rækker!H5,Rækker!H13,IF(P3=Rækker!J5,Rækker!J13,IF(P3=Rækker!L5,Rækker!L13,IF(P3=Rækker!N5,Rækker!N13,IF(P3=Rækker!P5,Rækker!P13,CQ5))))))))</f>
        <v>1</v>
      </c>
      <c r="CQ5" s="16">
        <f>IF(P3=Rækker!R5,Rækker!R13,IF(P3=Rækker!T5,Rækker!T13,IF(P3=Rækker!V5,Rækker!V13,IF(P3=Rækker!X5,Rækker!X13,IF(P3=Rækker!Z5,Rækker!Z13,IF(P3=Rækker!AB5,Rækker!AB13,IF(P3=Rækker!AD5,Rækker!AD13,IF(P3=Rækker!AF5,Rækker!AF13,CR5))))))))</f>
        <v>1</v>
      </c>
      <c r="CR5" s="16">
        <f>IF(P3=Rækker!AH5,Rækker!AH13,IF(P3=Rækker!AJ5,Rækker!AJ13,IF(P3=Rækker!AL5,Rækker!AL13,IF(P3=Rækker!AN5,Rækker!AN13,0))))</f>
        <v>0</v>
      </c>
      <c r="CS5" s="16">
        <f>IF(V3=Rækker!B5,Rækker!B13,IF(V3=Rækker!D5,Rækker!D13,IF(V3=Rækker!F5,Rækker!F13,IF(V3=Rækker!H5,Rækker!H13,IF(V3=Rækker!J5,Rækker!J13,IF(V3=Rækker!L5,Rækker!L13,IF(V3=Rækker!N5,Rækker!N13,IF(V3=Rækker!P5,Rækker!P13,CT5))))))))</f>
        <v>2</v>
      </c>
      <c r="CT5" s="16">
        <f>IF(V3=Rækker!R5,Rækker!R13,IF(V3=Rækker!T5,Rækker!T13,IF(V3=Rækker!V5,Rækker!V13,IF(V3=Rækker!X5,Rækker!X13,IF(V3=Rækker!Z5,Rækker!Z13,IF(V3=Rækker!AB5,Rækker!AB13,IF(V3=Rækker!AD5,Rækker!AD13,IF(V3=Rækker!AF5,Rækker!AF13,CU5))))))))</f>
        <v>2</v>
      </c>
      <c r="CU5" s="16">
        <f>IF(V3=Rækker!AH5,Rækker!AH13,IF(V3=Rækker!AJ5,Rækker!AJ13,IF(V3=Rækker!AL5,Rækker!AL13,IF(V3=Rækker!AN5,Rækker!AN13,0))))</f>
        <v>0</v>
      </c>
      <c r="CV5" s="16">
        <f>IF(AB3=Rækker!B5,Rækker!B13,IF(AB3=Rækker!D5,Rækker!D13,IF(AB3=Rækker!F5,Rækker!F13,IF(AB3=Rækker!H5,Rækker!H13,IF(AB3=Rækker!J5,Rækker!J13,IF(AB3=Rækker!L5,Rækker!L13,IF(AB3=Rækker!N5,Rækker!N13,IF(AB3=Rækker!P5,Rækker!P13,CW5))))))))</f>
        <v>2</v>
      </c>
      <c r="CW5" s="16">
        <f>IF(AB3=Rækker!R5,Rækker!R13,IF(AB3=Rækker!T5,Rækker!T13,IF(AB3=Rækker!V5,Rækker!V13,IF(AB3=Rækker!X5,Rækker!X13,IF(AB3=Rækker!Z5,Rækker!Z13,IF(AB3=Rækker!AB5,Rækker!AB13,IF(AB3=Rækker!AD5,Rækker!AD13,IF(AB3=Rækker!AF5,Rækker!AF13,CX5))))))))</f>
        <v>0</v>
      </c>
      <c r="CX5" s="16">
        <f>IF(AB3=Rækker!AH5,Rækker!AH13,IF(AB3=Rækker!AJ5,Rækker!AJ13,IF(AB3=Rækker!AL5,Rækker!AL13,IF(AB3=Rækker!AN5,Rækker!AN13,0))))</f>
        <v>0</v>
      </c>
      <c r="CY5" s="16">
        <f>IF(AH3=Rækker!B5,Rækker!B13,IF(AH3=Rækker!D5,Rækker!D13,IF(AH3=Rækker!F5,Rækker!F13,IF(AH3=Rækker!H5,Rækker!H13,IF(AH3=Rækker!J5,Rækker!J13,IF(AH3=Rækker!L5,Rækker!L13,IF(AH3=Rækker!N5,Rækker!N13,IF(AH3=Rækker!P5,Rækker!P13,CZ5))))))))</f>
        <v>2</v>
      </c>
      <c r="CZ5" s="16">
        <f>IF(AH3=Rækker!R5,Rækker!R13,IF(AH3=Rækker!T5,Rækker!T13,IF(AH3=Rækker!V5,Rækker!V13,IF(AH3=Rækker!X5,Rækker!X13,IF(AH3=Rækker!Z5,Rækker!Z13,IF(AH3=Rækker!AB5,Rækker!AB13,IF(AH3=Rækker!AD5,Rækker!AD13,IF(AH3=Rækker!AF5,Rækker!AF13,DA5))))))))</f>
        <v>0</v>
      </c>
      <c r="DA5" s="16">
        <f>IF(AH3=Rækker!AH5,Rækker!AH13,IF(AH3=Rækker!AJ5,Rækker!AJ13,IF(AH3=Rækker!AL5,Rækker!AL13,IF(AH3=Rækker!AN5,Rækker!AN13,0))))</f>
        <v>0</v>
      </c>
      <c r="DB5" s="16">
        <f>IF(AN3=Rækker!B5,Rækker!B13,IF(AN3=Rækker!D5,Rækker!D13,IF(AN3=Rækker!F5,Rækker!F13,IF(AN3=Rækker!H5,Rækker!H13,IF(AN3=Rækker!J5,Rækker!J13,IF(AN3=Rækker!L5,Rækker!L13,IF(AN3=Rækker!N5,Rækker!N13,IF(AN3=Rækker!P5,Rækker!P13,DC5))))))))</f>
        <v>0</v>
      </c>
      <c r="DC5" s="16">
        <f>IF(AN3=Rækker!R5,Rækker!R13,IF(AN3=Rækker!T5,Rækker!T13,IF(AN3=Rækker!V5,Rækker!V13,IF(AN3=Rækker!X5,Rækker!X13,IF(AN3=Rækker!Z5,Rækker!Z13,IF(AN3=Rækker!AB5,Rækker!AB13,IF(AN3=Rækker!AD5,Rækker!AD13,IF(AN3=Rækker!AF5,Rækker!AF13,DD5))))))))</f>
        <v>0</v>
      </c>
      <c r="DD5" s="16">
        <f>IF(AN3=Rækker!AH5,Rækker!AH13,IF(AN3=Rækker!AJ5,Rækker!AJ13,IF(AN3=Rækker!AL5,Rækker!AL13,IF(AN3=Rækker!AN5,Rækker!AN13,0))))</f>
        <v>0</v>
      </c>
      <c r="DE5" s="16" t="str">
        <f>IF(AT3=Rækker!B5,Rækker!B13,IF(AT3=Rækker!D5,Rækker!D13,IF(AT3=Rækker!F5,Rækker!F13,IF(AT3=Rækker!H5,Rækker!H13,IF(AT3=Rækker!J5,Rækker!J13,IF(AT3=Rækker!L5,Rækker!L13,IF(AT3=Rækker!N5,Rækker!N13,IF(AT3=Rækker!P5,Rækker!P13,DF5))))))))</f>
        <v>x</v>
      </c>
      <c r="DF5" s="16" t="str">
        <f>IF(AT3=Rækker!R5,Rækker!R13,IF(AT3=Rækker!T5,Rækker!T13,IF(AT3=Rækker!V5,Rækker!V13,IF(AT3=Rækker!X5,Rækker!X13,IF(AT3=Rækker!Z5,Rækker!Z13,IF(AT3=Rækker!AB5,Rækker!AB13,IF(AT3=Rækker!AD5,Rækker!AD13,IF(AT3=Rækker!AF5,Rækker!AF13,DG5))))))))</f>
        <v>x</v>
      </c>
      <c r="DG5" s="16" t="str">
        <f>IF(AT3=Rækker!AH5,Rækker!AH13,IF(AT3=Rækker!AJ5,Rækker!AJ13,IF(AT3=Rækker!AL5,Rækker!AL13,IF(AT3=Rækker!AN5,Rækker!AN13,0))))</f>
        <v>x</v>
      </c>
      <c r="DH5" s="16">
        <f>IF(AZ3=Rækker!B5,Rækker!B13,IF(AZ3=Rækker!D5,Rækker!D13,IF(AZ3=Rækker!F5,Rækker!F13,IF(AZ3=Rækker!H5,Rækker!H13,IF(AZ3=Rækker!J5,Rækker!J13,IF(AZ3=Rækker!L5,Rækker!L13,IF(AZ3=Rækker!N5,Rækker!N13,IF(AZ3=Rækker!P5,Rækker!P13,DI5))))))))</f>
        <v>2</v>
      </c>
      <c r="DI5" s="16">
        <f>IF(AZ3=Rækker!R5,Rækker!R13,IF(AZ3=Rækker!T5,Rækker!T13,IF(AZ3=Rækker!V5,Rækker!V13,IF(AZ3=Rækker!X5,Rækker!X13,IF(AZ3=Rækker!Z5,Rækker!Z13,IF(AZ3=Rækker!AB5,Rækker!AB13,IF(AZ3=Rækker!AD5,Rækker!AD13,IF(AZ3=Rækker!AF5,Rækker!AF13,DJ5))))))))</f>
        <v>0</v>
      </c>
      <c r="DJ5" s="16">
        <f>IF(AZ3=Rækker!AH5,Rækker!AH13,IF(AZ3=Rækker!AJ5,Rækker!AJ13,IF(AZ3=Rækker!AL5,Rækker!AL13,IF(AZ3=Rækker!AN5,Rækker!AN13,0))))</f>
        <v>0</v>
      </c>
      <c r="DK5" s="16">
        <f>IF(BF3=Rækker!B5,Rækker!B13,IF(BF3=Rækker!D5,Rækker!D13,IF(BF3=Rækker!F5,Rækker!F13,IF(BF3=Rækker!H5,Rækker!H13,IF(BF3=Rækker!J5,Rækker!J13,IF(BF3=Rækker!L5,Rækker!L13,IF(BF3=Rækker!N5,Rækker!N13,IF(BF3=Rækker!P5,Rækker!P13,DL5))))))))</f>
        <v>2</v>
      </c>
      <c r="DL5" s="16">
        <f>IF(BF3=Rækker!R5,Rækker!R13,IF(BF3=Rækker!T5,Rækker!T13,IF(BF3=Rækker!V5,Rækker!V13,IF(BF3=Rækker!X5,Rækker!X13,IF(BF3=Rækker!Z5,Rækker!Z13,IF(BF3=Rækker!AB5,Rækker!AB13,IF(BF3=Rækker!AD5,Rækker!AD13,IF(BF3=Rækker!AF5,Rækker!AF13,DM5))))))))</f>
        <v>0</v>
      </c>
      <c r="DM5" s="16">
        <f>IF(BF3=Rækker!AH5,Rækker!AH13,IF(BF3=Rækker!AJ5,Rækker!AJ13,IF(BF3=Rækker!AL5,Rækker!AL13,IF(BF3=Rækker!AN5,Rækker!AN13,0))))</f>
        <v>0</v>
      </c>
      <c r="DN5" s="16">
        <f>IF(BL3=Rækker!B5,Rækker!B13,IF(BL3=Rækker!D5,Rækker!D13,IF(BL3=Rækker!F5,Rækker!F13,IF(BL3=Rækker!H5,Rækker!H13,IF(BL3=Rækker!J5,Rækker!J13,IF(BL3=Rækker!L5,Rækker!L13,IF(BL3=Rækker!N5,Rækker!N13,IF(BL3=Rækker!P5,Rækker!P13,DO5))))))))</f>
        <v>1</v>
      </c>
      <c r="DO5" s="16">
        <f>IF(BL3=Rækker!R5,Rækker!R13,IF(BL3=Rækker!T5,Rækker!T13,IF(BL3=Rækker!V5,Rækker!V13,IF(BL3=Rækker!X5,Rækker!X13,IF(BL3=Rækker!Z5,Rækker!Z13,IF(BL3=Rækker!AB5,Rækker!AB13,IF(BL3=Rækker!AD5,Rækker!AD13,IF(BL3=Rækker!AF5,Rækker!AF13,DP5))))))))</f>
        <v>1</v>
      </c>
      <c r="DP5" s="16">
        <f>IF(BL3=Rækker!AH5,Rækker!AH13,IF(BL3=Rækker!AJ5,Rækker!AJ13,IF(BL3=Rækker!AL5,Rækker!AL13,IF(BL3=Rækker!AN5,Rækker!AN13,0))))</f>
        <v>0</v>
      </c>
    </row>
    <row r="6" spans="1:120" ht="14.45" customHeight="1" x14ac:dyDescent="0.15">
      <c r="A6" s="217"/>
      <c r="B6" s="211"/>
      <c r="C6" s="211"/>
      <c r="D6" s="211"/>
      <c r="E6" s="211"/>
      <c r="F6" s="211"/>
      <c r="G6" s="218"/>
      <c r="H6" s="214"/>
      <c r="I6" s="202"/>
      <c r="J6" s="208"/>
      <c r="K6" s="208"/>
      <c r="L6" s="208"/>
      <c r="M6" s="208"/>
      <c r="N6" s="126"/>
      <c r="O6" s="126"/>
      <c r="P6" s="208"/>
      <c r="Q6" s="208"/>
      <c r="R6" s="208"/>
      <c r="S6" s="208"/>
      <c r="T6" s="210"/>
      <c r="U6" s="202"/>
      <c r="V6" s="212"/>
      <c r="W6" s="212"/>
      <c r="X6" s="212"/>
      <c r="Y6" s="212"/>
      <c r="Z6" s="126"/>
      <c r="AA6" s="126"/>
      <c r="AB6" s="208"/>
      <c r="AC6" s="208"/>
      <c r="AD6" s="208"/>
      <c r="AE6" s="208"/>
      <c r="AF6" s="210"/>
      <c r="AG6" s="202"/>
      <c r="AH6" s="208"/>
      <c r="AI6" s="208"/>
      <c r="AJ6" s="208"/>
      <c r="AK6" s="208"/>
      <c r="AL6" s="126"/>
      <c r="AM6" s="126"/>
      <c r="AN6" s="208"/>
      <c r="AO6" s="208"/>
      <c r="AP6" s="208"/>
      <c r="AQ6" s="208"/>
      <c r="AR6" s="210"/>
      <c r="AS6" s="202"/>
      <c r="AT6" s="208"/>
      <c r="AU6" s="208"/>
      <c r="AV6" s="208"/>
      <c r="AW6" s="208"/>
      <c r="AX6" s="126"/>
      <c r="AY6" s="126"/>
      <c r="AZ6" s="208"/>
      <c r="BA6" s="208"/>
      <c r="BB6" s="208"/>
      <c r="BC6" s="208"/>
      <c r="BD6" s="210"/>
      <c r="BE6" s="202"/>
      <c r="BF6" s="208"/>
      <c r="BG6" s="208"/>
      <c r="BH6" s="208"/>
      <c r="BI6" s="208"/>
      <c r="BJ6" s="126"/>
      <c r="BK6" s="126"/>
      <c r="BL6" s="208"/>
      <c r="BM6" s="208"/>
      <c r="BN6" s="208"/>
      <c r="BO6" s="208"/>
      <c r="BP6" s="210"/>
      <c r="BQ6" s="17"/>
      <c r="BR6" s="121" t="str">
        <f>IF(CG14=13,DB!E8,DB!A8)</f>
        <v>Flinca</v>
      </c>
      <c r="BS6" s="121"/>
      <c r="BT6" s="16" t="s">
        <v>20</v>
      </c>
      <c r="BU6" s="151" t="str">
        <f>IF(CG14=13,DB!F8,DB!B8)</f>
        <v>Idskov</v>
      </c>
      <c r="BV6" s="151"/>
      <c r="BW6" s="151"/>
      <c r="BX6" s="151"/>
      <c r="BY6" s="151"/>
      <c r="BZ6" s="151"/>
      <c r="CA6" s="151"/>
      <c r="CB6" s="21">
        <f>IF(CG14=13,DB!G8,DB!C8)</f>
        <v>5</v>
      </c>
      <c r="CC6" s="16" t="s">
        <v>20</v>
      </c>
      <c r="CD6" s="22">
        <f>IF(CG14=13,DB!H8,DB!D8)</f>
        <v>4</v>
      </c>
      <c r="CE6" s="16"/>
      <c r="CF6" s="16"/>
      <c r="CG6" s="16">
        <f t="shared" si="0"/>
        <v>1</v>
      </c>
      <c r="CH6" s="16">
        <f>IF(AM9="",DB14,0)</f>
        <v>0</v>
      </c>
      <c r="CI6" s="16">
        <f>IF(AM9="",1,0)</f>
        <v>0</v>
      </c>
      <c r="CJ6" s="16" t="str">
        <f>IF(AN3=DB!K6,DB!W6,IF(AN3=DB!K7,DB!W7,IF(AN3=DB!K8,DB!W8,IF(AN3=DB!K9,DB!W9,IF(AN3=DB!K10,DB!W10,IF(AN3=DB!K11,DB!W11,IF(AN3=DB!K12,DB!W12,IF(AN3=DB!K13,DB!W13,CK6))))))))</f>
        <v>Res 2</v>
      </c>
      <c r="CK6" s="16" t="str">
        <f>IF(AN3=DB!K14,DB!W14,IF(AN3=DB!K15,DB!W15,IF(AN3=DB!K17,DB!W17,IF(AN3=DB!K18,DB!W18,IF(AN3=DB!K19,DB!W19,IF(AN3=DB!K20,DB!W20,IF(AN3=DB!K21,DB!W21,IF(AN3=DB!K22,DB!W22,CL6))))))))</f>
        <v>Res 2</v>
      </c>
      <c r="CL6" s="16" t="str">
        <f>IF(AN3=DB!K23,DB!W23,IF(AN3=DB!K24,DB!W24,IF(AN3=DB!K25,DB!W25,DB!W26)))</f>
        <v/>
      </c>
      <c r="CM6" s="16">
        <f>IF(J3=Rækker!B5,Rækker!B14,IF(J3=Rækker!D5,Rækker!D14,IF(J3=Rækker!F5,Rækker!F14,IF(J3=Rækker!H5,Rækker!H14,IF(J3=Rækker!J5,Rækker!J14,IF(J3=Rækker!L5,Rækker!L14,IF(J3=Rækker!N5,Rækker!N14,IF(J3=Rækker!P5,Rækker!P14,CN6))))))))</f>
        <v>2</v>
      </c>
      <c r="CN6" s="16">
        <f>IF(J3=Rækker!R5,Rækker!R14,IF(J3=Rækker!T5,Rækker!T14,IF(J3=Rækker!V5,Rækker!V14,IF(J3=Rækker!X5,Rækker!X14,IF(J3=Rækker!Z5,Rækker!Z14,IF(J3=Rækker!AB5,Rækker!AB14,IF(J3=Rækker!AD5,Rækker!AD14,IF(J3=Rækker!AF5,Rækker!AF14,CO6))))))))</f>
        <v>0</v>
      </c>
      <c r="CO6" s="16">
        <f>IF(J3=Rækker!AH5,Rækker!AH14,IF(J3=Rækker!AJ5,Rækker!AJ14,IF(J3=Rækker!AL5,Rækker!AL14,IF(J3=Rækker!AN5,Rækker!AN14,0))))</f>
        <v>0</v>
      </c>
      <c r="CP6" s="16">
        <f>IF(P3=Rækker!B5,Rækker!B14,IF(P3=Rækker!D5,Rækker!D14,IF(P3=Rækker!F5,Rækker!F14,IF(P3=Rækker!H5,Rækker!H14,IF(P3=Rækker!J5,Rækker!J14,IF(P3=Rækker!L5,Rækker!L14,IF(P3=Rækker!N5,Rækker!N14,IF(P3=Rækker!P5,Rækker!P14,CQ6))))))))</f>
        <v>2</v>
      </c>
      <c r="CQ6" s="16">
        <f>IF(P3=Rækker!R5,Rækker!R14,IF(P3=Rækker!T5,Rækker!T14,IF(P3=Rækker!V5,Rækker!V14,IF(P3=Rækker!X5,Rækker!X14,IF(P3=Rækker!Z5,Rækker!Z14,IF(P3=Rækker!AB5,Rækker!AB14,IF(P3=Rækker!AD5,Rækker!AD14,IF(P3=Rækker!AF5,Rækker!AF14,CR6))))))))</f>
        <v>2</v>
      </c>
      <c r="CR6" s="16">
        <f>IF(P3=Rækker!AH5,Rækker!AH14,IF(P3=Rækker!AJ5,Rækker!AJ14,IF(P3=Rækker!AL5,Rækker!AL14,IF(P3=Rækker!AN5,Rækker!AN14,0))))</f>
        <v>0</v>
      </c>
      <c r="CS6" s="16">
        <f>IF(V3=Rækker!B5,Rækker!B14,IF(V3=Rækker!D5,Rækker!D14,IF(V3=Rækker!F5,Rækker!F14,IF(V3=Rækker!H5,Rækker!H14,IF(V3=Rækker!J5,Rækker!J14,IF(V3=Rækker!L5,Rækker!L14,IF(V3=Rækker!N5,Rækker!N14,IF(V3=Rækker!P5,Rækker!P14,CT6))))))))</f>
        <v>2</v>
      </c>
      <c r="CT6" s="16">
        <f>IF(V3=Rækker!R5,Rækker!R14,IF(V3=Rækker!T5,Rækker!T14,IF(V3=Rækker!V5,Rækker!V14,IF(V3=Rækker!X5,Rækker!X14,IF(V3=Rækker!Z5,Rækker!Z14,IF(V3=Rækker!AB5,Rækker!AB14,IF(V3=Rækker!AD5,Rækker!AD14,IF(V3=Rækker!AF5,Rækker!AF14,CU6))))))))</f>
        <v>2</v>
      </c>
      <c r="CU6" s="16">
        <f>IF(V3=Rækker!AH5,Rækker!AH14,IF(V3=Rækker!AJ5,Rækker!AJ14,IF(V3=Rækker!AL5,Rækker!AL14,IF(V3=Rækker!AN5,Rækker!AN14,0))))</f>
        <v>0</v>
      </c>
      <c r="CV6" s="16">
        <f>IF(AB3=Rækker!B5,Rækker!B14,IF(AB3=Rækker!D5,Rækker!D14,IF(AB3=Rækker!F5,Rækker!F14,IF(AB3=Rækker!H5,Rækker!H14,IF(AB3=Rækker!J5,Rækker!J14,IF(AB3=Rækker!L5,Rækker!L14,IF(AB3=Rækker!N5,Rækker!N14,IF(AB3=Rækker!P5,Rækker!P14,CW6))))))))</f>
        <v>2</v>
      </c>
      <c r="CW6" s="16">
        <f>IF(AB3=Rækker!R5,Rækker!R14,IF(AB3=Rækker!T5,Rækker!T14,IF(AB3=Rækker!V5,Rækker!V14,IF(AB3=Rækker!X5,Rækker!X14,IF(AB3=Rækker!Z5,Rækker!Z14,IF(AB3=Rækker!AB5,Rækker!AB14,IF(AB3=Rækker!AD5,Rækker!AD14,IF(AB3=Rækker!AF5,Rækker!AF14,CX6))))))))</f>
        <v>0</v>
      </c>
      <c r="CX6" s="16">
        <f>IF(AB3=Rækker!AH5,Rækker!AH14,IF(AB3=Rækker!AJ5,Rækker!AJ14,IF(AB3=Rækker!AL5,Rækker!AL14,IF(AB3=Rækker!AN5,Rækker!AN14,0))))</f>
        <v>0</v>
      </c>
      <c r="CY6" s="16">
        <f>IF(AH3=Rækker!B5,Rækker!B14,IF(AH3=Rækker!D5,Rækker!D14,IF(AH3=Rækker!F5,Rækker!F14,IF(AH3=Rækker!H5,Rækker!H14,IF(AH3=Rækker!J5,Rækker!J14,IF(AH3=Rækker!L5,Rækker!L14,IF(AH3=Rækker!N5,Rækker!N14,IF(AH3=Rækker!P5,Rækker!P14,CZ6))))))))</f>
        <v>2</v>
      </c>
      <c r="CZ6" s="16">
        <f>IF(AH3=Rækker!R5,Rækker!R14,IF(AH3=Rækker!T5,Rækker!T14,IF(AH3=Rækker!V5,Rækker!V14,IF(AH3=Rækker!X5,Rækker!X14,IF(AH3=Rækker!Z5,Rækker!Z14,IF(AH3=Rækker!AB5,Rækker!AB14,IF(AH3=Rækker!AD5,Rækker!AD14,IF(AH3=Rækker!AF5,Rækker!AF14,DA6))))))))</f>
        <v>0</v>
      </c>
      <c r="DA6" s="16">
        <f>IF(AH3=Rækker!AH5,Rækker!AH14,IF(AH3=Rækker!AJ5,Rækker!AJ14,IF(AH3=Rækker!AL5,Rækker!AL14,IF(AH3=Rækker!AN5,Rækker!AN14,0))))</f>
        <v>0</v>
      </c>
      <c r="DB6" s="16">
        <f>IF(AN3=Rækker!B5,Rækker!B14,IF(AN3=Rækker!D5,Rækker!D14,IF(AN3=Rækker!F5,Rækker!F14,IF(AN3=Rækker!H5,Rækker!H14,IF(AN3=Rækker!J5,Rækker!J14,IF(AN3=Rækker!L5,Rækker!L14,IF(AN3=Rækker!N5,Rækker!N14,IF(AN3=Rækker!P5,Rækker!P14,DC6))))))))</f>
        <v>0</v>
      </c>
      <c r="DC6" s="16">
        <f>IF(AN3=Rækker!R5,Rækker!R14,IF(AN3=Rækker!T5,Rækker!T14,IF(AN3=Rækker!V5,Rækker!V14,IF(AN3=Rækker!X5,Rækker!X14,IF(AN3=Rækker!Z5,Rækker!Z14,IF(AN3=Rækker!AB5,Rækker!AB14,IF(AN3=Rækker!AD5,Rækker!AD14,IF(AN3=Rækker!AF5,Rækker!AF14,DD6))))))))</f>
        <v>0</v>
      </c>
      <c r="DD6" s="16">
        <f>IF(AN3=Rækker!AH5,Rækker!AH14,IF(AN3=Rækker!AJ5,Rækker!AJ14,IF(AN3=Rækker!AL5,Rækker!AL14,IF(AN3=Rækker!AN5,Rækker!AN14,0))))</f>
        <v>0</v>
      </c>
      <c r="DE6" s="16">
        <f>IF(AT3=Rækker!B5,Rækker!B14,IF(AT3=Rækker!D5,Rækker!D14,IF(AT3=Rækker!F5,Rækker!F14,IF(AT3=Rækker!H5,Rækker!H14,IF(AT3=Rækker!J5,Rækker!J14,IF(AT3=Rækker!L5,Rækker!L14,IF(AT3=Rækker!N5,Rækker!N14,IF(AT3=Rækker!P5,Rækker!P14,DF6))))))))</f>
        <v>2</v>
      </c>
      <c r="DF6" s="16">
        <f>IF(AT3=Rækker!R5,Rækker!R14,IF(AT3=Rækker!T5,Rækker!T14,IF(AT3=Rækker!V5,Rækker!V14,IF(AT3=Rækker!X5,Rækker!X14,IF(AT3=Rækker!Z5,Rækker!Z14,IF(AT3=Rækker!AB5,Rækker!AB14,IF(AT3=Rækker!AD5,Rækker!AD14,IF(AT3=Rækker!AF5,Rækker!AF14,DG6))))))))</f>
        <v>2</v>
      </c>
      <c r="DG6" s="16">
        <f>IF(AT3=Rækker!AH5,Rækker!AH14,IF(AT3=Rækker!AJ5,Rækker!AJ14,IF(AT3=Rækker!AL5,Rækker!AL14,IF(AT3=Rækker!AN5,Rækker!AN14,0))))</f>
        <v>2</v>
      </c>
      <c r="DH6" s="16">
        <f>IF(AZ3=Rækker!B5,Rækker!B14,IF(AZ3=Rækker!D5,Rækker!D14,IF(AZ3=Rækker!F5,Rækker!F14,IF(AZ3=Rækker!H5,Rækker!H14,IF(AZ3=Rækker!J5,Rækker!J14,IF(AZ3=Rækker!L5,Rækker!L14,IF(AZ3=Rækker!N5,Rækker!N14,IF(AZ3=Rækker!P5,Rækker!P14,DI6))))))))</f>
        <v>2</v>
      </c>
      <c r="DI6" s="16">
        <f>IF(AZ3=Rækker!R5,Rækker!R14,IF(AZ3=Rækker!T5,Rækker!T14,IF(AZ3=Rækker!V5,Rækker!V14,IF(AZ3=Rækker!X5,Rækker!X14,IF(AZ3=Rækker!Z5,Rækker!Z14,IF(AZ3=Rækker!AB5,Rækker!AB14,IF(AZ3=Rækker!AD5,Rækker!AD14,IF(AZ3=Rækker!AF5,Rækker!AF14,DJ6))))))))</f>
        <v>0</v>
      </c>
      <c r="DJ6" s="16">
        <f>IF(AZ3=Rækker!AH5,Rækker!AH14,IF(AZ3=Rækker!AJ5,Rækker!AJ14,IF(AZ3=Rækker!AL5,Rækker!AL14,IF(AZ3=Rækker!AN5,Rækker!AN14,0))))</f>
        <v>0</v>
      </c>
      <c r="DK6" s="16">
        <f>IF(BF3=Rækker!B5,Rækker!B14,IF(BF3=Rækker!D5,Rækker!D14,IF(BF3=Rækker!F5,Rækker!F14,IF(BF3=Rækker!H5,Rækker!H14,IF(BF3=Rækker!J5,Rækker!J14,IF(BF3=Rækker!L5,Rækker!L14,IF(BF3=Rækker!N5,Rækker!N14,IF(BF3=Rækker!P5,Rækker!P14,DL6))))))))</f>
        <v>2</v>
      </c>
      <c r="DL6" s="16">
        <f>IF(BF3=Rækker!R5,Rækker!R14,IF(BF3=Rækker!T5,Rækker!T14,IF(BF3=Rækker!V5,Rækker!V14,IF(BF3=Rækker!X5,Rækker!X14,IF(BF3=Rækker!Z5,Rækker!Z14,IF(BF3=Rækker!AB5,Rækker!AB14,IF(BF3=Rækker!AD5,Rækker!AD14,IF(BF3=Rækker!AF5,Rækker!AF14,DM6))))))))</f>
        <v>0</v>
      </c>
      <c r="DM6" s="16">
        <f>IF(BF3=Rækker!AH5,Rækker!AH14,IF(BF3=Rækker!AJ5,Rækker!AJ14,IF(BF3=Rækker!AL5,Rækker!AL14,IF(BF3=Rækker!AN5,Rækker!AN14,0))))</f>
        <v>0</v>
      </c>
      <c r="DN6" s="16">
        <f>IF(BL3=Rækker!B5,Rækker!B14,IF(BL3=Rækker!D5,Rækker!D14,IF(BL3=Rækker!F5,Rækker!F14,IF(BL3=Rækker!H5,Rækker!H14,IF(BL3=Rækker!J5,Rækker!J14,IF(BL3=Rækker!L5,Rækker!L14,IF(BL3=Rækker!N5,Rækker!N14,IF(BL3=Rækker!P5,Rækker!P14,DO6))))))))</f>
        <v>2</v>
      </c>
      <c r="DO6" s="16">
        <f>IF(BL3=Rækker!R5,Rækker!R14,IF(BL3=Rækker!T5,Rækker!T14,IF(BL3=Rækker!V5,Rækker!V14,IF(BL3=Rækker!X5,Rækker!X14,IF(BL3=Rækker!Z5,Rækker!Z14,IF(BL3=Rækker!AB5,Rækker!AB14,IF(BL3=Rækker!AD5,Rækker!AD14,IF(BL3=Rækker!AF5,Rækker!AF14,DP6))))))))</f>
        <v>2</v>
      </c>
      <c r="DP6" s="16">
        <f>IF(BL3=Rækker!AH5,Rækker!AH14,IF(BL3=Rækker!AJ5,Rækker!AJ14,IF(BL3=Rækker!AL5,Rækker!AL14,IF(BL3=Rækker!AN5,Rækker!AN14,0))))</f>
        <v>0</v>
      </c>
    </row>
    <row r="7" spans="1:120" ht="14.45" customHeight="1" x14ac:dyDescent="0.15">
      <c r="A7" s="217"/>
      <c r="B7" s="211"/>
      <c r="C7" s="211"/>
      <c r="D7" s="211"/>
      <c r="E7" s="211"/>
      <c r="F7" s="211"/>
      <c r="G7" s="218"/>
      <c r="H7" s="214"/>
      <c r="I7" s="202"/>
      <c r="J7" s="208"/>
      <c r="K7" s="208"/>
      <c r="L7" s="208"/>
      <c r="M7" s="208"/>
      <c r="N7" s="126"/>
      <c r="O7" s="126"/>
      <c r="P7" s="208"/>
      <c r="Q7" s="208"/>
      <c r="R7" s="208"/>
      <c r="S7" s="208"/>
      <c r="T7" s="210"/>
      <c r="U7" s="202"/>
      <c r="V7" s="212"/>
      <c r="W7" s="212"/>
      <c r="X7" s="212"/>
      <c r="Y7" s="212"/>
      <c r="Z7" s="126"/>
      <c r="AA7" s="126"/>
      <c r="AB7" s="208"/>
      <c r="AC7" s="208"/>
      <c r="AD7" s="208"/>
      <c r="AE7" s="208"/>
      <c r="AF7" s="210"/>
      <c r="AG7" s="202"/>
      <c r="AH7" s="208"/>
      <c r="AI7" s="208"/>
      <c r="AJ7" s="208"/>
      <c r="AK7" s="208"/>
      <c r="AL7" s="126"/>
      <c r="AM7" s="126"/>
      <c r="AN7" s="208"/>
      <c r="AO7" s="208"/>
      <c r="AP7" s="208"/>
      <c r="AQ7" s="208"/>
      <c r="AR7" s="210"/>
      <c r="AS7" s="202"/>
      <c r="AT7" s="208"/>
      <c r="AU7" s="208"/>
      <c r="AV7" s="208"/>
      <c r="AW7" s="208"/>
      <c r="AX7" s="126"/>
      <c r="AY7" s="126"/>
      <c r="AZ7" s="208"/>
      <c r="BA7" s="208"/>
      <c r="BB7" s="208"/>
      <c r="BC7" s="208"/>
      <c r="BD7" s="210"/>
      <c r="BE7" s="202"/>
      <c r="BF7" s="208"/>
      <c r="BG7" s="208"/>
      <c r="BH7" s="208"/>
      <c r="BI7" s="208"/>
      <c r="BJ7" s="126"/>
      <c r="BK7" s="126"/>
      <c r="BL7" s="208"/>
      <c r="BM7" s="208"/>
      <c r="BN7" s="208"/>
      <c r="BO7" s="208"/>
      <c r="BP7" s="210"/>
      <c r="BQ7" s="17"/>
      <c r="BR7" s="121" t="str">
        <f>IF(CG14=13,DB!E9,DB!A9)</f>
        <v>Stoke</v>
      </c>
      <c r="BS7" s="121"/>
      <c r="BT7" s="16" t="s">
        <v>20</v>
      </c>
      <c r="BU7" s="151" t="str">
        <f>IF(CG14=13,DB!F9,DB!B9)</f>
        <v>Canary</v>
      </c>
      <c r="BV7" s="151"/>
      <c r="BW7" s="151"/>
      <c r="BX7" s="151"/>
      <c r="BY7" s="151"/>
      <c r="BZ7" s="151"/>
      <c r="CA7" s="151"/>
      <c r="CB7" s="21">
        <f>IF(CG14=13,DB!G9,DB!C9)</f>
        <v>4</v>
      </c>
      <c r="CC7" s="16" t="s">
        <v>20</v>
      </c>
      <c r="CD7" s="22">
        <f>IF(CG14=13,DB!H9,DB!D9)</f>
        <v>6</v>
      </c>
      <c r="CE7" s="16"/>
      <c r="CF7" s="16"/>
      <c r="CG7" s="16">
        <f t="shared" si="0"/>
        <v>1</v>
      </c>
      <c r="CH7" s="16">
        <f>IF(AS9="",DE14,0)</f>
        <v>4</v>
      </c>
      <c r="CI7" s="16">
        <f>IF(AS9="",1,0)</f>
        <v>1</v>
      </c>
      <c r="CJ7" s="16" t="str">
        <f>IF(AT3=DB!K6,DB!W6,IF(AT3=DB!K7,DB!W7,IF(AT3=DB!K8,DB!W8,IF(AT3=DB!K9,DB!W9,IF(AT3=DB!K10,DB!W10,IF(AT3=DB!K11,DB!W11,IF(AT3=DB!K12,DB!W12,IF(AT3=DB!K13,DB!W13,CK7))))))))</f>
        <v/>
      </c>
      <c r="CK7" s="16" t="str">
        <f>IF(AT3=DB!K14,DB!W14,IF(AT3=DB!K15,DB!W15,IF(AT3=DB!K17,DB!W17,IF(AT3=DB!K18,DB!W18,IF(AT3=DB!K19,DB!W19,IF(AT3=DB!K20,DB!W20,IF(AT3=DB!K21,DB!W21,IF(AT3=DB!K22,DB!W22,CL7))))))))</f>
        <v/>
      </c>
      <c r="CL7" s="16" t="str">
        <f>IF(AT3=DB!K23,DB!W23,IF(AT3=DB!K24,DB!W24,IF(AT3=DB!K25,DB!W25,DB!W26)))</f>
        <v/>
      </c>
      <c r="CM7" s="16">
        <f>IF(J3=Rækker!B5,Rækker!B15,IF(J3=Rækker!D5,Rækker!D15,IF(J3=Rækker!F5,Rækker!F15,IF(J3=Rækker!H5,Rækker!H15,IF(J3=Rækker!J5,Rækker!J15,IF(J3=Rækker!L5,Rækker!L15,IF(J3=Rækker!N5,Rækker!N15,IF(J3=Rækker!P5,Rækker!P15,CN7))))))))</f>
        <v>1</v>
      </c>
      <c r="CN7" s="16">
        <f>IF(J3=Rækker!R5,Rækker!R15,IF(J3=Rækker!T5,Rækker!T15,IF(J3=Rækker!V5,Rækker!V15,IF(J3=Rækker!X5,Rækker!X15,IF(J3=Rækker!Z5,Rækker!Z15,IF(J3=Rækker!AB5,Rækker!AB15,IF(J3=Rækker!AD5,Rækker!AD15,IF(J3=Rækker!AF5,Rækker!AF15,CO7))))))))</f>
        <v>0</v>
      </c>
      <c r="CO7" s="16">
        <f>IF(J3=Rækker!AH5,Rækker!AH15,IF(J3=Rækker!AJ5,Rækker!AJ15,IF(J3=Rækker!AL5,Rækker!AL15,IF(J3=Rækker!AN5,Rækker!AN15,0))))</f>
        <v>0</v>
      </c>
      <c r="CP7" s="16">
        <f>IF(P3=Rækker!B5,Rækker!B15,IF(P3=Rækker!D5,Rækker!D15,IF(P3=Rækker!F5,Rækker!F15,IF(P3=Rækker!H5,Rækker!H15,IF(P3=Rækker!J5,Rækker!J15,IF(P3=Rækker!L5,Rækker!L15,IF(P3=Rækker!N5,Rækker!N15,IF(P3=Rækker!P5,Rækker!P15,CQ7))))))))</f>
        <v>1</v>
      </c>
      <c r="CQ7" s="16">
        <f>IF(P3=Rækker!R5,Rækker!R15,IF(P3=Rækker!T5,Rækker!T15,IF(P3=Rækker!V5,Rækker!V15,IF(P3=Rækker!X5,Rækker!X15,IF(P3=Rækker!Z5,Rækker!Z15,IF(P3=Rækker!AB5,Rækker!AB15,IF(P3=Rækker!AD5,Rækker!AD15,IF(P3=Rækker!AF5,Rækker!AF15,CR7))))))))</f>
        <v>1</v>
      </c>
      <c r="CR7" s="16">
        <f>IF(P3=Rækker!AH5,Rækker!AH15,IF(P3=Rækker!AJ5,Rækker!AJ15,IF(P3=Rækker!AL5,Rækker!AL15,IF(P3=Rækker!AN5,Rækker!AN15,0))))</f>
        <v>0</v>
      </c>
      <c r="CS7" s="16">
        <f>IF(V3=Rækker!B5,Rækker!B15,IF(V3=Rækker!D5,Rækker!D15,IF(V3=Rækker!F5,Rækker!F15,IF(V3=Rækker!H5,Rækker!H15,IF(V3=Rækker!J5,Rækker!J15,IF(V3=Rækker!L5,Rækker!L15,IF(V3=Rækker!N5,Rækker!N15,IF(V3=Rækker!P5,Rækker!P15,CT7))))))))</f>
        <v>1</v>
      </c>
      <c r="CT7" s="16">
        <f>IF(V3=Rækker!R5,Rækker!R15,IF(V3=Rækker!T5,Rækker!T15,IF(V3=Rækker!V5,Rækker!V15,IF(V3=Rækker!X5,Rækker!X15,IF(V3=Rækker!Z5,Rækker!Z15,IF(V3=Rækker!AB5,Rækker!AB15,IF(V3=Rækker!AD5,Rækker!AD15,IF(V3=Rækker!AF5,Rækker!AF15,CU7))))))))</f>
        <v>1</v>
      </c>
      <c r="CU7" s="16">
        <f>IF(V3=Rækker!AH5,Rækker!AH15,IF(V3=Rækker!AJ5,Rækker!AJ15,IF(V3=Rækker!AL5,Rækker!AL15,IF(V3=Rækker!AN5,Rækker!AN15,0))))</f>
        <v>0</v>
      </c>
      <c r="CV7" s="16">
        <f>IF(AB3=Rækker!B5,Rækker!B15,IF(AB3=Rækker!D5,Rækker!D15,IF(AB3=Rækker!F5,Rækker!F15,IF(AB3=Rækker!H5,Rækker!H15,IF(AB3=Rækker!J5,Rækker!J15,IF(AB3=Rækker!L5,Rækker!L15,IF(AB3=Rækker!N5,Rækker!N15,IF(AB3=Rækker!P5,Rækker!P15,CW7))))))))</f>
        <v>1</v>
      </c>
      <c r="CW7" s="16">
        <f>IF(AB3=Rækker!R5,Rækker!R15,IF(AB3=Rækker!T5,Rækker!T15,IF(AB3=Rækker!V5,Rækker!V15,IF(AB3=Rækker!X5,Rækker!X15,IF(AB3=Rækker!Z5,Rækker!Z15,IF(AB3=Rækker!AB5,Rækker!AB15,IF(AB3=Rækker!AD5,Rækker!AD15,IF(AB3=Rækker!AF5,Rækker!AF15,CX7))))))))</f>
        <v>0</v>
      </c>
      <c r="CX7" s="16">
        <f>IF(AB3=Rækker!AH5,Rækker!AH15,IF(AB3=Rækker!AJ5,Rækker!AJ15,IF(AB3=Rækker!AL5,Rækker!AL15,IF(AB3=Rækker!AN5,Rækker!AN15,0))))</f>
        <v>0</v>
      </c>
      <c r="CY7" s="16">
        <f>IF(AH3=Rækker!B5,Rækker!B15,IF(AH3=Rækker!D5,Rækker!D15,IF(AH3=Rækker!F5,Rækker!F15,IF(AH3=Rækker!H5,Rækker!H15,IF(AH3=Rækker!J5,Rækker!J15,IF(AH3=Rækker!L5,Rækker!L15,IF(AH3=Rækker!N5,Rækker!N15,IF(AH3=Rækker!P5,Rækker!P15,CZ7))))))))</f>
        <v>1</v>
      </c>
      <c r="CZ7" s="16">
        <f>IF(AH3=Rækker!R5,Rækker!R15,IF(AH3=Rækker!T5,Rækker!T15,IF(AH3=Rækker!V5,Rækker!V15,IF(AH3=Rækker!X5,Rækker!X15,IF(AH3=Rækker!Z5,Rækker!Z15,IF(AH3=Rækker!AB5,Rækker!AB15,IF(AH3=Rækker!AD5,Rækker!AD15,IF(AH3=Rækker!AF5,Rækker!AF15,DA7))))))))</f>
        <v>0</v>
      </c>
      <c r="DA7" s="16">
        <f>IF(AH3=Rækker!AH5,Rækker!AH15,IF(AH3=Rækker!AJ5,Rækker!AJ15,IF(AH3=Rækker!AL5,Rækker!AL15,IF(AH3=Rækker!AN5,Rækker!AN15,0))))</f>
        <v>0</v>
      </c>
      <c r="DB7" s="16">
        <f>IF(AN3=Rækker!B5,Rækker!B15,IF(AN3=Rækker!D5,Rækker!D15,IF(AN3=Rækker!F5,Rækker!F15,IF(AN3=Rækker!H5,Rækker!H15,IF(AN3=Rækker!J5,Rækker!J15,IF(AN3=Rækker!L5,Rækker!L15,IF(AN3=Rækker!N5,Rækker!N15,IF(AN3=Rækker!P5,Rækker!P15,DC7))))))))</f>
        <v>0</v>
      </c>
      <c r="DC7" s="16">
        <f>IF(AN3=Rækker!R5,Rækker!R15,IF(AN3=Rækker!T5,Rækker!T15,IF(AN3=Rækker!V5,Rækker!V15,IF(AN3=Rækker!X5,Rækker!X15,IF(AN3=Rækker!Z5,Rækker!Z15,IF(AN3=Rækker!AB5,Rækker!AB15,IF(AN3=Rækker!AD5,Rækker!AD15,IF(AN3=Rækker!AF5,Rækker!AF15,DD7))))))))</f>
        <v>0</v>
      </c>
      <c r="DD7" s="16">
        <f>IF(AN3=Rækker!AH5,Rækker!AH15,IF(AN3=Rækker!AJ5,Rækker!AJ15,IF(AN3=Rækker!AL5,Rækker!AL15,IF(AN3=Rækker!AN5,Rækker!AN15,0))))</f>
        <v>0</v>
      </c>
      <c r="DE7" s="16">
        <f>IF(AT3=Rækker!B5,Rækker!B15,IF(AT3=Rækker!D5,Rækker!D15,IF(AT3=Rækker!F5,Rækker!F15,IF(AT3=Rækker!H5,Rækker!H15,IF(AT3=Rækker!J5,Rækker!J15,IF(AT3=Rækker!L5,Rækker!L15,IF(AT3=Rækker!N5,Rækker!N15,IF(AT3=Rækker!P5,Rækker!P15,DF7))))))))</f>
        <v>1</v>
      </c>
      <c r="DF7" s="16">
        <f>IF(AT3=Rækker!R5,Rækker!R15,IF(AT3=Rækker!T5,Rækker!T15,IF(AT3=Rækker!V5,Rækker!V15,IF(AT3=Rækker!X5,Rækker!X15,IF(AT3=Rækker!Z5,Rækker!Z15,IF(AT3=Rækker!AB5,Rækker!AB15,IF(AT3=Rækker!AD5,Rækker!AD15,IF(AT3=Rækker!AF5,Rækker!AF15,DG7))))))))</f>
        <v>1</v>
      </c>
      <c r="DG7" s="16">
        <f>IF(AT3=Rækker!AH5,Rækker!AH15,IF(AT3=Rækker!AJ5,Rækker!AJ15,IF(AT3=Rækker!AL5,Rækker!AL15,IF(AT3=Rækker!AN5,Rækker!AN15,0))))</f>
        <v>1</v>
      </c>
      <c r="DH7" s="16">
        <f>IF(AZ3=Rækker!B5,Rækker!B15,IF(AZ3=Rækker!D5,Rækker!D15,IF(AZ3=Rækker!F5,Rækker!F15,IF(AZ3=Rækker!H5,Rækker!H15,IF(AZ3=Rækker!J5,Rækker!J15,IF(AZ3=Rækker!L5,Rækker!L15,IF(AZ3=Rækker!N5,Rækker!N15,IF(AZ3=Rækker!P5,Rækker!P15,DI7))))))))</f>
        <v>1</v>
      </c>
      <c r="DI7" s="16">
        <f>IF(AZ3=Rækker!R5,Rækker!R15,IF(AZ3=Rækker!T5,Rækker!T15,IF(AZ3=Rækker!V5,Rækker!V15,IF(AZ3=Rækker!X5,Rækker!X15,IF(AZ3=Rækker!Z5,Rækker!Z15,IF(AZ3=Rækker!AB5,Rækker!AB15,IF(AZ3=Rækker!AD5,Rækker!AD15,IF(AZ3=Rækker!AF5,Rækker!AF15,DJ7))))))))</f>
        <v>0</v>
      </c>
      <c r="DJ7" s="16">
        <f>IF(AZ3=Rækker!AH5,Rækker!AH15,IF(AZ3=Rækker!AJ5,Rækker!AJ15,IF(AZ3=Rækker!AL5,Rækker!AL15,IF(AZ3=Rækker!AN5,Rækker!AN15,0))))</f>
        <v>0</v>
      </c>
      <c r="DK7" s="16">
        <f>IF(BF3=Rækker!B5,Rækker!B15,IF(BF3=Rækker!D5,Rækker!D15,IF(BF3=Rækker!F5,Rækker!F15,IF(BF3=Rækker!H5,Rækker!H15,IF(BF3=Rækker!J5,Rækker!J15,IF(BF3=Rækker!L5,Rækker!L15,IF(BF3=Rækker!N5,Rækker!N15,IF(BF3=Rækker!P5,Rækker!P15,DL7))))))))</f>
        <v>1</v>
      </c>
      <c r="DL7" s="16">
        <f>IF(BF3=Rækker!R5,Rækker!R15,IF(BF3=Rækker!T5,Rækker!T15,IF(BF3=Rækker!V5,Rækker!V15,IF(BF3=Rækker!X5,Rækker!X15,IF(BF3=Rækker!Z5,Rækker!Z15,IF(BF3=Rækker!AB5,Rækker!AB15,IF(BF3=Rækker!AD5,Rækker!AD15,IF(BF3=Rækker!AF5,Rækker!AF15,DM7))))))))</f>
        <v>0</v>
      </c>
      <c r="DM7" s="16">
        <f>IF(BF3=Rækker!AH5,Rækker!AH15,IF(BF3=Rækker!AJ5,Rækker!AJ15,IF(BF3=Rækker!AL5,Rækker!AL15,IF(BF3=Rækker!AN5,Rækker!AN15,0))))</f>
        <v>0</v>
      </c>
      <c r="DN7" s="16">
        <f>IF(BL3=Rækker!B5,Rækker!B15,IF(BL3=Rækker!D5,Rækker!D15,IF(BL3=Rækker!F5,Rækker!F15,IF(BL3=Rækker!H5,Rækker!H15,IF(BL3=Rækker!J5,Rækker!J15,IF(BL3=Rækker!L5,Rækker!L15,IF(BL3=Rækker!N5,Rækker!N15,IF(BL3=Rækker!P5,Rækker!P15,DO7))))))))</f>
        <v>1</v>
      </c>
      <c r="DO7" s="16">
        <f>IF(BL3=Rækker!R5,Rækker!R15,IF(BL3=Rækker!T5,Rækker!T15,IF(BL3=Rækker!V5,Rækker!V15,IF(BL3=Rækker!X5,Rækker!X15,IF(BL3=Rækker!Z5,Rækker!Z15,IF(BL3=Rækker!AB5,Rækker!AB15,IF(BL3=Rækker!AD5,Rækker!AD15,IF(BL3=Rækker!AF5,Rækker!AF15,DP7))))))))</f>
        <v>1</v>
      </c>
      <c r="DP7" s="16">
        <f>IF(BL3=Rækker!AH5,Rækker!AH15,IF(BL3=Rækker!AJ5,Rækker!AJ15,IF(BL3=Rækker!AL5,Rækker!AL15,IF(BL3=Rækker!AN5,Rækker!AN15,0))))</f>
        <v>0</v>
      </c>
    </row>
    <row r="8" spans="1:120" ht="14.45" customHeight="1" x14ac:dyDescent="0.15">
      <c r="A8" s="217"/>
      <c r="B8" s="211"/>
      <c r="C8" s="211"/>
      <c r="D8" s="211"/>
      <c r="E8" s="211"/>
      <c r="F8" s="211"/>
      <c r="G8" s="218"/>
      <c r="H8" s="214"/>
      <c r="I8" s="202"/>
      <c r="J8" s="208"/>
      <c r="K8" s="208"/>
      <c r="L8" s="208"/>
      <c r="M8" s="208"/>
      <c r="N8" s="126"/>
      <c r="O8" s="126"/>
      <c r="P8" s="208"/>
      <c r="Q8" s="208"/>
      <c r="R8" s="208"/>
      <c r="S8" s="208"/>
      <c r="T8" s="210"/>
      <c r="U8" s="202"/>
      <c r="V8" s="212"/>
      <c r="W8" s="212"/>
      <c r="X8" s="212"/>
      <c r="Y8" s="212"/>
      <c r="Z8" s="126"/>
      <c r="AA8" s="126"/>
      <c r="AB8" s="208"/>
      <c r="AC8" s="208"/>
      <c r="AD8" s="208"/>
      <c r="AE8" s="208"/>
      <c r="AF8" s="210"/>
      <c r="AG8" s="202"/>
      <c r="AH8" s="208"/>
      <c r="AI8" s="208"/>
      <c r="AJ8" s="208"/>
      <c r="AK8" s="208"/>
      <c r="AL8" s="126"/>
      <c r="AM8" s="126"/>
      <c r="AN8" s="208"/>
      <c r="AO8" s="208"/>
      <c r="AP8" s="208"/>
      <c r="AQ8" s="208"/>
      <c r="AR8" s="210"/>
      <c r="AS8" s="202"/>
      <c r="AT8" s="208"/>
      <c r="AU8" s="208"/>
      <c r="AV8" s="208"/>
      <c r="AW8" s="208"/>
      <c r="AX8" s="126"/>
      <c r="AY8" s="126"/>
      <c r="AZ8" s="208"/>
      <c r="BA8" s="208"/>
      <c r="BB8" s="208"/>
      <c r="BC8" s="208"/>
      <c r="BD8" s="210"/>
      <c r="BE8" s="202"/>
      <c r="BF8" s="208"/>
      <c r="BG8" s="208"/>
      <c r="BH8" s="208"/>
      <c r="BI8" s="208"/>
      <c r="BJ8" s="126"/>
      <c r="BK8" s="126"/>
      <c r="BL8" s="208"/>
      <c r="BM8" s="208"/>
      <c r="BN8" s="208"/>
      <c r="BO8" s="208"/>
      <c r="BP8" s="210"/>
      <c r="BQ8" s="17"/>
      <c r="BR8" s="121" t="str">
        <f>IF(CG14=13,DB!E10,DB!A10)</f>
        <v>Frydkær</v>
      </c>
      <c r="BS8" s="121"/>
      <c r="BT8" s="16" t="s">
        <v>20</v>
      </c>
      <c r="BU8" s="151" t="str">
        <f>IF(CG14=13,DB!F10,DB!B10)</f>
        <v>Futte</v>
      </c>
      <c r="BV8" s="151"/>
      <c r="BW8" s="151"/>
      <c r="BX8" s="151"/>
      <c r="BY8" s="151"/>
      <c r="BZ8" s="151"/>
      <c r="CA8" s="151"/>
      <c r="CB8" s="21">
        <f>IF(CG14=13,DB!G10,DB!C10)</f>
        <v>3</v>
      </c>
      <c r="CC8" s="16" t="s">
        <v>20</v>
      </c>
      <c r="CD8" s="22">
        <f>IF(CG14=13,DB!H10,DB!D10)</f>
        <v>4</v>
      </c>
      <c r="CE8" s="16"/>
      <c r="CF8" s="16"/>
      <c r="CG8" s="16">
        <f t="shared" si="0"/>
        <v>1</v>
      </c>
      <c r="CH8" s="16">
        <f>IF(AY9="",DH14,0)</f>
        <v>6</v>
      </c>
      <c r="CI8" s="16">
        <f>IF(AY9="",1,0)</f>
        <v>1</v>
      </c>
      <c r="CJ8" s="16" t="str">
        <f>IF(AZ3=DB!K6,DB!W6,IF(AZ3=DB!K7,DB!W7,IF(AZ3=DB!K8,DB!W8,IF(AZ3=DB!K9,DB!W9,IF(AZ3=DB!K10,DB!W10,IF(AZ3=DB!K11,DB!W11,IF(AZ3=DB!K12,DB!W12,IF(AZ3=DB!K13,DB!W13,CK8))))))))</f>
        <v/>
      </c>
      <c r="CK8" s="16" t="str">
        <f>IF(AZ3=DB!K14,DB!W14,IF(AZ3=DB!K15,DB!W15,IF(AZ3=DB!K17,DB!W17,IF(AZ3=DB!K18,DB!W18,IF(AZ3=DB!K19,DB!W19,IF(AZ3=DB!K20,DB!W20,IF(AZ3=DB!K21,DB!W21,IF(AZ3=DB!K22,DB!W22,CL8))))))))</f>
        <v/>
      </c>
      <c r="CL8" s="16" t="str">
        <f>IF(AZ3=DB!K23,DB!W23,IF(AZ3=DB!K24,DB!W24,IF(AZ3=DB!K25,DB!W25,DB!W26)))</f>
        <v/>
      </c>
      <c r="CM8" s="16">
        <f>IF(J3=Rækker!B5,Rækker!B16,IF(J3=Rækker!D5,Rækker!D16,IF(J3=Rækker!F5,Rækker!F16,IF(J3=Rækker!H5,Rækker!H16,IF(J3=Rækker!J5,Rækker!J16,IF(J3=Rækker!L5,Rækker!L16,IF(J3=Rækker!N5,Rækker!N16,IF(J3=Rækker!P5,Rækker!P16,CN8))))))))</f>
        <v>1</v>
      </c>
      <c r="CN8" s="16">
        <f>IF(J3=Rækker!R5,Rækker!R16,IF(J3=Rækker!T5,Rækker!T16,IF(J3=Rækker!V5,Rækker!V16,IF(J3=Rækker!X5,Rækker!X16,IF(J3=Rækker!Z5,Rækker!Z16,IF(J3=Rækker!AB5,Rækker!AB16,IF(J3=Rækker!AD5,Rækker!AD16,IF(J3=Rækker!AF5,Rækker!AF16,CO8))))))))</f>
        <v>0</v>
      </c>
      <c r="CO8" s="16">
        <f>IF(J3=Rækker!AH5,Rækker!AH16,IF(J3=Rækker!AJ5,Rækker!AJ16,IF(J3=Rækker!AL5,Rækker!AL16,IF(J3=Rækker!AN5,Rækker!AN16,0))))</f>
        <v>0</v>
      </c>
      <c r="CP8" s="16">
        <f>IF(P3=Rækker!B5,Rækker!B16,IF(P3=Rækker!D5,Rækker!D16,IF(P3=Rækker!F5,Rækker!F16,IF(P3=Rækker!H5,Rækker!H16,IF(P3=Rækker!J5,Rækker!J16,IF(P3=Rækker!L5,Rækker!L16,IF(P3=Rækker!N5,Rækker!N16,IF(P3=Rækker!P5,Rækker!P16,CQ8))))))))</f>
        <v>1</v>
      </c>
      <c r="CQ8" s="16">
        <f>IF(P3=Rækker!R5,Rækker!R16,IF(P3=Rækker!T5,Rækker!T16,IF(P3=Rækker!V5,Rækker!V16,IF(P3=Rækker!X5,Rækker!X16,IF(P3=Rækker!Z5,Rækker!Z16,IF(P3=Rækker!AB5,Rækker!AB16,IF(P3=Rækker!AD5,Rækker!AD16,IF(P3=Rækker!AF5,Rækker!AF16,CR8))))))))</f>
        <v>1</v>
      </c>
      <c r="CR8" s="16">
        <f>IF(P3=Rækker!AH5,Rækker!AH16,IF(P3=Rækker!AJ5,Rækker!AJ16,IF(P3=Rækker!AL5,Rækker!AL16,IF(P3=Rækker!AN5,Rækker!AN16,0))))</f>
        <v>0</v>
      </c>
      <c r="CS8" s="16">
        <f>IF(V3=Rækker!B5,Rækker!B16,IF(V3=Rækker!D5,Rækker!D16,IF(V3=Rækker!F5,Rækker!F16,IF(V3=Rækker!H5,Rækker!H16,IF(V3=Rækker!J5,Rækker!J16,IF(V3=Rækker!L5,Rækker!L16,IF(V3=Rækker!N5,Rækker!N16,IF(V3=Rækker!P5,Rækker!P16,CT8))))))))</f>
        <v>1</v>
      </c>
      <c r="CT8" s="16">
        <f>IF(V3=Rækker!R5,Rækker!R16,IF(V3=Rækker!T5,Rækker!T16,IF(V3=Rækker!V5,Rækker!V16,IF(V3=Rækker!X5,Rækker!X16,IF(V3=Rækker!Z5,Rækker!Z16,IF(V3=Rækker!AB5,Rækker!AB16,IF(V3=Rækker!AD5,Rækker!AD16,IF(V3=Rækker!AF5,Rækker!AF16,CU8))))))))</f>
        <v>1</v>
      </c>
      <c r="CU8" s="16">
        <f>IF(V3=Rækker!AH5,Rækker!AH16,IF(V3=Rækker!AJ5,Rækker!AJ16,IF(V3=Rækker!AL5,Rækker!AL16,IF(V3=Rækker!AN5,Rækker!AN16,0))))</f>
        <v>0</v>
      </c>
      <c r="CV8" s="16">
        <f>IF(AB3=Rækker!B5,Rækker!B16,IF(AB3=Rækker!D5,Rækker!D16,IF(AB3=Rækker!F5,Rækker!F16,IF(AB3=Rækker!H5,Rækker!H16,IF(AB3=Rækker!J5,Rækker!J16,IF(AB3=Rækker!L5,Rækker!L16,IF(AB3=Rækker!N5,Rækker!N16,IF(AB3=Rækker!P5,Rækker!P16,CW8))))))))</f>
        <v>1</v>
      </c>
      <c r="CW8" s="16">
        <f>IF(AB3=Rækker!R5,Rækker!R16,IF(AB3=Rækker!T5,Rækker!T16,IF(AB3=Rækker!V5,Rækker!V16,IF(AB3=Rækker!X5,Rækker!X16,IF(AB3=Rækker!Z5,Rækker!Z16,IF(AB3=Rækker!AB5,Rækker!AB16,IF(AB3=Rækker!AD5,Rækker!AD16,IF(AB3=Rækker!AF5,Rækker!AF16,CX8))))))))</f>
        <v>0</v>
      </c>
      <c r="CX8" s="16">
        <f>IF(AB3=Rækker!AH5,Rækker!AH16,IF(AB3=Rækker!AJ5,Rækker!AJ16,IF(AB3=Rækker!AL5,Rækker!AL16,IF(AB3=Rækker!AN5,Rækker!AN16,0))))</f>
        <v>0</v>
      </c>
      <c r="CY8" s="16">
        <f>IF(AH3=Rækker!B5,Rækker!B16,IF(AH3=Rækker!D5,Rækker!D16,IF(AH3=Rækker!F5,Rækker!F16,IF(AH3=Rækker!H5,Rækker!H16,IF(AH3=Rækker!J5,Rækker!J16,IF(AH3=Rækker!L5,Rækker!L16,IF(AH3=Rækker!N5,Rækker!N16,IF(AH3=Rækker!P5,Rækker!P16,CZ8))))))))</f>
        <v>1</v>
      </c>
      <c r="CZ8" s="16">
        <f>IF(AH3=Rækker!R5,Rækker!R16,IF(AH3=Rækker!T5,Rækker!T16,IF(AH3=Rækker!V5,Rækker!V16,IF(AH3=Rækker!X5,Rækker!X16,IF(AH3=Rækker!Z5,Rækker!Z16,IF(AH3=Rækker!AB5,Rækker!AB16,IF(AH3=Rækker!AD5,Rækker!AD16,IF(AH3=Rækker!AF5,Rækker!AF16,DA8))))))))</f>
        <v>0</v>
      </c>
      <c r="DA8" s="16">
        <f>IF(AH3=Rækker!AH5,Rækker!AH16,IF(AH3=Rækker!AJ5,Rækker!AJ16,IF(AH3=Rækker!AL5,Rækker!AL16,IF(AH3=Rækker!AN5,Rækker!AN16,0))))</f>
        <v>0</v>
      </c>
      <c r="DB8" s="16">
        <f>IF(AN3=Rækker!B5,Rækker!B16,IF(AN3=Rækker!D5,Rækker!D16,IF(AN3=Rækker!F5,Rækker!F16,IF(AN3=Rækker!H5,Rækker!H16,IF(AN3=Rækker!J5,Rækker!J16,IF(AN3=Rækker!L5,Rækker!L16,IF(AN3=Rækker!N5,Rækker!N16,IF(AN3=Rækker!P5,Rækker!P16,DC8))))))))</f>
        <v>0</v>
      </c>
      <c r="DC8" s="16">
        <f>IF(AN3=Rækker!R5,Rækker!R16,IF(AN3=Rækker!T5,Rækker!T16,IF(AN3=Rækker!V5,Rækker!V16,IF(AN3=Rækker!X5,Rækker!X16,IF(AN3=Rækker!Z5,Rækker!Z16,IF(AN3=Rækker!AB5,Rækker!AB16,IF(AN3=Rækker!AD5,Rækker!AD16,IF(AN3=Rækker!AF5,Rækker!AF16,DD8))))))))</f>
        <v>0</v>
      </c>
      <c r="DD8" s="16">
        <f>IF(AN3=Rækker!AH5,Rækker!AH16,IF(AN3=Rækker!AJ5,Rækker!AJ16,IF(AN3=Rækker!AL5,Rækker!AL16,IF(AN3=Rækker!AN5,Rækker!AN16,0))))</f>
        <v>0</v>
      </c>
      <c r="DE8" s="16">
        <f>IF(AT3=Rækker!B5,Rækker!B16,IF(AT3=Rækker!D5,Rækker!D16,IF(AT3=Rækker!F5,Rækker!F16,IF(AT3=Rækker!H5,Rækker!H16,IF(AT3=Rækker!J5,Rækker!J16,IF(AT3=Rækker!L5,Rækker!L16,IF(AT3=Rækker!N5,Rækker!N16,IF(AT3=Rækker!P5,Rækker!P16,DF8))))))))</f>
        <v>1</v>
      </c>
      <c r="DF8" s="16">
        <f>IF(AT3=Rækker!R5,Rækker!R16,IF(AT3=Rækker!T5,Rækker!T16,IF(AT3=Rækker!V5,Rækker!V16,IF(AT3=Rækker!X5,Rækker!X16,IF(AT3=Rækker!Z5,Rækker!Z16,IF(AT3=Rækker!AB5,Rækker!AB16,IF(AT3=Rækker!AD5,Rækker!AD16,IF(AT3=Rækker!AF5,Rækker!AF16,DG8))))))))</f>
        <v>1</v>
      </c>
      <c r="DG8" s="16">
        <f>IF(AT3=Rækker!AH5,Rækker!AH16,IF(AT3=Rækker!AJ5,Rækker!AJ16,IF(AT3=Rækker!AL5,Rækker!AL16,IF(AT3=Rækker!AN5,Rækker!AN16,0))))</f>
        <v>1</v>
      </c>
      <c r="DH8" s="16">
        <f>IF(AZ3=Rækker!B5,Rækker!B16,IF(AZ3=Rækker!D5,Rækker!D16,IF(AZ3=Rækker!F5,Rækker!F16,IF(AZ3=Rækker!H5,Rækker!H16,IF(AZ3=Rækker!J5,Rækker!J16,IF(AZ3=Rækker!L5,Rækker!L16,IF(AZ3=Rækker!N5,Rækker!N16,IF(AZ3=Rækker!P5,Rækker!P16,DI8))))))))</f>
        <v>1</v>
      </c>
      <c r="DI8" s="16">
        <f>IF(AZ3=Rækker!R5,Rækker!R16,IF(AZ3=Rækker!T5,Rækker!T16,IF(AZ3=Rækker!V5,Rækker!V16,IF(AZ3=Rækker!X5,Rækker!X16,IF(AZ3=Rækker!Z5,Rækker!Z16,IF(AZ3=Rækker!AB5,Rækker!AB16,IF(AZ3=Rækker!AD5,Rækker!AD16,IF(AZ3=Rækker!AF5,Rækker!AF16,DJ8))))))))</f>
        <v>0</v>
      </c>
      <c r="DJ8" s="16">
        <f>IF(AZ3=Rækker!AH5,Rækker!AH16,IF(AZ3=Rækker!AJ5,Rækker!AJ16,IF(AZ3=Rækker!AL5,Rækker!AL16,IF(AZ3=Rækker!AN5,Rækker!AN16,0))))</f>
        <v>0</v>
      </c>
      <c r="DK8" s="16">
        <f>IF(BF3=Rækker!B5,Rækker!B16,IF(BF3=Rækker!D5,Rækker!D16,IF(BF3=Rækker!F5,Rækker!F16,IF(BF3=Rækker!H5,Rækker!H16,IF(BF3=Rækker!J5,Rækker!J16,IF(BF3=Rækker!L5,Rækker!L16,IF(BF3=Rækker!N5,Rækker!N16,IF(BF3=Rækker!P5,Rækker!P16,DL8))))))))</f>
        <v>1</v>
      </c>
      <c r="DL8" s="16">
        <f>IF(BF3=Rækker!R5,Rækker!R16,IF(BF3=Rækker!T5,Rækker!T16,IF(BF3=Rækker!V5,Rækker!V16,IF(BF3=Rækker!X5,Rækker!X16,IF(BF3=Rækker!Z5,Rækker!Z16,IF(BF3=Rækker!AB5,Rækker!AB16,IF(BF3=Rækker!AD5,Rækker!AD16,IF(BF3=Rækker!AF5,Rækker!AF16,DM8))))))))</f>
        <v>0</v>
      </c>
      <c r="DM8" s="16">
        <f>IF(BF3=Rækker!AH5,Rækker!AH16,IF(BF3=Rækker!AJ5,Rækker!AJ16,IF(BF3=Rækker!AL5,Rækker!AL16,IF(BF3=Rækker!AN5,Rækker!AN16,0))))</f>
        <v>0</v>
      </c>
      <c r="DN8" s="16">
        <f>IF(BL3=Rækker!B5,Rækker!B16,IF(BL3=Rækker!D5,Rækker!D16,IF(BL3=Rækker!F5,Rækker!F16,IF(BL3=Rækker!H5,Rækker!H16,IF(BL3=Rækker!J5,Rækker!J16,IF(BL3=Rækker!L5,Rækker!L16,IF(BL3=Rækker!N5,Rækker!N16,IF(BL3=Rækker!P5,Rækker!P16,DO8))))))))</f>
        <v>1</v>
      </c>
      <c r="DO8" s="16">
        <f>IF(BL3=Rækker!R5,Rækker!R16,IF(BL3=Rækker!T5,Rækker!T16,IF(BL3=Rækker!V5,Rækker!V16,IF(BL3=Rækker!X5,Rækker!X16,IF(BL3=Rækker!Z5,Rækker!Z16,IF(BL3=Rækker!AB5,Rækker!AB16,IF(BL3=Rækker!AD5,Rækker!AD16,IF(BL3=Rækker!AF5,Rækker!AF16,DP8))))))))</f>
        <v>1</v>
      </c>
      <c r="DP8" s="16">
        <f>IF(BL3=Rækker!AH5,Rækker!AH16,IF(BL3=Rækker!AJ5,Rækker!AJ16,IF(BL3=Rækker!AL5,Rækker!AL16,IF(BL3=Rækker!AN5,Rækker!AN16,0))))</f>
        <v>0</v>
      </c>
    </row>
    <row r="9" spans="1:120" ht="14.45" customHeight="1" thickBot="1" x14ac:dyDescent="0.2">
      <c r="A9" s="217"/>
      <c r="B9" s="211"/>
      <c r="C9" s="211"/>
      <c r="D9" s="211"/>
      <c r="E9" s="211"/>
      <c r="F9" s="211"/>
      <c r="G9" s="218"/>
      <c r="H9" s="214"/>
      <c r="I9" s="204" t="str">
        <f>CJ1</f>
        <v/>
      </c>
      <c r="J9" s="205"/>
      <c r="K9" s="205"/>
      <c r="L9" s="205"/>
      <c r="M9" s="205"/>
      <c r="N9" s="205"/>
      <c r="O9" s="205" t="str">
        <f>CJ2</f>
        <v/>
      </c>
      <c r="P9" s="205"/>
      <c r="Q9" s="205"/>
      <c r="R9" s="205"/>
      <c r="S9" s="205"/>
      <c r="T9" s="207"/>
      <c r="U9" s="204" t="str">
        <f>CJ3</f>
        <v/>
      </c>
      <c r="V9" s="205"/>
      <c r="W9" s="205"/>
      <c r="X9" s="205"/>
      <c r="Y9" s="205"/>
      <c r="Z9" s="205"/>
      <c r="AA9" s="205" t="str">
        <f>CJ4</f>
        <v/>
      </c>
      <c r="AB9" s="205"/>
      <c r="AC9" s="205"/>
      <c r="AD9" s="205"/>
      <c r="AE9" s="205"/>
      <c r="AF9" s="207"/>
      <c r="AG9" s="204" t="str">
        <f>CJ5</f>
        <v/>
      </c>
      <c r="AH9" s="205"/>
      <c r="AI9" s="205"/>
      <c r="AJ9" s="205"/>
      <c r="AK9" s="205"/>
      <c r="AL9" s="205"/>
      <c r="AM9" s="205" t="str">
        <f>CJ6</f>
        <v>Res 2</v>
      </c>
      <c r="AN9" s="205"/>
      <c r="AO9" s="205"/>
      <c r="AP9" s="205"/>
      <c r="AQ9" s="205"/>
      <c r="AR9" s="207"/>
      <c r="AS9" s="204" t="str">
        <f>CJ7</f>
        <v/>
      </c>
      <c r="AT9" s="205"/>
      <c r="AU9" s="205"/>
      <c r="AV9" s="205"/>
      <c r="AW9" s="205"/>
      <c r="AX9" s="205"/>
      <c r="AY9" s="205" t="str">
        <f>CJ8</f>
        <v/>
      </c>
      <c r="AZ9" s="205"/>
      <c r="BA9" s="205"/>
      <c r="BB9" s="205"/>
      <c r="BC9" s="205"/>
      <c r="BD9" s="207"/>
      <c r="BE9" s="204" t="str">
        <f>CJ9</f>
        <v/>
      </c>
      <c r="BF9" s="205"/>
      <c r="BG9" s="205"/>
      <c r="BH9" s="205"/>
      <c r="BI9" s="205"/>
      <c r="BJ9" s="205"/>
      <c r="BK9" s="205" t="str">
        <f>CJ10</f>
        <v/>
      </c>
      <c r="BL9" s="205"/>
      <c r="BM9" s="205"/>
      <c r="BN9" s="205"/>
      <c r="BO9" s="205"/>
      <c r="BP9" s="207"/>
      <c r="BQ9" s="17"/>
      <c r="BR9" s="121" t="s">
        <v>76</v>
      </c>
      <c r="BS9" s="121"/>
      <c r="BT9" s="121"/>
      <c r="BU9" s="121"/>
      <c r="BV9" s="121"/>
      <c r="BW9" s="121"/>
      <c r="BX9" s="121"/>
      <c r="BY9" s="121"/>
      <c r="BZ9" s="121"/>
      <c r="CA9" s="121"/>
      <c r="CB9" s="120">
        <f>IF(CG14=13,CG17,DB!F1)</f>
        <v>4</v>
      </c>
      <c r="CC9" s="120"/>
      <c r="CD9" s="120"/>
      <c r="CE9" s="16"/>
      <c r="CF9" s="16"/>
      <c r="CG9" s="16">
        <f t="shared" si="0"/>
        <v>1</v>
      </c>
      <c r="CH9" s="16">
        <f>IF(BE9="",DK14,0)</f>
        <v>3</v>
      </c>
      <c r="CI9" s="16">
        <f>IF(BE9="",1,0)</f>
        <v>1</v>
      </c>
      <c r="CJ9" s="16" t="str">
        <f>IF(BF3=DB!K6,DB!W6,IF(BF3=DB!K7,DB!W7,IF(BF3=DB!K8,DB!W8,IF(BF3=DB!K9,DB!W9,IF(BF3=DB!K10,DB!W10,IF(BF3=DB!K11,DB!W11,IF(BF3=DB!K12,DB!W12,IF(BF3=DB!K13,DB!W13,CK9))))))))</f>
        <v/>
      </c>
      <c r="CK9" s="16" t="str">
        <f>IF(BF3=DB!K14,DB!W14,IF(BF3=DB!K15,DB!W15,IF(BF3=DB!K17,DB!W17,IF(BF3=DB!K18,DB!W18,IF(BF3=DB!K19,DB!W19,IF(BF3=DB!K20,DB!W20,IF(BF3=DB!K21,DB!W21,IF(BF3=DB!K22,DB!W22,CL9))))))))</f>
        <v/>
      </c>
      <c r="CL9" s="16" t="str">
        <f>IF(BF3=DB!K23,DB!W23,IF(BF3=DB!K24,DB!W24,IF(BF3=DB!K25,DB!W25,DB!W26)))</f>
        <v/>
      </c>
      <c r="CM9" s="16" t="str">
        <f>IF(J3=Rækker!B5,Rækker!B17,IF(J3=Rækker!D5,Rækker!D17,IF(J3=Rækker!F5,Rækker!F17,IF(J3=Rækker!H5,Rækker!H17,IF(J3=Rækker!J5,Rækker!J17,IF(J3=Rækker!L5,Rækker!L17,IF(J3=Rækker!N5,Rækker!N17,IF(J3=Rækker!P5,Rækker!P17,CN9))))))))</f>
        <v>x</v>
      </c>
      <c r="CN9" s="16">
        <f>IF(J3=Rækker!R5,Rækker!R17,IF(J3=Rækker!T5,Rækker!T17,IF(J3=Rækker!V5,Rækker!V17,IF(J3=Rækker!X5,Rækker!X17,IF(J3=Rækker!Z5,Rækker!Z17,IF(J3=Rækker!AB5,Rækker!AB17,IF(J3=Rækker!AD5,Rækker!AD17,IF(J3=Rækker!AF5,Rækker!AF17,CO9))))))))</f>
        <v>0</v>
      </c>
      <c r="CO9" s="16">
        <f>IF(J3=Rækker!AH5,Rækker!AH17,IF(J3=Rækker!AJ5,Rækker!AJ17,IF(J3=Rækker!AL5,Rækker!AL17,IF(J3=Rækker!AN5,Rækker!AN17,0))))</f>
        <v>0</v>
      </c>
      <c r="CP9" s="16">
        <f>IF(P3=Rækker!B5,Rækker!B17,IF(P3=Rækker!D5,Rækker!D17,IF(P3=Rækker!F5,Rækker!F17,IF(P3=Rækker!H5,Rækker!H17,IF(P3=Rækker!J5,Rækker!J17,IF(P3=Rækker!L5,Rækker!L17,IF(P3=Rækker!N5,Rækker!N17,IF(P3=Rækker!P5,Rækker!P17,CQ9))))))))</f>
        <v>1</v>
      </c>
      <c r="CQ9" s="16">
        <f>IF(P3=Rækker!R5,Rækker!R17,IF(P3=Rækker!T5,Rækker!T17,IF(P3=Rækker!V5,Rækker!V17,IF(P3=Rækker!X5,Rækker!X17,IF(P3=Rækker!Z5,Rækker!Z17,IF(P3=Rækker!AB5,Rækker!AB17,IF(P3=Rækker!AD5,Rækker!AD17,IF(P3=Rækker!AF5,Rækker!AF17,CR9))))))))</f>
        <v>1</v>
      </c>
      <c r="CR9" s="16">
        <f>IF(P3=Rækker!AH5,Rækker!AH17,IF(P3=Rækker!AJ5,Rækker!AJ17,IF(P3=Rækker!AL5,Rækker!AL17,IF(P3=Rækker!AN5,Rækker!AN17,0))))</f>
        <v>0</v>
      </c>
      <c r="CS9" s="16">
        <f>IF(V3=Rækker!B5,Rækker!B17,IF(V3=Rækker!D5,Rækker!D17,IF(V3=Rækker!F5,Rækker!F17,IF(V3=Rækker!H5,Rækker!H17,IF(V3=Rækker!J5,Rækker!J17,IF(V3=Rækker!L5,Rækker!L17,IF(V3=Rækker!N5,Rækker!N17,IF(V3=Rækker!P5,Rækker!P17,CT9))))))))</f>
        <v>1</v>
      </c>
      <c r="CT9" s="16">
        <f>IF(V3=Rækker!R5,Rækker!R17,IF(V3=Rækker!T5,Rækker!T17,IF(V3=Rækker!V5,Rækker!V17,IF(V3=Rækker!X5,Rækker!X17,IF(V3=Rækker!Z5,Rækker!Z17,IF(V3=Rækker!AB5,Rækker!AB17,IF(V3=Rækker!AD5,Rækker!AD17,IF(V3=Rækker!AF5,Rækker!AF17,CU9))))))))</f>
        <v>1</v>
      </c>
      <c r="CU9" s="16">
        <f>IF(V3=Rækker!AH5,Rækker!AH17,IF(V3=Rækker!AJ5,Rækker!AJ17,IF(V3=Rækker!AL5,Rækker!AL17,IF(V3=Rækker!AN5,Rækker!AN17,0))))</f>
        <v>0</v>
      </c>
      <c r="CV9" s="16">
        <f>IF(AB3=Rækker!B5,Rækker!B17,IF(AB3=Rækker!D5,Rækker!D17,IF(AB3=Rækker!F5,Rækker!F17,IF(AB3=Rækker!H5,Rækker!H17,IF(AB3=Rækker!J5,Rækker!J17,IF(AB3=Rækker!L5,Rækker!L17,IF(AB3=Rækker!N5,Rækker!N17,IF(AB3=Rækker!P5,Rækker!P17,CW9))))))))</f>
        <v>2</v>
      </c>
      <c r="CW9" s="16">
        <f>IF(AB3=Rækker!R5,Rækker!R17,IF(AB3=Rækker!T5,Rækker!T17,IF(AB3=Rækker!V5,Rækker!V17,IF(AB3=Rækker!X5,Rækker!X17,IF(AB3=Rækker!Z5,Rækker!Z17,IF(AB3=Rækker!AB5,Rækker!AB17,IF(AB3=Rækker!AD5,Rækker!AD17,IF(AB3=Rækker!AF5,Rækker!AF17,CX9))))))))</f>
        <v>0</v>
      </c>
      <c r="CX9" s="16">
        <f>IF(AB3=Rækker!AH5,Rækker!AH17,IF(AB3=Rækker!AJ5,Rækker!AJ17,IF(AB3=Rækker!AL5,Rækker!AL17,IF(AB3=Rækker!AN5,Rækker!AN17,0))))</f>
        <v>0</v>
      </c>
      <c r="CY9" s="16">
        <f>IF(AH3=Rækker!B5,Rækker!B17,IF(AH3=Rækker!D5,Rækker!D17,IF(AH3=Rækker!F5,Rækker!F17,IF(AH3=Rækker!H5,Rækker!H17,IF(AH3=Rækker!J5,Rækker!J17,IF(AH3=Rækker!L5,Rækker!L17,IF(AH3=Rækker!N5,Rækker!N17,IF(AH3=Rækker!P5,Rækker!P17,CZ9))))))))</f>
        <v>1</v>
      </c>
      <c r="CZ9" s="16">
        <f>IF(AH3=Rækker!R5,Rækker!R17,IF(AH3=Rækker!T5,Rækker!T17,IF(AH3=Rækker!V5,Rækker!V17,IF(AH3=Rækker!X5,Rækker!X17,IF(AH3=Rækker!Z5,Rækker!Z17,IF(AH3=Rækker!AB5,Rækker!AB17,IF(AH3=Rækker!AD5,Rækker!AD17,IF(AH3=Rækker!AF5,Rækker!AF17,DA9))))))))</f>
        <v>0</v>
      </c>
      <c r="DA9" s="16">
        <f>IF(AH3=Rækker!AH5,Rækker!AH17,IF(AH3=Rækker!AJ5,Rækker!AJ17,IF(AH3=Rækker!AL5,Rækker!AL17,IF(AH3=Rækker!AN5,Rækker!AN17,0))))</f>
        <v>0</v>
      </c>
      <c r="DB9" s="16">
        <f>IF(AN3=Rækker!B5,Rækker!B17,IF(AN3=Rækker!D5,Rækker!D17,IF(AN3=Rækker!F5,Rækker!F17,IF(AN3=Rækker!H5,Rækker!H17,IF(AN3=Rækker!J5,Rækker!J17,IF(AN3=Rækker!L5,Rækker!L17,IF(AN3=Rækker!N5,Rækker!N17,IF(AN3=Rækker!P5,Rækker!P17,DC9))))))))</f>
        <v>0</v>
      </c>
      <c r="DC9" s="16">
        <f>IF(AN3=Rækker!R5,Rækker!R17,IF(AN3=Rækker!T5,Rækker!T17,IF(AN3=Rækker!V5,Rækker!V17,IF(AN3=Rækker!X5,Rækker!X17,IF(AN3=Rækker!Z5,Rækker!Z17,IF(AN3=Rækker!AB5,Rækker!AB17,IF(AN3=Rækker!AD5,Rækker!AD17,IF(AN3=Rækker!AF5,Rækker!AF17,DD9))))))))</f>
        <v>0</v>
      </c>
      <c r="DD9" s="16">
        <f>IF(AN3=Rækker!AH5,Rækker!AH17,IF(AN3=Rækker!AJ5,Rækker!AJ17,IF(AN3=Rækker!AL5,Rækker!AL17,IF(AN3=Rækker!AN5,Rækker!AN17,0))))</f>
        <v>0</v>
      </c>
      <c r="DE9" s="16">
        <f>IF(AT3=Rækker!B5,Rækker!B17,IF(AT3=Rækker!D5,Rækker!D17,IF(AT3=Rækker!F5,Rækker!F17,IF(AT3=Rækker!H5,Rækker!H17,IF(AT3=Rækker!J5,Rækker!J17,IF(AT3=Rækker!L5,Rækker!L17,IF(AT3=Rækker!N5,Rækker!N17,IF(AT3=Rækker!P5,Rækker!P17,DF9))))))))</f>
        <v>2</v>
      </c>
      <c r="DF9" s="16">
        <f>IF(AT3=Rækker!R5,Rækker!R17,IF(AT3=Rækker!T5,Rækker!T17,IF(AT3=Rækker!V5,Rækker!V17,IF(AT3=Rækker!X5,Rækker!X17,IF(AT3=Rækker!Z5,Rækker!Z17,IF(AT3=Rækker!AB5,Rækker!AB17,IF(AT3=Rækker!AD5,Rækker!AD17,IF(AT3=Rækker!AF5,Rækker!AF17,DG9))))))))</f>
        <v>2</v>
      </c>
      <c r="DG9" s="16">
        <f>IF(AT3=Rækker!AH5,Rækker!AH17,IF(AT3=Rækker!AJ5,Rækker!AJ17,IF(AT3=Rækker!AL5,Rækker!AL17,IF(AT3=Rækker!AN5,Rækker!AN17,0))))</f>
        <v>2</v>
      </c>
      <c r="DH9" s="16">
        <f>IF(AZ3=Rækker!B5,Rækker!B17,IF(AZ3=Rækker!D5,Rækker!D17,IF(AZ3=Rækker!F5,Rækker!F17,IF(AZ3=Rækker!H5,Rækker!H17,IF(AZ3=Rækker!J5,Rækker!J17,IF(AZ3=Rækker!L5,Rækker!L17,IF(AZ3=Rækker!N5,Rækker!N17,IF(AZ3=Rækker!P5,Rækker!P17,DI9))))))))</f>
        <v>1</v>
      </c>
      <c r="DI9" s="16">
        <f>IF(AZ3=Rækker!R5,Rækker!R17,IF(AZ3=Rækker!T5,Rækker!T17,IF(AZ3=Rækker!V5,Rækker!V17,IF(AZ3=Rækker!X5,Rækker!X17,IF(AZ3=Rækker!Z5,Rækker!Z17,IF(AZ3=Rækker!AB5,Rækker!AB17,IF(AZ3=Rækker!AD5,Rækker!AD17,IF(AZ3=Rækker!AF5,Rækker!AF17,DJ9))))))))</f>
        <v>0</v>
      </c>
      <c r="DJ9" s="16">
        <f>IF(AZ3=Rækker!AH5,Rækker!AH17,IF(AZ3=Rækker!AJ5,Rækker!AJ17,IF(AZ3=Rækker!AL5,Rækker!AL17,IF(AZ3=Rækker!AN5,Rækker!AN17,0))))</f>
        <v>0</v>
      </c>
      <c r="DK9" s="16">
        <f>IF(BF3=Rækker!B5,Rækker!B17,IF(BF3=Rækker!D5,Rækker!D17,IF(BF3=Rækker!F5,Rækker!F17,IF(BF3=Rækker!H5,Rækker!H17,IF(BF3=Rækker!J5,Rækker!J17,IF(BF3=Rækker!L5,Rækker!L17,IF(BF3=Rækker!N5,Rækker!N17,IF(BF3=Rækker!P5,Rækker!P17,DL9))))))))</f>
        <v>2</v>
      </c>
      <c r="DL9" s="16">
        <f>IF(BF3=Rækker!R5,Rækker!R17,IF(BF3=Rækker!T5,Rækker!T17,IF(BF3=Rækker!V5,Rækker!V17,IF(BF3=Rækker!X5,Rækker!X17,IF(BF3=Rækker!Z5,Rækker!Z17,IF(BF3=Rækker!AB5,Rækker!AB17,IF(BF3=Rækker!AD5,Rækker!AD17,IF(BF3=Rækker!AF5,Rækker!AF17,DM9))))))))</f>
        <v>0</v>
      </c>
      <c r="DM9" s="16">
        <f>IF(BF3=Rækker!AH5,Rækker!AH17,IF(BF3=Rækker!AJ5,Rækker!AJ17,IF(BF3=Rækker!AL5,Rækker!AL17,IF(BF3=Rækker!AN5,Rækker!AN17,0))))</f>
        <v>0</v>
      </c>
      <c r="DN9" s="16">
        <f>IF(BL3=Rækker!B5,Rækker!B17,IF(BL3=Rækker!D5,Rækker!D17,IF(BL3=Rækker!F5,Rækker!F17,IF(BL3=Rækker!H5,Rækker!H17,IF(BL3=Rækker!J5,Rækker!J17,IF(BL3=Rækker!L5,Rækker!L17,IF(BL3=Rækker!N5,Rækker!N17,IF(BL3=Rækker!P5,Rækker!P17,DO9))))))))</f>
        <v>1</v>
      </c>
      <c r="DO9" s="16">
        <f>IF(BL3=Rækker!R5,Rækker!R17,IF(BL3=Rækker!T5,Rækker!T17,IF(BL3=Rækker!V5,Rækker!V17,IF(BL3=Rækker!X5,Rækker!X17,IF(BL3=Rækker!Z5,Rækker!Z17,IF(BL3=Rækker!AB5,Rækker!AB17,IF(BL3=Rækker!AD5,Rækker!AD17,IF(BL3=Rækker!AF5,Rækker!AF17,DP9))))))))</f>
        <v>1</v>
      </c>
      <c r="DP9" s="16">
        <f>IF(BL3=Rækker!AH5,Rækker!AH17,IF(BL3=Rækker!AJ5,Rækker!AJ17,IF(BL3=Rækker!AL5,Rækker!AL17,IF(BL3=Rækker!AN5,Rækker!AN17,0))))</f>
        <v>0</v>
      </c>
    </row>
    <row r="10" spans="1:120" ht="14.45" customHeight="1" thickTop="1" thickBot="1" x14ac:dyDescent="0.2">
      <c r="A10" s="219"/>
      <c r="B10" s="220"/>
      <c r="C10" s="211"/>
      <c r="D10" s="211"/>
      <c r="E10" s="211"/>
      <c r="F10" s="211"/>
      <c r="G10" s="221"/>
      <c r="H10" s="115" t="s">
        <v>22</v>
      </c>
      <c r="I10" s="160">
        <v>1</v>
      </c>
      <c r="J10" s="162"/>
      <c r="K10" s="163" t="s">
        <v>19</v>
      </c>
      <c r="L10" s="164"/>
      <c r="M10" s="160">
        <v>2</v>
      </c>
      <c r="N10" s="161"/>
      <c r="O10" s="160">
        <v>1</v>
      </c>
      <c r="P10" s="162"/>
      <c r="Q10" s="163" t="s">
        <v>19</v>
      </c>
      <c r="R10" s="164"/>
      <c r="S10" s="160">
        <v>2</v>
      </c>
      <c r="T10" s="161"/>
      <c r="U10" s="187">
        <v>1</v>
      </c>
      <c r="V10" s="162"/>
      <c r="W10" s="163" t="s">
        <v>19</v>
      </c>
      <c r="X10" s="164"/>
      <c r="Y10" s="160">
        <v>2</v>
      </c>
      <c r="Z10" s="161"/>
      <c r="AA10" s="160">
        <v>1</v>
      </c>
      <c r="AB10" s="162"/>
      <c r="AC10" s="163" t="s">
        <v>19</v>
      </c>
      <c r="AD10" s="164"/>
      <c r="AE10" s="160">
        <v>2</v>
      </c>
      <c r="AF10" s="161"/>
      <c r="AG10" s="187">
        <v>1</v>
      </c>
      <c r="AH10" s="162"/>
      <c r="AI10" s="163" t="s">
        <v>19</v>
      </c>
      <c r="AJ10" s="164"/>
      <c r="AK10" s="160">
        <v>2</v>
      </c>
      <c r="AL10" s="161"/>
      <c r="AM10" s="160">
        <v>1</v>
      </c>
      <c r="AN10" s="162"/>
      <c r="AO10" s="163" t="s">
        <v>19</v>
      </c>
      <c r="AP10" s="164"/>
      <c r="AQ10" s="160">
        <v>2</v>
      </c>
      <c r="AR10" s="161"/>
      <c r="AS10" s="187">
        <v>1</v>
      </c>
      <c r="AT10" s="162"/>
      <c r="AU10" s="163" t="s">
        <v>19</v>
      </c>
      <c r="AV10" s="164"/>
      <c r="AW10" s="160">
        <v>2</v>
      </c>
      <c r="AX10" s="161"/>
      <c r="AY10" s="160">
        <v>1</v>
      </c>
      <c r="AZ10" s="162"/>
      <c r="BA10" s="163" t="s">
        <v>19</v>
      </c>
      <c r="BB10" s="164"/>
      <c r="BC10" s="160">
        <v>2</v>
      </c>
      <c r="BD10" s="161"/>
      <c r="BE10" s="187">
        <v>1</v>
      </c>
      <c r="BF10" s="162"/>
      <c r="BG10" s="163" t="s">
        <v>19</v>
      </c>
      <c r="BH10" s="164"/>
      <c r="BI10" s="160">
        <v>2</v>
      </c>
      <c r="BJ10" s="161"/>
      <c r="BK10" s="160">
        <v>1</v>
      </c>
      <c r="BL10" s="162"/>
      <c r="BM10" s="163" t="s">
        <v>19</v>
      </c>
      <c r="BN10" s="164"/>
      <c r="BO10" s="160">
        <v>2</v>
      </c>
      <c r="BP10" s="161"/>
      <c r="BQ10" s="23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/>
      <c r="CB10" s="120"/>
      <c r="CC10" s="120"/>
      <c r="CD10" s="120"/>
      <c r="CE10" s="16"/>
      <c r="CF10" s="16"/>
      <c r="CG10" s="16">
        <f t="shared" si="0"/>
        <v>1</v>
      </c>
      <c r="CH10" s="16">
        <f>IF(BK9="",DN14,0)</f>
        <v>4</v>
      </c>
      <c r="CI10" s="16">
        <f>IF(BK9="",1,0)</f>
        <v>1</v>
      </c>
      <c r="CJ10" s="16" t="str">
        <f>IF(BL3=DB!K6,DB!W6,IF(BL3=DB!K7,DB!W7,IF(BL3=DB!K8,DB!W8,IF(BL3=DB!K9,DB!W9,IF(BL3=DB!K10,DB!W10,IF(BL3=DB!K11,DB!W11,IF(BL3=DB!K12,DB!W12,IF(BL3=DB!K13,DB!W13,CK10))))))))</f>
        <v/>
      </c>
      <c r="CK10" s="16" t="str">
        <f>IF(BL3=DB!K14,DB!W14,IF(BL3=DB!K15,DB!W15,IF(BL3=DB!K17,DB!W17,IF(BL3=DB!K18,DB!W18,IF(BL3=DB!K19,DB!W19,IF(BL3=DB!K20,DB!W20,IF(BL3=DB!K21,DB!W21,IF(BL3=DB!K22,DB!W22,CL10))))))))</f>
        <v/>
      </c>
      <c r="CL10" s="16" t="str">
        <f>IF(BL3=DB!K23,DB!W23,IF(BL3=DB!K24,DB!W24,IF(BL3=DB!K25,DB!W25,DB!W26)))</f>
        <v/>
      </c>
      <c r="CM10" s="16">
        <f>IF(J3=Rækker!B5,Rækker!B18,IF(J3=Rækker!D5,Rækker!D18,IF(J3=Rækker!F5,Rækker!F18,IF(J3=Rækker!H5,Rækker!H18,IF(J3=Rækker!J5,Rækker!J18,IF(J3=Rækker!L5,Rækker!L18,IF(J3=Rækker!N5,Rækker!N18,IF(J3=Rækker!P5,Rækker!P18,CN10))))))))</f>
        <v>1</v>
      </c>
      <c r="CN10" s="16">
        <f>IF(J3=Rækker!R5,Rækker!R18,IF(J3=Rækker!T5,Rækker!T18,IF(J3=Rækker!V5,Rækker!V18,IF(J3=Rækker!X5,Rækker!X18,IF(J3=Rækker!Z5,Rækker!Z18,IF(J3=Rækker!AB5,Rækker!AB18,IF(J3=Rækker!AD5,Rækker!AD18,IF(J3=Rækker!AF5,Rækker!AF18,CO10))))))))</f>
        <v>0</v>
      </c>
      <c r="CO10" s="16">
        <f>IF(J3=Rækker!AH5,Rækker!AH18,IF(J3=Rækker!AJ5,Rækker!AJ18,IF(J3=Rækker!AL5,Rækker!AL18,IF(J3=Rækker!AN5,Rækker!AN18,0))))</f>
        <v>0</v>
      </c>
      <c r="CP10" s="16">
        <f>IF(P3=Rækker!B5,Rækker!B18,IF(P3=Rækker!D5,Rækker!D18,IF(P3=Rækker!F5,Rækker!F18,IF(P3=Rækker!H5,Rækker!H18,IF(P3=Rækker!J5,Rækker!J18,IF(P3=Rækker!L5,Rækker!L18,IF(P3=Rækker!N5,Rækker!N18,IF(P3=Rækker!P5,Rækker!P18,CQ10))))))))</f>
        <v>1</v>
      </c>
      <c r="CQ10" s="16">
        <f>IF(P3=Rækker!R5,Rækker!R18,IF(P3=Rækker!T5,Rækker!T18,IF(P3=Rækker!V5,Rækker!V18,IF(P3=Rækker!X5,Rækker!X18,IF(P3=Rækker!Z5,Rækker!Z18,IF(P3=Rækker!AB5,Rækker!AB18,IF(P3=Rækker!AD5,Rækker!AD18,IF(P3=Rækker!AF5,Rækker!AF18,CR10))))))))</f>
        <v>1</v>
      </c>
      <c r="CR10" s="16">
        <f>IF(P3=Rækker!AH5,Rækker!AH18,IF(P3=Rækker!AJ5,Rækker!AJ18,IF(P3=Rækker!AL5,Rækker!AL18,IF(P3=Rækker!AN5,Rækker!AN18,0))))</f>
        <v>0</v>
      </c>
      <c r="CS10" s="16">
        <f>IF(V3=Rækker!B5,Rækker!B18,IF(V3=Rækker!D5,Rækker!D18,IF(V3=Rækker!F5,Rækker!F18,IF(V3=Rækker!H5,Rækker!H18,IF(V3=Rækker!J5,Rækker!J18,IF(V3=Rækker!L5,Rækker!L18,IF(V3=Rækker!N5,Rækker!N18,IF(V3=Rækker!P5,Rækker!P18,CT10))))))))</f>
        <v>1</v>
      </c>
      <c r="CT10" s="16">
        <f>IF(V3=Rækker!R5,Rækker!R18,IF(V3=Rækker!T5,Rækker!T18,IF(V3=Rækker!V5,Rækker!V18,IF(V3=Rækker!X5,Rækker!X18,IF(V3=Rækker!Z5,Rækker!Z18,IF(V3=Rækker!AB5,Rækker!AB18,IF(V3=Rækker!AD5,Rækker!AD18,IF(V3=Rækker!AF5,Rækker!AF18,CU10))))))))</f>
        <v>1</v>
      </c>
      <c r="CU10" s="16">
        <f>IF(V3=Rækker!AH5,Rækker!AH18,IF(V3=Rækker!AJ5,Rækker!AJ18,IF(V3=Rækker!AL5,Rækker!AL18,IF(V3=Rækker!AN5,Rækker!AN18,0))))</f>
        <v>0</v>
      </c>
      <c r="CV10" s="16">
        <f>IF(AB3=Rækker!B5,Rækker!B18,IF(AB3=Rækker!D5,Rækker!D18,IF(AB3=Rækker!F5,Rækker!F18,IF(AB3=Rækker!H5,Rækker!H18,IF(AB3=Rækker!J5,Rækker!J18,IF(AB3=Rækker!L5,Rækker!L18,IF(AB3=Rækker!N5,Rækker!N18,IF(AB3=Rækker!P5,Rækker!P18,CW10))))))))</f>
        <v>1</v>
      </c>
      <c r="CW10" s="16">
        <f>IF(AB3=Rækker!R5,Rækker!R18,IF(AB3=Rækker!T5,Rækker!T18,IF(AB3=Rækker!V5,Rækker!V18,IF(AB3=Rækker!X5,Rækker!X18,IF(AB3=Rækker!Z5,Rækker!Z18,IF(AB3=Rækker!AB5,Rækker!AB18,IF(AB3=Rækker!AD5,Rækker!AD18,IF(AB3=Rækker!AF5,Rækker!AF18,CX10))))))))</f>
        <v>0</v>
      </c>
      <c r="CX10" s="16">
        <f>IF(AB3=Rækker!AH5,Rækker!AH18,IF(AB3=Rækker!AJ5,Rækker!AJ18,IF(AB3=Rækker!AL5,Rækker!AL18,IF(AB3=Rækker!AN5,Rækker!AN18,0))))</f>
        <v>0</v>
      </c>
      <c r="CY10" s="16">
        <f>IF(AH3=Rækker!B5,Rækker!B18,IF(AH3=Rækker!D5,Rækker!D18,IF(AH3=Rækker!F5,Rækker!F18,IF(AH3=Rækker!H5,Rækker!H18,IF(AH3=Rækker!J5,Rækker!J18,IF(AH3=Rækker!L5,Rækker!L18,IF(AH3=Rækker!N5,Rækker!N18,IF(AH3=Rækker!P5,Rækker!P18,CZ10))))))))</f>
        <v>1</v>
      </c>
      <c r="CZ10" s="16">
        <f>IF(AH3=Rækker!R5,Rækker!R18,IF(AH3=Rækker!T5,Rækker!T18,IF(AH3=Rækker!V5,Rækker!V18,IF(AH3=Rækker!X5,Rækker!X18,IF(AH3=Rækker!Z5,Rækker!Z18,IF(AH3=Rækker!AB5,Rækker!AB18,IF(AH3=Rækker!AD5,Rækker!AD18,IF(AH3=Rækker!AF5,Rækker!AF18,DA10))))))))</f>
        <v>0</v>
      </c>
      <c r="DA10" s="16">
        <f>IF(AH3=Rækker!AH5,Rækker!AH18,IF(AH3=Rækker!AJ5,Rækker!AJ18,IF(AH3=Rækker!AL5,Rækker!AL18,IF(AH3=Rækker!AN5,Rækker!AN18,0))))</f>
        <v>0</v>
      </c>
      <c r="DB10" s="16">
        <f>IF(AN3=Rækker!B5,Rækker!B18,IF(AN3=Rækker!D5,Rækker!D18,IF(AN3=Rækker!F5,Rækker!F18,IF(AN3=Rækker!H5,Rækker!H18,IF(AN3=Rækker!J5,Rækker!J18,IF(AN3=Rækker!L5,Rækker!L18,IF(AN3=Rækker!N5,Rækker!N18,IF(AN3=Rækker!P5,Rækker!P18,DC10))))))))</f>
        <v>0</v>
      </c>
      <c r="DC10" s="16">
        <f>IF(AN3=Rækker!R5,Rækker!R18,IF(AN3=Rækker!T5,Rækker!T18,IF(AN3=Rækker!V5,Rækker!V18,IF(AN3=Rækker!X5,Rækker!X18,IF(AN3=Rækker!Z5,Rækker!Z18,IF(AN3=Rækker!AB5,Rækker!AB18,IF(AN3=Rækker!AD5,Rækker!AD18,IF(AN3=Rækker!AF5,Rækker!AF18,DD10))))))))</f>
        <v>0</v>
      </c>
      <c r="DD10" s="16">
        <f>IF(AN3=Rækker!AH5,Rækker!AH18,IF(AN3=Rækker!AJ5,Rækker!AJ18,IF(AN3=Rækker!AL5,Rækker!AL18,IF(AN3=Rækker!AN5,Rækker!AN18,0))))</f>
        <v>0</v>
      </c>
      <c r="DE10" s="16">
        <f>IF(AT3=Rækker!B5,Rækker!B18,IF(AT3=Rækker!D5,Rækker!D18,IF(AT3=Rækker!F5,Rækker!F18,IF(AT3=Rækker!H5,Rækker!H18,IF(AT3=Rækker!J5,Rækker!J18,IF(AT3=Rækker!L5,Rækker!L18,IF(AT3=Rækker!N5,Rækker!N18,IF(AT3=Rækker!P5,Rækker!P18,DF10))))))))</f>
        <v>1</v>
      </c>
      <c r="DF10" s="16">
        <f>IF(AT3=Rækker!R5,Rækker!R18,IF(AT3=Rækker!T5,Rækker!T18,IF(AT3=Rækker!V5,Rækker!V18,IF(AT3=Rækker!X5,Rækker!X18,IF(AT3=Rækker!Z5,Rækker!Z18,IF(AT3=Rækker!AB5,Rækker!AB18,IF(AT3=Rækker!AD5,Rækker!AD18,IF(AT3=Rækker!AF5,Rækker!AF18,DG10))))))))</f>
        <v>1</v>
      </c>
      <c r="DG10" s="16">
        <f>IF(AT3=Rækker!AH5,Rækker!AH18,IF(AT3=Rækker!AJ5,Rækker!AJ18,IF(AT3=Rækker!AL5,Rækker!AL18,IF(AT3=Rækker!AN5,Rækker!AN18,0))))</f>
        <v>1</v>
      </c>
      <c r="DH10" s="16">
        <f>IF(AZ3=Rækker!B5,Rækker!B18,IF(AZ3=Rækker!D5,Rækker!D18,IF(AZ3=Rækker!F5,Rækker!F18,IF(AZ3=Rækker!H5,Rækker!H18,IF(AZ3=Rækker!J5,Rækker!J18,IF(AZ3=Rækker!L5,Rækker!L18,IF(AZ3=Rækker!N5,Rækker!N18,IF(AZ3=Rækker!P5,Rækker!P18,DI10))))))))</f>
        <v>1</v>
      </c>
      <c r="DI10" s="16">
        <f>IF(AZ3=Rækker!R5,Rækker!R18,IF(AZ3=Rækker!T5,Rækker!T18,IF(AZ3=Rækker!V5,Rækker!V18,IF(AZ3=Rækker!X5,Rækker!X18,IF(AZ3=Rækker!Z5,Rækker!Z18,IF(AZ3=Rækker!AB5,Rækker!AB18,IF(AZ3=Rækker!AD5,Rækker!AD18,IF(AZ3=Rækker!AF5,Rækker!AF18,DJ10))))))))</f>
        <v>0</v>
      </c>
      <c r="DJ10" s="16">
        <f>IF(AZ3=Rækker!AH5,Rækker!AH18,IF(AZ3=Rækker!AJ5,Rækker!AJ18,IF(AZ3=Rækker!AL5,Rækker!AL18,IF(AZ3=Rækker!AN5,Rækker!AN18,0))))</f>
        <v>0</v>
      </c>
      <c r="DK10" s="16">
        <f>IF(BF3=Rækker!B5,Rækker!B18,IF(BF3=Rækker!D5,Rækker!D18,IF(BF3=Rækker!F5,Rækker!F18,IF(BF3=Rækker!H5,Rækker!H18,IF(BF3=Rækker!J5,Rækker!J18,IF(BF3=Rækker!L5,Rækker!L18,IF(BF3=Rækker!N5,Rækker!N18,IF(BF3=Rækker!P5,Rækker!P18,DL10))))))))</f>
        <v>1</v>
      </c>
      <c r="DL10" s="16">
        <f>IF(BF3=Rækker!R5,Rækker!R18,IF(BF3=Rækker!T5,Rækker!T18,IF(BF3=Rækker!V5,Rækker!V18,IF(BF3=Rækker!X5,Rækker!X18,IF(BF3=Rækker!Z5,Rækker!Z18,IF(BF3=Rækker!AB5,Rækker!AB18,IF(BF3=Rækker!AD5,Rækker!AD18,IF(BF3=Rækker!AF5,Rækker!AF18,DM10))))))))</f>
        <v>0</v>
      </c>
      <c r="DM10" s="16">
        <f>IF(BF3=Rækker!AH5,Rækker!AH18,IF(BF3=Rækker!AJ5,Rækker!AJ18,IF(BF3=Rækker!AL5,Rækker!AL18,IF(BF3=Rækker!AN5,Rækker!AN18,0))))</f>
        <v>0</v>
      </c>
      <c r="DN10" s="16">
        <f>IF(BL3=Rækker!B5,Rækker!B18,IF(BL3=Rækker!D5,Rækker!D18,IF(BL3=Rækker!F5,Rækker!F18,IF(BL3=Rækker!H5,Rækker!H18,IF(BL3=Rækker!J5,Rækker!J18,IF(BL3=Rækker!L5,Rækker!L18,IF(BL3=Rækker!N5,Rækker!N18,IF(BL3=Rækker!P5,Rækker!P18,DO10))))))))</f>
        <v>1</v>
      </c>
      <c r="DO10" s="16">
        <f>IF(BL3=Rækker!R5,Rækker!R18,IF(BL3=Rækker!T5,Rækker!T18,IF(BL3=Rækker!V5,Rækker!V18,IF(BL3=Rækker!X5,Rækker!X18,IF(BL3=Rækker!Z5,Rækker!Z18,IF(BL3=Rækker!AB5,Rækker!AB18,IF(BL3=Rækker!AD5,Rækker!AD18,IF(BL3=Rækker!AF5,Rækker!AF18,DP10))))))))</f>
        <v>1</v>
      </c>
      <c r="DP10" s="16">
        <f>IF(BL3=Rækker!AH5,Rækker!AH18,IF(BL3=Rækker!AJ5,Rækker!AJ18,IF(BL3=Rækker!AL5,Rækker!AL18,IF(BL3=Rækker!AN5,Rækker!AN18,0))))</f>
        <v>0</v>
      </c>
    </row>
    <row r="11" spans="1:120" ht="14.45" customHeight="1" thickTop="1" x14ac:dyDescent="0.15">
      <c r="A11" s="58"/>
      <c r="B11" s="60" t="s">
        <v>56</v>
      </c>
      <c r="C11" s="122" t="str">
        <f>CONCATENATE(Kampe!B5," - ",Kampe!D5,"..........................................................................................")</f>
        <v>Arsenal - Everton..........................................................................................</v>
      </c>
      <c r="D11" s="122"/>
      <c r="E11" s="122"/>
      <c r="F11" s="129"/>
      <c r="G11" s="59" t="s">
        <v>72</v>
      </c>
      <c r="H11" s="35">
        <v>1</v>
      </c>
      <c r="I11" s="156">
        <f t="shared" ref="I11:I23" si="1">IF(CM1=1,1,"")</f>
        <v>1</v>
      </c>
      <c r="J11" s="157"/>
      <c r="K11" s="170" t="str">
        <f t="shared" ref="K11:K23" si="2">IF(CM1="X","X","")</f>
        <v/>
      </c>
      <c r="L11" s="157"/>
      <c r="M11" s="170" t="str">
        <f t="shared" ref="M11:M23" si="3">IF(CM1=2,2,"")</f>
        <v/>
      </c>
      <c r="N11" s="171"/>
      <c r="O11" s="174">
        <f t="shared" ref="O11:O23" si="4">IF(CP1=1,1,"")</f>
        <v>1</v>
      </c>
      <c r="P11" s="157"/>
      <c r="Q11" s="170" t="str">
        <f t="shared" ref="Q11:Q23" si="5">IF(CP1="X","X","")</f>
        <v/>
      </c>
      <c r="R11" s="157"/>
      <c r="S11" s="170" t="str">
        <f t="shared" ref="S11:S23" si="6">IF(CP1=2,2,"")</f>
        <v/>
      </c>
      <c r="T11" s="171"/>
      <c r="U11" s="196">
        <f t="shared" ref="U11:U23" si="7">IF(CS1=1,1,"")</f>
        <v>1</v>
      </c>
      <c r="V11" s="197"/>
      <c r="W11" s="193" t="str">
        <f t="shared" ref="W11:W23" si="8">IF(CS1="X","X","")</f>
        <v/>
      </c>
      <c r="X11" s="194"/>
      <c r="Y11" s="203" t="str">
        <f t="shared" ref="Y11:Y23" si="9">IF(CS1=2,2,"")</f>
        <v/>
      </c>
      <c r="Z11" s="194"/>
      <c r="AA11" s="196">
        <f t="shared" ref="AA11:AA23" si="10">IF(CV1=1,1,"")</f>
        <v>1</v>
      </c>
      <c r="AB11" s="197"/>
      <c r="AC11" s="193" t="str">
        <f t="shared" ref="AC11:AC23" si="11">IF(CV1="X","X","")</f>
        <v/>
      </c>
      <c r="AD11" s="194"/>
      <c r="AE11" s="193" t="str">
        <f t="shared" ref="AE11:AE23" si="12">IF(CV1=2,2,"")</f>
        <v/>
      </c>
      <c r="AF11" s="195"/>
      <c r="AG11" s="196">
        <f t="shared" ref="AG11:AG23" si="13">IF(CY1=1,1,"")</f>
        <v>1</v>
      </c>
      <c r="AH11" s="197"/>
      <c r="AI11" s="193" t="str">
        <f t="shared" ref="AI11:AI23" si="14">IF(CY1="X","X","")</f>
        <v/>
      </c>
      <c r="AJ11" s="194"/>
      <c r="AK11" s="203" t="str">
        <f t="shared" ref="AK11:AK23" si="15">IF(CY1=2,2,"")</f>
        <v/>
      </c>
      <c r="AL11" s="194"/>
      <c r="AM11" s="196" t="str">
        <f t="shared" ref="AM11:AM23" si="16">IF(DB1=1,1,"")</f>
        <v/>
      </c>
      <c r="AN11" s="197"/>
      <c r="AO11" s="193" t="str">
        <f t="shared" ref="AO11:AO23" si="17">IF(DB1="X","X","")</f>
        <v/>
      </c>
      <c r="AP11" s="194"/>
      <c r="AQ11" s="193" t="str">
        <f t="shared" ref="AQ11:AQ23" si="18">IF(DB1=2,2,"")</f>
        <v/>
      </c>
      <c r="AR11" s="195"/>
      <c r="AS11" s="196">
        <f t="shared" ref="AS11:AS23" si="19">IF(DE1=1,1,"")</f>
        <v>1</v>
      </c>
      <c r="AT11" s="197"/>
      <c r="AU11" s="193" t="str">
        <f t="shared" ref="AU11:AU23" si="20">IF(DE1="X","X","")</f>
        <v/>
      </c>
      <c r="AV11" s="194"/>
      <c r="AW11" s="203" t="str">
        <f t="shared" ref="AW11:AW23" si="21">IF(DE1=2,2,"")</f>
        <v/>
      </c>
      <c r="AX11" s="194"/>
      <c r="AY11" s="196">
        <f t="shared" ref="AY11:AY23" si="22">IF(DH1=1,1,"")</f>
        <v>1</v>
      </c>
      <c r="AZ11" s="197"/>
      <c r="BA11" s="193" t="str">
        <f t="shared" ref="BA11:BA23" si="23">IF(DH1="X","X","")</f>
        <v/>
      </c>
      <c r="BB11" s="194"/>
      <c r="BC11" s="193" t="str">
        <f t="shared" ref="BC11:BC23" si="24">IF(DH1=2,2,"")</f>
        <v/>
      </c>
      <c r="BD11" s="195"/>
      <c r="BE11" s="196">
        <f t="shared" ref="BE11:BE23" si="25">IF(DK1=1,1,"")</f>
        <v>1</v>
      </c>
      <c r="BF11" s="197"/>
      <c r="BG11" s="193" t="str">
        <f t="shared" ref="BG11:BG23" si="26">IF(DK1="X","X","")</f>
        <v/>
      </c>
      <c r="BH11" s="194"/>
      <c r="BI11" s="203" t="str">
        <f t="shared" ref="BI11:BI23" si="27">IF(DK1=2,2,"")</f>
        <v/>
      </c>
      <c r="BJ11" s="194"/>
      <c r="BK11" s="196">
        <f t="shared" ref="BK11:BK23" si="28">IF(DN1=1,1,"")</f>
        <v>1</v>
      </c>
      <c r="BL11" s="197"/>
      <c r="BM11" s="193" t="str">
        <f t="shared" ref="BM11:BM23" si="29">IF(DN1="X","X","")</f>
        <v/>
      </c>
      <c r="BN11" s="194"/>
      <c r="BO11" s="193" t="str">
        <f t="shared" ref="BO11:BO23" si="30">IF(DN1=2,2,"")</f>
        <v/>
      </c>
      <c r="BP11" s="195"/>
      <c r="BQ11" s="24"/>
      <c r="BR11" s="222" t="str">
        <f>IF(CG14=13,CONCATENATE("Stillingen efter ",A1,":"),CONCATENATE("Stillingen efter ",DB!D1,". runde",":"))</f>
        <v>Stillingen efter 2. runde:</v>
      </c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6">
        <f t="shared" si="0"/>
        <v>1</v>
      </c>
      <c r="CH11" s="16">
        <f>IF(I32="",CM28,0)</f>
        <v>3</v>
      </c>
      <c r="CI11" s="16">
        <f>IF(I32="",1,0)</f>
        <v>1</v>
      </c>
      <c r="CJ11" s="16" t="str">
        <f>IF(J26=DB!K6,DB!W6,IF(J26=DB!K7,DB!W7,IF(J26=DB!K8,DB!W8,IF(J26=DB!K9,DB!W9,IF(J26=DB!K10,DB!W10,IF(J26=DB!K11,DB!W11,IF(J26=DB!K12,DB!W12,IF(J26=DB!K13,DB!W13,CK11))))))))</f>
        <v/>
      </c>
      <c r="CK11" s="16" t="str">
        <f>IF(J26=DB!K14,DB!W14,IF(J26=DB!K15,DB!W15,IF(J26=DB!K17,DB!W17,IF(J26=DB!K18,DB!W18,IF(J26=DB!K19,DB!W19,IF(J26=DB!K20,DB!W20,IF(J26=DB!K21,DB!W21,IF(J26=DB!K22,DB!W22,CL11))))))))</f>
        <v/>
      </c>
      <c r="CL11" s="16" t="str">
        <f>IF(J26=DB!K23,DB!W23,IF(J26=DB!K24,DB!W24,IF(J26=DB!K25,DB!W25,DB!W26)))</f>
        <v/>
      </c>
      <c r="CM11" s="16">
        <f>IF(J3=Rækker!B5,Rækker!B19,IF(J3=Rækker!D5,Rækker!D19,IF(J3=Rækker!F5,Rækker!F19,IF(J3=Rækker!H5,Rækker!H19,IF(J3=Rækker!J5,Rækker!J19,IF(J3=Rækker!L5,Rækker!L19,IF(J3=Rækker!N5,Rækker!N19,IF(J3=Rækker!P5,Rækker!P19,CN11))))))))</f>
        <v>2</v>
      </c>
      <c r="CN11" s="16">
        <f>IF(J3=Rækker!R5,Rækker!R19,IF(J3=Rækker!T5,Rækker!T19,IF(J3=Rækker!V5,Rækker!V19,IF(J3=Rækker!X5,Rækker!X19,IF(J3=Rækker!Z5,Rækker!Z19,IF(J3=Rækker!AB5,Rækker!AB19,IF(J3=Rækker!AD5,Rækker!AD19,IF(J3=Rækker!AF5,Rækker!AF19,CO11))))))))</f>
        <v>0</v>
      </c>
      <c r="CO11" s="16">
        <f>IF(J3=Rækker!AH5,Rækker!AH19,IF(J3=Rækker!AJ5,Rækker!AJ19,IF(J3=Rækker!AL5,Rækker!AL19,IF(J3=Rækker!AN5,Rækker!AN19,0))))</f>
        <v>0</v>
      </c>
      <c r="CP11" s="16">
        <f>IF(P3=Rækker!B5,Rækker!B19,IF(P3=Rækker!D5,Rækker!D19,IF(P3=Rækker!F5,Rækker!F19,IF(P3=Rækker!H5,Rækker!H19,IF(P3=Rækker!J5,Rækker!J19,IF(P3=Rækker!L5,Rækker!L19,IF(P3=Rækker!N5,Rækker!N19,IF(P3=Rækker!P5,Rækker!P19,CQ11))))))))</f>
        <v>1</v>
      </c>
      <c r="CQ11" s="16">
        <f>IF(P3=Rækker!R5,Rækker!R19,IF(P3=Rækker!T5,Rækker!T19,IF(P3=Rækker!V5,Rækker!V19,IF(P3=Rækker!X5,Rækker!X19,IF(P3=Rækker!Z5,Rækker!Z19,IF(P3=Rækker!AB5,Rækker!AB19,IF(P3=Rækker!AD5,Rækker!AD19,IF(P3=Rækker!AF5,Rækker!AF19,CR11))))))))</f>
        <v>1</v>
      </c>
      <c r="CR11" s="16">
        <f>IF(P3=Rækker!AH5,Rækker!AH19,IF(P3=Rækker!AJ5,Rækker!AJ19,IF(P3=Rækker!AL5,Rækker!AL19,IF(P3=Rækker!AN5,Rækker!AN19,0))))</f>
        <v>0</v>
      </c>
      <c r="CS11" s="16">
        <f>IF(V3=Rækker!B5,Rækker!B19,IF(V3=Rækker!D5,Rækker!D19,IF(V3=Rækker!F5,Rækker!F19,IF(V3=Rækker!H5,Rækker!H19,IF(V3=Rækker!J5,Rækker!J19,IF(V3=Rækker!L5,Rækker!L19,IF(V3=Rækker!N5,Rækker!N19,IF(V3=Rækker!P5,Rækker!P19,CT11))))))))</f>
        <v>2</v>
      </c>
      <c r="CT11" s="16">
        <f>IF(V3=Rækker!R5,Rækker!R19,IF(V3=Rækker!T5,Rækker!T19,IF(V3=Rækker!V5,Rækker!V19,IF(V3=Rækker!X5,Rækker!X19,IF(V3=Rækker!Z5,Rækker!Z19,IF(V3=Rækker!AB5,Rækker!AB19,IF(V3=Rækker!AD5,Rækker!AD19,IF(V3=Rækker!AF5,Rækker!AF19,CU11))))))))</f>
        <v>2</v>
      </c>
      <c r="CU11" s="16">
        <f>IF(V3=Rækker!AH5,Rækker!AH19,IF(V3=Rækker!AJ5,Rækker!AJ19,IF(V3=Rækker!AL5,Rækker!AL19,IF(V3=Rækker!AN5,Rækker!AN19,0))))</f>
        <v>0</v>
      </c>
      <c r="CV11" s="16">
        <f>IF(AB3=Rækker!B5,Rækker!B19,IF(AB3=Rækker!D5,Rækker!D19,IF(AB3=Rækker!F5,Rækker!F19,IF(AB3=Rækker!H5,Rækker!H19,IF(AB3=Rækker!J5,Rækker!J19,IF(AB3=Rækker!L5,Rækker!L19,IF(AB3=Rækker!N5,Rækker!N19,IF(AB3=Rækker!P5,Rækker!P19,CW11))))))))</f>
        <v>2</v>
      </c>
      <c r="CW11" s="16">
        <f>IF(AB3=Rækker!R5,Rækker!R19,IF(AB3=Rækker!T5,Rækker!T19,IF(AB3=Rækker!V5,Rækker!V19,IF(AB3=Rækker!X5,Rækker!X19,IF(AB3=Rækker!Z5,Rækker!Z19,IF(AB3=Rækker!AB5,Rækker!AB19,IF(AB3=Rækker!AD5,Rækker!AD19,IF(AB3=Rækker!AF5,Rækker!AF19,CX11))))))))</f>
        <v>0</v>
      </c>
      <c r="CX11" s="16">
        <f>IF(AB3=Rækker!AH5,Rækker!AH19,IF(AB3=Rækker!AJ5,Rækker!AJ19,IF(AB3=Rækker!AL5,Rækker!AL19,IF(AB3=Rækker!AN5,Rækker!AN19,0))))</f>
        <v>0</v>
      </c>
      <c r="CY11" s="16">
        <f>IF(AH3=Rækker!B5,Rækker!B19,IF(AH3=Rækker!D5,Rækker!D19,IF(AH3=Rækker!F5,Rækker!F19,IF(AH3=Rækker!H5,Rækker!H19,IF(AH3=Rækker!J5,Rækker!J19,IF(AH3=Rækker!L5,Rækker!L19,IF(AH3=Rækker!N5,Rækker!N19,IF(AH3=Rækker!P5,Rækker!P19,CZ11))))))))</f>
        <v>2</v>
      </c>
      <c r="CZ11" s="16">
        <f>IF(AH3=Rækker!R5,Rækker!R19,IF(AH3=Rækker!T5,Rækker!T19,IF(AH3=Rækker!V5,Rækker!V19,IF(AH3=Rækker!X5,Rækker!X19,IF(AH3=Rækker!Z5,Rækker!Z19,IF(AH3=Rækker!AB5,Rækker!AB19,IF(AH3=Rækker!AD5,Rækker!AD19,IF(AH3=Rækker!AF5,Rækker!AF19,DA11))))))))</f>
        <v>0</v>
      </c>
      <c r="DA11" s="16">
        <f>IF(AH3=Rækker!AH5,Rækker!AH19,IF(AH3=Rækker!AJ5,Rækker!AJ19,IF(AH3=Rækker!AL5,Rækker!AL19,IF(AH3=Rækker!AN5,Rækker!AN19,0))))</f>
        <v>0</v>
      </c>
      <c r="DB11" s="16">
        <f>IF(AN3=Rækker!B5,Rækker!B19,IF(AN3=Rækker!D5,Rækker!D19,IF(AN3=Rækker!F5,Rækker!F19,IF(AN3=Rækker!H5,Rækker!H19,IF(AN3=Rækker!J5,Rækker!J19,IF(AN3=Rækker!L5,Rækker!L19,IF(AN3=Rækker!N5,Rækker!N19,IF(AN3=Rækker!P5,Rækker!P19,DC11))))))))</f>
        <v>0</v>
      </c>
      <c r="DC11" s="16">
        <f>IF(AN3=Rækker!R5,Rækker!R19,IF(AN3=Rækker!T5,Rækker!T19,IF(AN3=Rækker!V5,Rækker!V19,IF(AN3=Rækker!X5,Rækker!X19,IF(AN3=Rækker!Z5,Rækker!Z19,IF(AN3=Rækker!AB5,Rækker!AB19,IF(AN3=Rækker!AD5,Rækker!AD19,IF(AN3=Rækker!AF5,Rækker!AF19,DD11))))))))</f>
        <v>0</v>
      </c>
      <c r="DD11" s="16">
        <f>IF(AN3=Rækker!AH5,Rækker!AH19,IF(AN3=Rækker!AJ5,Rækker!AJ19,IF(AN3=Rækker!AL5,Rækker!AL19,IF(AN3=Rækker!AN5,Rækker!AN19,0))))</f>
        <v>0</v>
      </c>
      <c r="DE11" s="16">
        <f>IF(AT3=Rækker!B5,Rækker!B19,IF(AT3=Rækker!D5,Rækker!D19,IF(AT3=Rækker!F5,Rækker!F19,IF(AT3=Rækker!H5,Rækker!H19,IF(AT3=Rækker!J5,Rækker!J19,IF(AT3=Rækker!L5,Rækker!L19,IF(AT3=Rækker!N5,Rækker!N19,IF(AT3=Rækker!P5,Rækker!P19,DF11))))))))</f>
        <v>2</v>
      </c>
      <c r="DF11" s="16">
        <f>IF(AT3=Rækker!R5,Rækker!R19,IF(AT3=Rækker!T5,Rækker!T19,IF(AT3=Rækker!V5,Rækker!V19,IF(AT3=Rækker!X5,Rækker!X19,IF(AT3=Rækker!Z5,Rækker!Z19,IF(AT3=Rækker!AB5,Rækker!AB19,IF(AT3=Rækker!AD5,Rækker!AD19,IF(AT3=Rækker!AF5,Rækker!AF19,DG11))))))))</f>
        <v>2</v>
      </c>
      <c r="DG11" s="16">
        <f>IF(AT3=Rækker!AH5,Rækker!AH19,IF(AT3=Rækker!AJ5,Rækker!AJ19,IF(AT3=Rækker!AL5,Rækker!AL19,IF(AT3=Rækker!AN5,Rækker!AN19,0))))</f>
        <v>2</v>
      </c>
      <c r="DH11" s="16">
        <f>IF(AZ3=Rækker!B5,Rækker!B19,IF(AZ3=Rækker!D5,Rækker!D19,IF(AZ3=Rækker!F5,Rækker!F19,IF(AZ3=Rækker!H5,Rækker!H19,IF(AZ3=Rækker!J5,Rækker!J19,IF(AZ3=Rækker!L5,Rækker!L19,IF(AZ3=Rækker!N5,Rækker!N19,IF(AZ3=Rækker!P5,Rækker!P19,DI11))))))))</f>
        <v>2</v>
      </c>
      <c r="DI11" s="16">
        <f>IF(AZ3=Rækker!R5,Rækker!R19,IF(AZ3=Rækker!T5,Rækker!T19,IF(AZ3=Rækker!V5,Rækker!V19,IF(AZ3=Rækker!X5,Rækker!X19,IF(AZ3=Rækker!Z5,Rækker!Z19,IF(AZ3=Rækker!AB5,Rækker!AB19,IF(AZ3=Rækker!AD5,Rækker!AD19,IF(AZ3=Rækker!AF5,Rækker!AF19,DJ11))))))))</f>
        <v>0</v>
      </c>
      <c r="DJ11" s="16">
        <f>IF(AZ3=Rækker!AH5,Rækker!AH19,IF(AZ3=Rækker!AJ5,Rækker!AJ19,IF(AZ3=Rækker!AL5,Rækker!AL19,IF(AZ3=Rækker!AN5,Rækker!AN19,0))))</f>
        <v>0</v>
      </c>
      <c r="DK11" s="16" t="str">
        <f>IF(BF3=Rækker!B5,Rækker!B19,IF(BF3=Rækker!D5,Rækker!D19,IF(BF3=Rækker!F5,Rækker!F19,IF(BF3=Rækker!H5,Rækker!H19,IF(BF3=Rækker!J5,Rækker!J19,IF(BF3=Rækker!L5,Rækker!L19,IF(BF3=Rækker!N5,Rækker!N19,IF(BF3=Rækker!P5,Rækker!P19,DL11))))))))</f>
        <v>x</v>
      </c>
      <c r="DL11" s="16">
        <f>IF(BF3=Rækker!R5,Rækker!R19,IF(BF3=Rækker!T5,Rækker!T19,IF(BF3=Rækker!V5,Rækker!V19,IF(BF3=Rækker!X5,Rækker!X19,IF(BF3=Rækker!Z5,Rækker!Z19,IF(BF3=Rækker!AB5,Rækker!AB19,IF(BF3=Rækker!AD5,Rækker!AD19,IF(BF3=Rækker!AF5,Rækker!AF19,DM11))))))))</f>
        <v>0</v>
      </c>
      <c r="DM11" s="16">
        <f>IF(BF3=Rækker!AH5,Rækker!AH19,IF(BF3=Rækker!AJ5,Rækker!AJ19,IF(BF3=Rækker!AL5,Rækker!AL19,IF(BF3=Rækker!AN5,Rækker!AN19,0))))</f>
        <v>0</v>
      </c>
      <c r="DN11" s="16">
        <f>IF(BL3=Rækker!B5,Rækker!B19,IF(BL3=Rækker!D5,Rækker!D19,IF(BL3=Rækker!F5,Rækker!F19,IF(BL3=Rækker!H5,Rækker!H19,IF(BL3=Rækker!J5,Rækker!J19,IF(BL3=Rækker!L5,Rækker!L19,IF(BL3=Rækker!N5,Rækker!N19,IF(BL3=Rækker!P5,Rækker!P19,DO11))))))))</f>
        <v>1</v>
      </c>
      <c r="DO11" s="16">
        <f>IF(BL3=Rækker!R5,Rækker!R19,IF(BL3=Rækker!T5,Rækker!T19,IF(BL3=Rækker!V5,Rækker!V19,IF(BL3=Rækker!X5,Rækker!X19,IF(BL3=Rækker!Z5,Rækker!Z19,IF(BL3=Rækker!AB5,Rækker!AB19,IF(BL3=Rækker!AD5,Rækker!AD19,IF(BL3=Rækker!AF5,Rækker!AF19,DP11))))))))</f>
        <v>1</v>
      </c>
      <c r="DP11" s="16">
        <f>IF(BL3=Rækker!AH5,Rækker!AH19,IF(BL3=Rækker!AJ5,Rækker!AJ19,IF(BL3=Rækker!AL5,Rækker!AL19,IF(BL3=Rækker!AN5,Rækker!AN19,0))))</f>
        <v>0</v>
      </c>
    </row>
    <row r="12" spans="1:120" ht="14.45" customHeight="1" x14ac:dyDescent="0.15">
      <c r="A12" s="58"/>
      <c r="B12" s="60" t="s">
        <v>57</v>
      </c>
      <c r="C12" s="122" t="str">
        <f>CONCATENATE(Kampe!B6," - ",Kampe!D6,"..........................................................................................")</f>
        <v>Coventry - Fulham..........................................................................................</v>
      </c>
      <c r="D12" s="122"/>
      <c r="E12" s="122"/>
      <c r="F12" s="129"/>
      <c r="G12" s="59" t="s">
        <v>72</v>
      </c>
      <c r="H12" s="33">
        <v>2</v>
      </c>
      <c r="I12" s="158" t="str">
        <f t="shared" si="1"/>
        <v/>
      </c>
      <c r="J12" s="159"/>
      <c r="K12" s="172" t="str">
        <f t="shared" si="2"/>
        <v/>
      </c>
      <c r="L12" s="159"/>
      <c r="M12" s="172">
        <f t="shared" si="3"/>
        <v>2</v>
      </c>
      <c r="N12" s="173"/>
      <c r="O12" s="175" t="str">
        <f t="shared" si="4"/>
        <v/>
      </c>
      <c r="P12" s="159"/>
      <c r="Q12" s="172" t="str">
        <f t="shared" si="5"/>
        <v>X</v>
      </c>
      <c r="R12" s="159"/>
      <c r="S12" s="172" t="str">
        <f t="shared" si="6"/>
        <v/>
      </c>
      <c r="T12" s="173"/>
      <c r="U12" s="175" t="str">
        <f t="shared" si="7"/>
        <v/>
      </c>
      <c r="V12" s="188"/>
      <c r="W12" s="172" t="str">
        <f t="shared" si="8"/>
        <v/>
      </c>
      <c r="X12" s="159"/>
      <c r="Y12" s="158">
        <f t="shared" si="9"/>
        <v>2</v>
      </c>
      <c r="Z12" s="159"/>
      <c r="AA12" s="175" t="str">
        <f t="shared" si="10"/>
        <v/>
      </c>
      <c r="AB12" s="188"/>
      <c r="AC12" s="172" t="str">
        <f t="shared" si="11"/>
        <v/>
      </c>
      <c r="AD12" s="159"/>
      <c r="AE12" s="172">
        <f t="shared" si="12"/>
        <v>2</v>
      </c>
      <c r="AF12" s="173"/>
      <c r="AG12" s="175" t="str">
        <f t="shared" si="13"/>
        <v/>
      </c>
      <c r="AH12" s="188"/>
      <c r="AI12" s="172" t="str">
        <f t="shared" si="14"/>
        <v/>
      </c>
      <c r="AJ12" s="159"/>
      <c r="AK12" s="158">
        <f t="shared" si="15"/>
        <v>2</v>
      </c>
      <c r="AL12" s="159"/>
      <c r="AM12" s="175" t="str">
        <f t="shared" si="16"/>
        <v/>
      </c>
      <c r="AN12" s="188"/>
      <c r="AO12" s="172" t="str">
        <f t="shared" si="17"/>
        <v/>
      </c>
      <c r="AP12" s="159"/>
      <c r="AQ12" s="172" t="str">
        <f t="shared" si="18"/>
        <v/>
      </c>
      <c r="AR12" s="173"/>
      <c r="AS12" s="175" t="str">
        <f t="shared" si="19"/>
        <v/>
      </c>
      <c r="AT12" s="188"/>
      <c r="AU12" s="172" t="str">
        <f t="shared" si="20"/>
        <v/>
      </c>
      <c r="AV12" s="159"/>
      <c r="AW12" s="158">
        <f t="shared" si="21"/>
        <v>2</v>
      </c>
      <c r="AX12" s="159"/>
      <c r="AY12" s="175" t="str">
        <f t="shared" si="22"/>
        <v/>
      </c>
      <c r="AZ12" s="188"/>
      <c r="BA12" s="172" t="str">
        <f t="shared" si="23"/>
        <v/>
      </c>
      <c r="BB12" s="159"/>
      <c r="BC12" s="172">
        <f t="shared" si="24"/>
        <v>2</v>
      </c>
      <c r="BD12" s="173"/>
      <c r="BE12" s="175" t="str">
        <f t="shared" si="25"/>
        <v/>
      </c>
      <c r="BF12" s="188"/>
      <c r="BG12" s="172" t="str">
        <f t="shared" si="26"/>
        <v/>
      </c>
      <c r="BH12" s="159"/>
      <c r="BI12" s="158">
        <f t="shared" si="27"/>
        <v>2</v>
      </c>
      <c r="BJ12" s="159"/>
      <c r="BK12" s="175">
        <f t="shared" si="28"/>
        <v>1</v>
      </c>
      <c r="BL12" s="188"/>
      <c r="BM12" s="172" t="str">
        <f t="shared" si="29"/>
        <v/>
      </c>
      <c r="BN12" s="159"/>
      <c r="BO12" s="172" t="str">
        <f t="shared" si="30"/>
        <v/>
      </c>
      <c r="BP12" s="173"/>
      <c r="BQ12" s="24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  <c r="CG12" s="16">
        <f t="shared" si="0"/>
        <v>1</v>
      </c>
      <c r="CH12" s="16">
        <f>IF(O32="",CP28,0)</f>
        <v>3</v>
      </c>
      <c r="CI12" s="16">
        <f>IF(O32="",1,0)</f>
        <v>1</v>
      </c>
      <c r="CJ12" s="16" t="str">
        <f>IF(P26=DB!K6,DB!W6,IF(P26=DB!K7,DB!W7,IF(P26=DB!K8,DB!W8,IF(P26=DB!K9,DB!W9,IF(P26=DB!K10,DB!W10,IF(P26=DB!K11,DB!W11,IF(P26=DB!K12,DB!W12,IF(P26=DB!K13,DB!W13,CK12))))))))</f>
        <v/>
      </c>
      <c r="CK12" s="16" t="str">
        <f>IF(P26=DB!K14,DB!W14,IF(P26=DB!K15,DB!W15,IF(P26=DB!K17,DB!W17,IF(P26=DB!K18,DB!W18,IF(P26=DB!K19,DB!W19,IF(P26=DB!K20,DB!W20,IF(P26=DB!K21,DB!W21,IF(P26=DB!K22,DB!W22,CL12))))))))</f>
        <v/>
      </c>
      <c r="CL12" s="16" t="str">
        <f>IF(P26=DB!K23,DB!W23,IF(P26=DB!K24,DB!W24,IF(P26=DB!K25,DB!W25,DB!W26)))</f>
        <v/>
      </c>
      <c r="CM12" s="16">
        <f>IF(J3=Rækker!B5,Rækker!B20,IF(J3=Rækker!D5,Rækker!D20,IF(J3=Rækker!F5,Rækker!F20,IF(J3=Rækker!H5,Rækker!H20,IF(J3=Rækker!J5,Rækker!J20,IF(J3=Rækker!L5,Rækker!L20,IF(J3=Rækker!N5,Rækker!N20,IF(J3=Rækker!P5,Rækker!P20,CN12))))))))</f>
        <v>1</v>
      </c>
      <c r="CN12" s="16">
        <f>IF(J3=Rækker!R5,Rækker!R20,IF(J3=Rækker!T5,Rækker!T20,IF(J3=Rækker!V5,Rækker!V20,IF(J3=Rækker!X5,Rækker!X20,IF(J3=Rækker!Z5,Rækker!Z20,IF(J3=Rækker!AB5,Rækker!AB20,IF(J3=Rækker!AD5,Rækker!AD20,IF(J3=Rækker!AF5,Rækker!AF20,CO12))))))))</f>
        <v>0</v>
      </c>
      <c r="CO12" s="16">
        <f>IF(J3=Rækker!AH5,Rækker!AH20,IF(J3=Rækker!AJ5,Rækker!AJ20,IF(J3=Rækker!AL5,Rækker!AL20,IF(J3=Rækker!AN5,Rækker!AN20,0))))</f>
        <v>0</v>
      </c>
      <c r="CP12" s="16">
        <f>IF(P3=Rækker!B5,Rækker!B20,IF(P3=Rækker!D5,Rækker!D20,IF(P3=Rækker!F5,Rækker!F20,IF(P3=Rækker!H5,Rækker!H20,IF(P3=Rækker!J5,Rækker!J20,IF(P3=Rækker!L5,Rækker!L20,IF(P3=Rækker!N5,Rækker!N20,IF(P3=Rækker!P5,Rækker!P20,CQ12))))))))</f>
        <v>1</v>
      </c>
      <c r="CQ12" s="16">
        <f>IF(P3=Rækker!R5,Rækker!R20,IF(P3=Rækker!T5,Rækker!T20,IF(P3=Rækker!V5,Rækker!V20,IF(P3=Rækker!X5,Rækker!X20,IF(P3=Rækker!Z5,Rækker!Z20,IF(P3=Rækker!AB5,Rækker!AB20,IF(P3=Rækker!AD5,Rækker!AD20,IF(P3=Rækker!AF5,Rækker!AF20,CR12))))))))</f>
        <v>1</v>
      </c>
      <c r="CR12" s="16">
        <f>IF(P3=Rækker!AH5,Rækker!AH20,IF(P3=Rækker!AJ5,Rækker!AJ20,IF(P3=Rækker!AL5,Rækker!AL20,IF(P3=Rækker!AN5,Rækker!AN20,0))))</f>
        <v>0</v>
      </c>
      <c r="CS12" s="16">
        <f>IF(V3=Rækker!B5,Rækker!B20,IF(V3=Rækker!D5,Rækker!D20,IF(V3=Rækker!F5,Rækker!F20,IF(V3=Rækker!H5,Rækker!H20,IF(V3=Rækker!J5,Rækker!J20,IF(V3=Rækker!L5,Rækker!L20,IF(V3=Rækker!N5,Rækker!N20,IF(V3=Rækker!P5,Rækker!P20,CT12))))))))</f>
        <v>1</v>
      </c>
      <c r="CT12" s="16">
        <f>IF(V3=Rækker!R5,Rækker!R20,IF(V3=Rækker!T5,Rækker!T20,IF(V3=Rækker!V5,Rækker!V20,IF(V3=Rækker!X5,Rækker!X20,IF(V3=Rækker!Z5,Rækker!Z20,IF(V3=Rækker!AB5,Rækker!AB20,IF(V3=Rækker!AD5,Rækker!AD20,IF(V3=Rækker!AF5,Rækker!AF20,CU12))))))))</f>
        <v>1</v>
      </c>
      <c r="CU12" s="16">
        <f>IF(V3=Rækker!AH5,Rækker!AH20,IF(V3=Rækker!AJ5,Rækker!AJ20,IF(V3=Rækker!AL5,Rækker!AL20,IF(V3=Rækker!AN5,Rækker!AN20,0))))</f>
        <v>0</v>
      </c>
      <c r="CV12" s="16">
        <f>IF(AB3=Rækker!B5,Rækker!B20,IF(AB3=Rækker!D5,Rækker!D20,IF(AB3=Rækker!F5,Rækker!F20,IF(AB3=Rækker!H5,Rækker!H20,IF(AB3=Rækker!J5,Rækker!J20,IF(AB3=Rækker!L5,Rækker!L20,IF(AB3=Rækker!N5,Rækker!N20,IF(AB3=Rækker!P5,Rækker!P20,CW12))))))))</f>
        <v>1</v>
      </c>
      <c r="CW12" s="16">
        <f>IF(AB3=Rækker!R5,Rækker!R20,IF(AB3=Rækker!T5,Rækker!T20,IF(AB3=Rækker!V5,Rækker!V20,IF(AB3=Rækker!X5,Rækker!X20,IF(AB3=Rækker!Z5,Rækker!Z20,IF(AB3=Rækker!AB5,Rækker!AB20,IF(AB3=Rækker!AD5,Rækker!AD20,IF(AB3=Rækker!AF5,Rækker!AF20,CX12))))))))</f>
        <v>0</v>
      </c>
      <c r="CX12" s="16">
        <f>IF(AB3=Rækker!AH5,Rækker!AH20,IF(AB3=Rækker!AJ5,Rækker!AJ20,IF(AB3=Rækker!AL5,Rækker!AL20,IF(AB3=Rækker!AN5,Rækker!AN20,0))))</f>
        <v>0</v>
      </c>
      <c r="CY12" s="16">
        <f>IF(AH3=Rækker!B5,Rækker!B20,IF(AH3=Rækker!D5,Rækker!D20,IF(AH3=Rækker!F5,Rækker!F20,IF(AH3=Rækker!H5,Rækker!H20,IF(AH3=Rækker!J5,Rækker!J20,IF(AH3=Rækker!L5,Rækker!L20,IF(AH3=Rækker!N5,Rækker!N20,IF(AH3=Rækker!P5,Rækker!P20,CZ12))))))))</f>
        <v>1</v>
      </c>
      <c r="CZ12" s="16">
        <f>IF(AH3=Rækker!R5,Rækker!R20,IF(AH3=Rækker!T5,Rækker!T20,IF(AH3=Rækker!V5,Rækker!V20,IF(AH3=Rækker!X5,Rækker!X20,IF(AH3=Rækker!Z5,Rækker!Z20,IF(AH3=Rækker!AB5,Rækker!AB20,IF(AH3=Rækker!AD5,Rækker!AD20,IF(AH3=Rækker!AF5,Rækker!AF20,DA12))))))))</f>
        <v>0</v>
      </c>
      <c r="DA12" s="16">
        <f>IF(AH3=Rækker!AH5,Rækker!AH20,IF(AH3=Rækker!AJ5,Rækker!AJ20,IF(AH3=Rækker!AL5,Rækker!AL20,IF(AH3=Rækker!AN5,Rækker!AN20,0))))</f>
        <v>0</v>
      </c>
      <c r="DB12" s="16">
        <f>IF(AN3=Rækker!B5,Rækker!B20,IF(AN3=Rækker!D5,Rækker!D20,IF(AN3=Rækker!F5,Rækker!F20,IF(AN3=Rækker!H5,Rækker!H20,IF(AN3=Rækker!J5,Rækker!J20,IF(AN3=Rækker!L5,Rækker!L20,IF(AN3=Rækker!N5,Rækker!N20,IF(AN3=Rækker!P5,Rækker!P20,DC12))))))))</f>
        <v>0</v>
      </c>
      <c r="DC12" s="16">
        <f>IF(AN3=Rækker!R5,Rækker!R20,IF(AN3=Rækker!T5,Rækker!T20,IF(AN3=Rækker!V5,Rækker!V20,IF(AN3=Rækker!X5,Rækker!X20,IF(AN3=Rækker!Z5,Rækker!Z20,IF(AN3=Rækker!AB5,Rækker!AB20,IF(AN3=Rækker!AD5,Rækker!AD20,IF(AN3=Rækker!AF5,Rækker!AF20,DD12))))))))</f>
        <v>0</v>
      </c>
      <c r="DD12" s="16">
        <f>IF(AN3=Rækker!AH5,Rækker!AH20,IF(AN3=Rækker!AJ5,Rækker!AJ20,IF(AN3=Rækker!AL5,Rækker!AL20,IF(AN3=Rækker!AN5,Rækker!AN20,0))))</f>
        <v>0</v>
      </c>
      <c r="DE12" s="16">
        <f>IF(AT3=Rækker!B5,Rækker!B20,IF(AT3=Rækker!D5,Rækker!D20,IF(AT3=Rækker!F5,Rækker!F20,IF(AT3=Rækker!H5,Rækker!H20,IF(AT3=Rækker!J5,Rækker!J20,IF(AT3=Rækker!L5,Rækker!L20,IF(AT3=Rækker!N5,Rækker!N20,IF(AT3=Rækker!P5,Rækker!P20,DF12))))))))</f>
        <v>1</v>
      </c>
      <c r="DF12" s="16">
        <f>IF(AT3=Rækker!R5,Rækker!R20,IF(AT3=Rækker!T5,Rækker!T20,IF(AT3=Rækker!V5,Rækker!V20,IF(AT3=Rækker!X5,Rækker!X20,IF(AT3=Rækker!Z5,Rækker!Z20,IF(AT3=Rækker!AB5,Rækker!AB20,IF(AT3=Rækker!AD5,Rækker!AD20,IF(AT3=Rækker!AF5,Rækker!AF20,DG12))))))))</f>
        <v>1</v>
      </c>
      <c r="DG12" s="16">
        <f>IF(AT3=Rækker!AH5,Rækker!AH20,IF(AT3=Rækker!AJ5,Rækker!AJ20,IF(AT3=Rækker!AL5,Rækker!AL20,IF(AT3=Rækker!AN5,Rækker!AN20,0))))</f>
        <v>1</v>
      </c>
      <c r="DH12" s="16">
        <f>IF(AZ3=Rækker!B5,Rækker!B20,IF(AZ3=Rækker!D5,Rækker!D20,IF(AZ3=Rækker!F5,Rækker!F20,IF(AZ3=Rækker!H5,Rækker!H20,IF(AZ3=Rækker!J5,Rækker!J20,IF(AZ3=Rækker!L5,Rækker!L20,IF(AZ3=Rækker!N5,Rækker!N20,IF(AZ3=Rækker!P5,Rækker!P20,DI12))))))))</f>
        <v>1</v>
      </c>
      <c r="DI12" s="16">
        <f>IF(AZ3=Rækker!R5,Rækker!R20,IF(AZ3=Rækker!T5,Rækker!T20,IF(AZ3=Rækker!V5,Rækker!V20,IF(AZ3=Rækker!X5,Rækker!X20,IF(AZ3=Rækker!Z5,Rækker!Z20,IF(AZ3=Rækker!AB5,Rækker!AB20,IF(AZ3=Rækker!AD5,Rækker!AD20,IF(AZ3=Rækker!AF5,Rækker!AF20,DJ12))))))))</f>
        <v>0</v>
      </c>
      <c r="DJ12" s="16">
        <f>IF(AZ3=Rækker!AH5,Rækker!AH20,IF(AZ3=Rækker!AJ5,Rækker!AJ20,IF(AZ3=Rækker!AL5,Rækker!AL20,IF(AZ3=Rækker!AN5,Rækker!AN20,0))))</f>
        <v>0</v>
      </c>
      <c r="DK12" s="16">
        <f>IF(BF3=Rækker!B5,Rækker!B20,IF(BF3=Rækker!D5,Rækker!D20,IF(BF3=Rækker!F5,Rækker!F20,IF(BF3=Rækker!H5,Rækker!H20,IF(BF3=Rækker!J5,Rækker!J20,IF(BF3=Rækker!L5,Rækker!L20,IF(BF3=Rækker!N5,Rækker!N20,IF(BF3=Rækker!P5,Rækker!P20,DL12))))))))</f>
        <v>1</v>
      </c>
      <c r="DL12" s="16">
        <f>IF(BF3=Rækker!R5,Rækker!R20,IF(BF3=Rækker!T5,Rækker!T20,IF(BF3=Rækker!V5,Rækker!V20,IF(BF3=Rækker!X5,Rækker!X20,IF(BF3=Rækker!Z5,Rækker!Z20,IF(BF3=Rækker!AB5,Rækker!AB20,IF(BF3=Rækker!AD5,Rækker!AD20,IF(BF3=Rækker!AF5,Rækker!AF20,DM12))))))))</f>
        <v>0</v>
      </c>
      <c r="DM12" s="16">
        <f>IF(BF3=Rækker!AH5,Rækker!AH20,IF(BF3=Rækker!AJ5,Rækker!AJ20,IF(BF3=Rækker!AL5,Rækker!AL20,IF(BF3=Rækker!AN5,Rækker!AN20,0))))</f>
        <v>0</v>
      </c>
      <c r="DN12" s="16">
        <f>IF(BL3=Rækker!B5,Rækker!B20,IF(BL3=Rækker!D5,Rækker!D20,IF(BL3=Rækker!F5,Rækker!F20,IF(BL3=Rækker!H5,Rækker!H20,IF(BL3=Rækker!J5,Rækker!J20,IF(BL3=Rækker!L5,Rækker!L20,IF(BL3=Rækker!N5,Rækker!N20,IF(BL3=Rækker!P5,Rækker!P20,DO12))))))))</f>
        <v>1</v>
      </c>
      <c r="DO12" s="16">
        <f>IF(BL3=Rækker!R5,Rækker!R20,IF(BL3=Rækker!T5,Rækker!T20,IF(BL3=Rækker!V5,Rækker!V20,IF(BL3=Rækker!X5,Rækker!X20,IF(BL3=Rækker!Z5,Rækker!Z20,IF(BL3=Rækker!AB5,Rækker!AB20,IF(BL3=Rækker!AD5,Rækker!AD20,IF(BL3=Rækker!AF5,Rækker!AF20,DP12))))))))</f>
        <v>1</v>
      </c>
      <c r="DP12" s="16">
        <f>IF(BL3=Rækker!AH5,Rækker!AH20,IF(BL3=Rækker!AJ5,Rækker!AJ20,IF(BL3=Rækker!AL5,Rækker!AL20,IF(BL3=Rækker!AN5,Rækker!AN20,0))))</f>
        <v>0</v>
      </c>
    </row>
    <row r="13" spans="1:120" ht="14.45" customHeight="1" thickBot="1" x14ac:dyDescent="0.2">
      <c r="A13" s="58"/>
      <c r="B13" s="61" t="s">
        <v>58</v>
      </c>
      <c r="C13" s="127" t="str">
        <f>CONCATENATE(Kampe!B7," - ",Kampe!D7,"..........................................................................................")</f>
        <v>Blackburn - Wrexham..........................................................................................</v>
      </c>
      <c r="D13" s="127"/>
      <c r="E13" s="127"/>
      <c r="F13" s="128"/>
      <c r="G13" s="59" t="s">
        <v>72</v>
      </c>
      <c r="H13" s="34">
        <v>1</v>
      </c>
      <c r="I13" s="154">
        <f t="shared" si="1"/>
        <v>1</v>
      </c>
      <c r="J13" s="155"/>
      <c r="K13" s="168" t="str">
        <f t="shared" si="2"/>
        <v/>
      </c>
      <c r="L13" s="155"/>
      <c r="M13" s="168" t="str">
        <f t="shared" si="3"/>
        <v/>
      </c>
      <c r="N13" s="169"/>
      <c r="O13" s="176">
        <f t="shared" si="4"/>
        <v>1</v>
      </c>
      <c r="P13" s="155"/>
      <c r="Q13" s="168" t="str">
        <f t="shared" si="5"/>
        <v/>
      </c>
      <c r="R13" s="155"/>
      <c r="S13" s="168" t="str">
        <f t="shared" si="6"/>
        <v/>
      </c>
      <c r="T13" s="169"/>
      <c r="U13" s="176" t="str">
        <f t="shared" si="7"/>
        <v/>
      </c>
      <c r="V13" s="192"/>
      <c r="W13" s="168" t="str">
        <f t="shared" si="8"/>
        <v>X</v>
      </c>
      <c r="X13" s="155"/>
      <c r="Y13" s="154" t="str">
        <f t="shared" si="9"/>
        <v/>
      </c>
      <c r="Z13" s="155"/>
      <c r="AA13" s="176" t="str">
        <f t="shared" si="10"/>
        <v/>
      </c>
      <c r="AB13" s="192"/>
      <c r="AC13" s="168" t="str">
        <f t="shared" si="11"/>
        <v>X</v>
      </c>
      <c r="AD13" s="155"/>
      <c r="AE13" s="168" t="str">
        <f t="shared" si="12"/>
        <v/>
      </c>
      <c r="AF13" s="169"/>
      <c r="AG13" s="176" t="str">
        <f t="shared" si="13"/>
        <v/>
      </c>
      <c r="AH13" s="192"/>
      <c r="AI13" s="168" t="str">
        <f t="shared" si="14"/>
        <v>X</v>
      </c>
      <c r="AJ13" s="155"/>
      <c r="AK13" s="154" t="str">
        <f t="shared" si="15"/>
        <v/>
      </c>
      <c r="AL13" s="155"/>
      <c r="AM13" s="176" t="str">
        <f t="shared" si="16"/>
        <v/>
      </c>
      <c r="AN13" s="192"/>
      <c r="AO13" s="168" t="str">
        <f t="shared" si="17"/>
        <v/>
      </c>
      <c r="AP13" s="155"/>
      <c r="AQ13" s="168" t="str">
        <f t="shared" si="18"/>
        <v/>
      </c>
      <c r="AR13" s="169"/>
      <c r="AS13" s="176" t="str">
        <f t="shared" si="19"/>
        <v/>
      </c>
      <c r="AT13" s="192"/>
      <c r="AU13" s="168" t="str">
        <f t="shared" si="20"/>
        <v/>
      </c>
      <c r="AV13" s="155"/>
      <c r="AW13" s="154">
        <f t="shared" si="21"/>
        <v>2</v>
      </c>
      <c r="AX13" s="155"/>
      <c r="AY13" s="176" t="str">
        <f t="shared" si="22"/>
        <v/>
      </c>
      <c r="AZ13" s="192"/>
      <c r="BA13" s="168" t="str">
        <f t="shared" si="23"/>
        <v>X</v>
      </c>
      <c r="BB13" s="155"/>
      <c r="BC13" s="168" t="str">
        <f t="shared" si="24"/>
        <v/>
      </c>
      <c r="BD13" s="169"/>
      <c r="BE13" s="176" t="str">
        <f t="shared" si="25"/>
        <v/>
      </c>
      <c r="BF13" s="192"/>
      <c r="BG13" s="168" t="str">
        <f t="shared" si="26"/>
        <v/>
      </c>
      <c r="BH13" s="155"/>
      <c r="BI13" s="154">
        <f t="shared" si="27"/>
        <v>2</v>
      </c>
      <c r="BJ13" s="155"/>
      <c r="BK13" s="176" t="str">
        <f t="shared" si="28"/>
        <v/>
      </c>
      <c r="BL13" s="192"/>
      <c r="BM13" s="168" t="str">
        <f t="shared" si="29"/>
        <v/>
      </c>
      <c r="BN13" s="155"/>
      <c r="BO13" s="168">
        <f t="shared" si="30"/>
        <v>2</v>
      </c>
      <c r="BP13" s="169"/>
      <c r="BQ13" s="24"/>
      <c r="BR13" s="223" t="s">
        <v>78</v>
      </c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  <c r="CF13" s="223"/>
      <c r="CG13" s="16">
        <f t="shared" si="0"/>
        <v>1</v>
      </c>
      <c r="CH13" s="16">
        <f>IF(U32="",CS28,0)</f>
        <v>4</v>
      </c>
      <c r="CI13" s="16">
        <f>IF(U32="",1,0)</f>
        <v>1</v>
      </c>
      <c r="CJ13" s="16" t="str">
        <f>IF(V26=DB!K6,DB!W6,IF(V26=DB!K7,DB!W7,IF(V26=DB!K8,DB!W8,IF(V26=DB!K9,DB!W9,IF(V26=DB!K10,DB!W10,IF(V26=DB!K11,DB!W11,IF(V26=DB!K12,DB!W12,IF(V26=DB!K13,DB!W13,CK13))))))))</f>
        <v/>
      </c>
      <c r="CK13" s="16" t="str">
        <f>IF(V26=DB!K14,DB!W14,IF(V26=DB!K15,DB!W15,IF(V26=DB!K17,DB!W17,IF(V26=DB!K18,DB!W18,IF(V26=DB!K19,DB!W19,IF(V26=DB!K20,DB!W20,IF(V26=DB!K21,DB!W21,IF(V26=DB!K22,DB!W22,CL13))))))))</f>
        <v/>
      </c>
      <c r="CL13" s="16" t="str">
        <f>IF(V26=DB!K23,DB!W23,IF(V26=DB!K24,DB!W24,IF(V26=DB!K25,DB!W25,DB!W26)))</f>
        <v/>
      </c>
      <c r="CM13" s="16">
        <f>IF(J3=Rækker!B5,Rækker!B21,IF(J3=Rækker!D5,Rækker!D21,IF(J3=Rækker!F5,Rækker!F21,IF(J3=Rækker!H5,Rækker!H21,IF(J3=Rækker!J5,Rækker!J21,IF(J3=Rækker!L5,Rækker!L21,IF(J3=Rækker!N5,Rækker!N21,IF(J3=Rækker!P5,Rækker!P21,CN13))))))))</f>
        <v>2</v>
      </c>
      <c r="CN13" s="16">
        <f>IF(J3=Rækker!R5,Rækker!R21,IF(J3=Rækker!T5,Rækker!T21,IF(J3=Rækker!V5,Rækker!V21,IF(J3=Rækker!X5,Rækker!X21,IF(J3=Rækker!Z5,Rækker!Z21,IF(J3=Rækker!AB5,Rækker!AB21,IF(J3=Rækker!AD5,Rækker!AD21,IF(J3=Rækker!AF5,Rækker!AF21,CO13))))))))</f>
        <v>0</v>
      </c>
      <c r="CO13" s="16">
        <f>IF(J3=Rækker!AH5,Rækker!AH21,IF(J3=Rækker!AJ5,Rækker!AJ21,IF(J3=Rækker!AL5,Rækker!AL21,IF(J3=Rækker!AN5,Rækker!AN21,0))))</f>
        <v>0</v>
      </c>
      <c r="CP13" s="16">
        <f>IF(P3=Rækker!B5,Rækker!B21,IF(P3=Rækker!D5,Rækker!D21,IF(P3=Rækker!F5,Rækker!F21,IF(P3=Rækker!H5,Rækker!H21,IF(P3=Rækker!J5,Rækker!J21,IF(P3=Rækker!L5,Rækker!L21,IF(P3=Rækker!N5,Rækker!N21,IF(P3=Rækker!P5,Rækker!P21,CQ13))))))))</f>
        <v>1</v>
      </c>
      <c r="CQ13" s="16">
        <f>IF(P3=Rækker!R5,Rækker!R21,IF(P3=Rækker!T5,Rækker!T21,IF(P3=Rækker!V5,Rækker!V21,IF(P3=Rækker!X5,Rækker!X21,IF(P3=Rækker!Z5,Rækker!Z21,IF(P3=Rækker!AB5,Rækker!AB21,IF(P3=Rækker!AD5,Rækker!AD21,IF(P3=Rækker!AF5,Rækker!AF21,CR13))))))))</f>
        <v>1</v>
      </c>
      <c r="CR13" s="16">
        <f>IF(P3=Rækker!AH5,Rækker!AH21,IF(P3=Rækker!AJ5,Rækker!AJ21,IF(P3=Rækker!AL5,Rækker!AL21,IF(P3=Rækker!AN5,Rækker!AN21,0))))</f>
        <v>0</v>
      </c>
      <c r="CS13" s="16">
        <f>IF(V3=Rækker!B5,Rækker!B21,IF(V3=Rækker!D5,Rækker!D21,IF(V3=Rækker!F5,Rækker!F21,IF(V3=Rækker!H5,Rækker!H21,IF(V3=Rækker!J5,Rækker!J21,IF(V3=Rækker!L5,Rækker!L21,IF(V3=Rækker!N5,Rækker!N21,IF(V3=Rækker!P5,Rækker!P21,CT13))))))))</f>
        <v>2</v>
      </c>
      <c r="CT13" s="16">
        <f>IF(V3=Rækker!R5,Rækker!R21,IF(V3=Rækker!T5,Rækker!T21,IF(V3=Rækker!V5,Rækker!V21,IF(V3=Rækker!X5,Rækker!X21,IF(V3=Rækker!Z5,Rækker!Z21,IF(V3=Rækker!AB5,Rækker!AB21,IF(V3=Rækker!AD5,Rækker!AD21,IF(V3=Rækker!AF5,Rækker!AF21,CU13))))))))</f>
        <v>2</v>
      </c>
      <c r="CU13" s="16">
        <f>IF(V3=Rækker!AH5,Rækker!AH21,IF(V3=Rækker!AJ5,Rækker!AJ21,IF(V3=Rækker!AL5,Rækker!AL21,IF(V3=Rækker!AN5,Rækker!AN21,0))))</f>
        <v>0</v>
      </c>
      <c r="CV13" s="16">
        <f>IF(AB3=Rækker!B5,Rækker!B21,IF(AB3=Rækker!D5,Rækker!D21,IF(AB3=Rækker!F5,Rækker!F21,IF(AB3=Rækker!H5,Rækker!H21,IF(AB3=Rækker!J5,Rækker!J21,IF(AB3=Rækker!L5,Rækker!L21,IF(AB3=Rækker!N5,Rækker!N21,IF(AB3=Rækker!P5,Rækker!P21,CW13))))))))</f>
        <v>2</v>
      </c>
      <c r="CW13" s="16">
        <f>IF(AB3=Rækker!R5,Rækker!R21,IF(AB3=Rækker!T5,Rækker!T21,IF(AB3=Rækker!V5,Rækker!V21,IF(AB3=Rækker!X5,Rækker!X21,IF(AB3=Rækker!Z5,Rækker!Z21,IF(AB3=Rækker!AB5,Rækker!AB21,IF(AB3=Rækker!AD5,Rækker!AD21,IF(AB3=Rækker!AF5,Rækker!AF21,CX13))))))))</f>
        <v>0</v>
      </c>
      <c r="CX13" s="16">
        <f>IF(AB3=Rækker!AH5,Rækker!AH21,IF(AB3=Rækker!AJ5,Rækker!AJ21,IF(AB3=Rækker!AL5,Rækker!AL21,IF(AB3=Rækker!AN5,Rækker!AN21,0))))</f>
        <v>0</v>
      </c>
      <c r="CY13" s="16">
        <f>IF(AH3=Rækker!B5,Rækker!B21,IF(AH3=Rækker!D5,Rækker!D21,IF(AH3=Rækker!F5,Rækker!F21,IF(AH3=Rækker!H5,Rækker!H21,IF(AH3=Rækker!J5,Rækker!J21,IF(AH3=Rækker!L5,Rækker!L21,IF(AH3=Rækker!N5,Rækker!N21,IF(AH3=Rækker!P5,Rækker!P21,CZ13))))))))</f>
        <v>2</v>
      </c>
      <c r="CZ13" s="16">
        <f>IF(AH3=Rækker!R5,Rækker!R21,IF(AH3=Rækker!T5,Rækker!T21,IF(AH3=Rækker!V5,Rækker!V21,IF(AH3=Rækker!X5,Rækker!X21,IF(AH3=Rækker!Z5,Rækker!Z21,IF(AH3=Rækker!AB5,Rækker!AB21,IF(AH3=Rækker!AD5,Rækker!AD21,IF(AH3=Rækker!AF5,Rækker!AF21,DA13))))))))</f>
        <v>0</v>
      </c>
      <c r="DA13" s="16">
        <f>IF(AH3=Rækker!AH5,Rækker!AH21,IF(AH3=Rækker!AJ5,Rækker!AJ21,IF(AH3=Rækker!AL5,Rækker!AL21,IF(AH3=Rækker!AN5,Rækker!AN21,0))))</f>
        <v>0</v>
      </c>
      <c r="DB13" s="16">
        <f>IF(AN3=Rækker!B5,Rækker!B21,IF(AN3=Rækker!D5,Rækker!D21,IF(AN3=Rækker!F5,Rækker!F21,IF(AN3=Rækker!H5,Rækker!H21,IF(AN3=Rækker!J5,Rækker!J21,IF(AN3=Rækker!L5,Rækker!L21,IF(AN3=Rækker!N5,Rækker!N21,IF(AN3=Rækker!P5,Rækker!P21,DC13))))))))</f>
        <v>0</v>
      </c>
      <c r="DC13" s="16">
        <f>IF(AN3=Rækker!R5,Rækker!R21,IF(AN3=Rækker!T5,Rækker!T21,IF(AN3=Rækker!V5,Rækker!V21,IF(AN3=Rækker!X5,Rækker!X21,IF(AN3=Rækker!Z5,Rækker!Z21,IF(AN3=Rækker!AB5,Rækker!AB21,IF(AN3=Rækker!AD5,Rækker!AD21,IF(AN3=Rækker!AF5,Rækker!AF21,DD13))))))))</f>
        <v>0</v>
      </c>
      <c r="DD13" s="16">
        <f>IF(AN3=Rækker!AH5,Rækker!AH21,IF(AN3=Rækker!AJ5,Rækker!AJ21,IF(AN3=Rækker!AL5,Rækker!AL21,IF(AN3=Rækker!AN5,Rækker!AN21,0))))</f>
        <v>0</v>
      </c>
      <c r="DE13" s="16">
        <f>IF(AT3=Rækker!B5,Rækker!B21,IF(AT3=Rækker!D5,Rækker!D21,IF(AT3=Rækker!F5,Rækker!F21,IF(AT3=Rækker!H5,Rækker!H21,IF(AT3=Rækker!J5,Rækker!J21,IF(AT3=Rækker!L5,Rækker!L21,IF(AT3=Rækker!N5,Rækker!N21,IF(AT3=Rækker!P5,Rækker!P21,DF13))))))))</f>
        <v>2</v>
      </c>
      <c r="DF13" s="16">
        <f>IF(AT3=Rækker!R5,Rækker!R21,IF(AT3=Rækker!T5,Rækker!T21,IF(AT3=Rækker!V5,Rækker!V21,IF(AT3=Rækker!X5,Rækker!X21,IF(AT3=Rækker!Z5,Rækker!Z21,IF(AT3=Rækker!AB5,Rækker!AB21,IF(AT3=Rækker!AD5,Rækker!AD21,IF(AT3=Rækker!AF5,Rækker!AF21,DG13))))))))</f>
        <v>2</v>
      </c>
      <c r="DG13" s="16">
        <f>IF(AT3=Rækker!AH5,Rækker!AH21,IF(AT3=Rækker!AJ5,Rækker!AJ21,IF(AT3=Rækker!AL5,Rækker!AL21,IF(AT3=Rækker!AN5,Rækker!AN21,0))))</f>
        <v>2</v>
      </c>
      <c r="DH13" s="16">
        <f>IF(AZ3=Rækker!B5,Rækker!B21,IF(AZ3=Rækker!D5,Rækker!D21,IF(AZ3=Rækker!F5,Rækker!F21,IF(AZ3=Rækker!H5,Rækker!H21,IF(AZ3=Rækker!J5,Rækker!J21,IF(AZ3=Rækker!L5,Rækker!L21,IF(AZ3=Rækker!N5,Rækker!N21,IF(AZ3=Rækker!P5,Rækker!P21,DI13))))))))</f>
        <v>2</v>
      </c>
      <c r="DI13" s="16">
        <f>IF(AZ3=Rækker!R5,Rækker!R21,IF(AZ3=Rækker!T5,Rækker!T21,IF(AZ3=Rækker!V5,Rækker!V21,IF(AZ3=Rækker!X5,Rækker!X21,IF(AZ3=Rækker!Z5,Rækker!Z21,IF(AZ3=Rækker!AB5,Rækker!AB21,IF(AZ3=Rækker!AD5,Rækker!AD21,IF(AZ3=Rækker!AF5,Rækker!AF21,DJ13))))))))</f>
        <v>0</v>
      </c>
      <c r="DJ13" s="16">
        <f>IF(AZ3=Rækker!AH5,Rækker!AH21,IF(AZ3=Rækker!AJ5,Rækker!AJ21,IF(AZ3=Rækker!AL5,Rækker!AL21,IF(AZ3=Rækker!AN5,Rækker!AN21,0))))</f>
        <v>0</v>
      </c>
      <c r="DK13" s="16">
        <f>IF(BF3=Rækker!B5,Rækker!B21,IF(BF3=Rækker!D5,Rækker!D21,IF(BF3=Rækker!F5,Rækker!F21,IF(BF3=Rækker!H5,Rækker!H21,IF(BF3=Rækker!J5,Rækker!J21,IF(BF3=Rækker!L5,Rækker!L21,IF(BF3=Rækker!N5,Rækker!N21,IF(BF3=Rækker!P5,Rækker!P21,DL13))))))))</f>
        <v>2</v>
      </c>
      <c r="DL13" s="16">
        <f>IF(BF3=Rækker!R5,Rækker!R21,IF(BF3=Rækker!T5,Rækker!T21,IF(BF3=Rækker!V5,Rækker!V21,IF(BF3=Rækker!X5,Rækker!X21,IF(BF3=Rækker!Z5,Rækker!Z21,IF(BF3=Rækker!AB5,Rækker!AB21,IF(BF3=Rækker!AD5,Rækker!AD21,IF(BF3=Rækker!AF5,Rækker!AF21,DM13))))))))</f>
        <v>0</v>
      </c>
      <c r="DM13" s="16">
        <f>IF(BF3=Rækker!AH5,Rækker!AH21,IF(BF3=Rækker!AJ5,Rækker!AJ21,IF(BF3=Rækker!AL5,Rækker!AL21,IF(BF3=Rækker!AN5,Rækker!AN21,0))))</f>
        <v>0</v>
      </c>
      <c r="DN13" s="16">
        <f>IF(BL3=Rækker!B5,Rækker!B21,IF(BL3=Rækker!D5,Rækker!D21,IF(BL3=Rækker!F5,Rækker!F21,IF(BL3=Rækker!H5,Rækker!H21,IF(BL3=Rækker!J5,Rækker!J21,IF(BL3=Rækker!L5,Rækker!L21,IF(BL3=Rækker!N5,Rækker!N21,IF(BL3=Rækker!P5,Rækker!P21,DO13))))))))</f>
        <v>2</v>
      </c>
      <c r="DO13" s="16">
        <f>IF(BL3=Rækker!R5,Rækker!R21,IF(BL3=Rækker!T5,Rækker!T21,IF(BL3=Rækker!V5,Rækker!V21,IF(BL3=Rækker!X5,Rækker!X21,IF(BL3=Rækker!Z5,Rækker!Z21,IF(BL3=Rækker!AB5,Rækker!AB21,IF(BL3=Rækker!AD5,Rækker!AD21,IF(BL3=Rækker!AF5,Rækker!AF21,DP13))))))))</f>
        <v>2</v>
      </c>
      <c r="DP13" s="16">
        <f>IF(BL3=Rækker!AH5,Rækker!AH21,IF(BL3=Rækker!AJ5,Rækker!AJ21,IF(BL3=Rækker!AL5,Rækker!AL21,IF(BL3=Rækker!AN5,Rækker!AN21,0))))</f>
        <v>0</v>
      </c>
    </row>
    <row r="14" spans="1:120" ht="14.45" customHeight="1" thickBot="1" x14ac:dyDescent="0.2">
      <c r="A14" s="58"/>
      <c r="B14" s="60" t="s">
        <v>59</v>
      </c>
      <c r="C14" s="122" t="str">
        <f>CONCATENATE(Kampe!B8," - ",Kampe!D8,"..........................................................................................")</f>
        <v>Cardiff - Birmingham..........................................................................................</v>
      </c>
      <c r="D14" s="122"/>
      <c r="E14" s="122"/>
      <c r="F14" s="129"/>
      <c r="G14" s="59" t="s">
        <v>72</v>
      </c>
      <c r="H14" s="35">
        <v>1</v>
      </c>
      <c r="I14" s="156" t="str">
        <f t="shared" si="1"/>
        <v/>
      </c>
      <c r="J14" s="157"/>
      <c r="K14" s="170" t="str">
        <f t="shared" si="2"/>
        <v/>
      </c>
      <c r="L14" s="157"/>
      <c r="M14" s="170">
        <f t="shared" si="3"/>
        <v>2</v>
      </c>
      <c r="N14" s="171"/>
      <c r="O14" s="174" t="str">
        <f t="shared" si="4"/>
        <v/>
      </c>
      <c r="P14" s="157"/>
      <c r="Q14" s="170" t="str">
        <f t="shared" si="5"/>
        <v/>
      </c>
      <c r="R14" s="157"/>
      <c r="S14" s="170">
        <f t="shared" si="6"/>
        <v>2</v>
      </c>
      <c r="T14" s="171"/>
      <c r="U14" s="189">
        <f t="shared" si="7"/>
        <v>1</v>
      </c>
      <c r="V14" s="190"/>
      <c r="W14" s="184" t="str">
        <f t="shared" si="8"/>
        <v/>
      </c>
      <c r="X14" s="185"/>
      <c r="Y14" s="191" t="str">
        <f t="shared" si="9"/>
        <v/>
      </c>
      <c r="Z14" s="185"/>
      <c r="AA14" s="189" t="str">
        <f t="shared" si="10"/>
        <v/>
      </c>
      <c r="AB14" s="190"/>
      <c r="AC14" s="184" t="str">
        <f t="shared" si="11"/>
        <v/>
      </c>
      <c r="AD14" s="185"/>
      <c r="AE14" s="184">
        <f t="shared" si="12"/>
        <v>2</v>
      </c>
      <c r="AF14" s="186"/>
      <c r="AG14" s="189" t="str">
        <f t="shared" si="13"/>
        <v/>
      </c>
      <c r="AH14" s="190"/>
      <c r="AI14" s="184" t="str">
        <f t="shared" si="14"/>
        <v/>
      </c>
      <c r="AJ14" s="185"/>
      <c r="AK14" s="191">
        <f t="shared" si="15"/>
        <v>2</v>
      </c>
      <c r="AL14" s="185"/>
      <c r="AM14" s="189" t="str">
        <f t="shared" si="16"/>
        <v/>
      </c>
      <c r="AN14" s="190"/>
      <c r="AO14" s="184" t="str">
        <f t="shared" si="17"/>
        <v/>
      </c>
      <c r="AP14" s="185"/>
      <c r="AQ14" s="184" t="str">
        <f t="shared" si="18"/>
        <v/>
      </c>
      <c r="AR14" s="186"/>
      <c r="AS14" s="189" t="str">
        <f t="shared" si="19"/>
        <v/>
      </c>
      <c r="AT14" s="190"/>
      <c r="AU14" s="184" t="str">
        <f t="shared" si="20"/>
        <v/>
      </c>
      <c r="AV14" s="185"/>
      <c r="AW14" s="191">
        <f t="shared" si="21"/>
        <v>2</v>
      </c>
      <c r="AX14" s="185"/>
      <c r="AY14" s="189">
        <f t="shared" si="22"/>
        <v>1</v>
      </c>
      <c r="AZ14" s="190"/>
      <c r="BA14" s="184" t="str">
        <f t="shared" si="23"/>
        <v/>
      </c>
      <c r="BB14" s="185"/>
      <c r="BC14" s="184" t="str">
        <f t="shared" si="24"/>
        <v/>
      </c>
      <c r="BD14" s="186"/>
      <c r="BE14" s="189" t="str">
        <f t="shared" si="25"/>
        <v/>
      </c>
      <c r="BF14" s="190"/>
      <c r="BG14" s="184" t="str">
        <f t="shared" si="26"/>
        <v/>
      </c>
      <c r="BH14" s="185"/>
      <c r="BI14" s="191">
        <f t="shared" si="27"/>
        <v>2</v>
      </c>
      <c r="BJ14" s="185"/>
      <c r="BK14" s="189" t="str">
        <f t="shared" si="28"/>
        <v/>
      </c>
      <c r="BL14" s="190"/>
      <c r="BM14" s="184" t="str">
        <f t="shared" si="29"/>
        <v>X</v>
      </c>
      <c r="BN14" s="185"/>
      <c r="BO14" s="184" t="str">
        <f t="shared" si="30"/>
        <v/>
      </c>
      <c r="BP14" s="186"/>
      <c r="BQ14" s="24"/>
      <c r="BR14" s="18" t="s">
        <v>23</v>
      </c>
      <c r="BS14" s="19" t="s">
        <v>24</v>
      </c>
      <c r="BT14" s="18" t="s">
        <v>25</v>
      </c>
      <c r="BU14" s="18"/>
      <c r="BV14" s="18" t="s">
        <v>26</v>
      </c>
      <c r="BW14" s="18"/>
      <c r="BX14" s="18" t="s">
        <v>27</v>
      </c>
      <c r="BY14" s="18"/>
      <c r="BZ14" s="18" t="s">
        <v>28</v>
      </c>
      <c r="CA14" s="18"/>
      <c r="CB14" s="20" t="s">
        <v>29</v>
      </c>
      <c r="CC14" s="18"/>
      <c r="CD14" s="19" t="s">
        <v>30</v>
      </c>
      <c r="CE14" s="18"/>
      <c r="CF14" s="20" t="s">
        <v>44</v>
      </c>
      <c r="CG14" s="16">
        <f>SUM(CG1:CG13)</f>
        <v>13</v>
      </c>
      <c r="CH14" s="16">
        <f>IF(AA32="",CV28,0)</f>
        <v>5</v>
      </c>
      <c r="CI14" s="16">
        <f>IF(AA32="",1,0)</f>
        <v>1</v>
      </c>
      <c r="CJ14" s="16" t="str">
        <f>IF(AB26=DB!K6,DB!W6,IF(AB26=DB!K7,DB!W7,IF(AB26=DB!K8,DB!W8,IF(AB26=DB!K9,DB!W9,IF(AB26=DB!K10,DB!W10,IF(AB26=DB!K11,DB!W11,IF(AB26=DB!K12,DB!W12,IF(AB26=DB!K13,DB!W13,CK14))))))))</f>
        <v/>
      </c>
      <c r="CK14" s="16" t="str">
        <f>IF(AB26=DB!K14,DB!W14,IF(AB26=DB!K15,DB!W15,IF(AB26=DB!K17,DB!W17,IF(AB26=DB!K18,DB!W18,IF(AB26=DB!K19,DB!W19,IF(AB26=DB!K20,DB!W20,IF(AB26=DB!K21,DB!W21,IF(AB26=DB!K22,DB!W22,CL14))))))))</f>
        <v/>
      </c>
      <c r="CL14" s="16" t="str">
        <f>IF(AB26=DB!K23,DB!W23,IF(AB26=DB!K24,DB!W24,IF(AB26=DB!K25,DB!W25,DB!W26)))</f>
        <v/>
      </c>
      <c r="CM14" s="16">
        <f>IF(H11=CM1,1,0)+IF(H12=CM2,1,0)+IF(H13=CM3,1,0)+IF(H14=CM4,1,0)+IF(H15=CM5,1,0)+IF(H16=CM6,1,0)+IF(H17=CM7,1,0)+IF(H18=CM8,1,0)+IF(H19=CM9,1,0)+IF(H20=CM10,1,0)+IF(H21=CM11,1,0)+IF(H22=CM12,1,0)+IF(H23=CM13,1,0)</f>
        <v>5</v>
      </c>
      <c r="CP14" s="16">
        <f>IF(H11=CP1,1,0)+IF(H12=CP2,1,0)+IF(H13=CP3,1,0)+IF(H14=CP4,1,0)+IF(H15=CP5,1,0)+IF(H16=CP6,1,0)+IF(H17=CP7,1,0)+IF(H18=CP8,1,0)+IF(H19=CP9,1,0)+IF(H20=CP10,1,0)+IF(H21=CP11,1,0)+IF(H22=CP12,1,0)+IF(H23=CP13,1,0)</f>
        <v>5</v>
      </c>
      <c r="CS14" s="16">
        <f>IF(H11=CS1,1,0)+IF(H12=CS2,1,0)+IF(H13=CS3,1,0)+IF(H14=CS4,1,0)+IF(H15=CS5,1,0)+IF(H16=CS6,1,0)+IF(H17=CS7,1,0)+IF(H18=CS8,1,0)+IF(H19=CS9,1,0)+IF(H20=CS10,1,0)+IF(H21=CS11,1,0)+IF(H22=CS12,1,0)+IF(H23=CS13,1,0)</f>
        <v>6</v>
      </c>
      <c r="CV14" s="16">
        <f>IF(H11=CV1,1,0)+IF(H12=CV2,1,0)+IF(H13=CV3,1,0)+IF(H14=CV4,1,0)+IF(H15=CV5,1,0)+IF(H16=CV6,1,0)+IF(H17=CV7,1,0)+IF(H18=CV8,1,0)+IF(H19=CV9,1,0)+IF(H20=CV10,1,0)+IF(H21=CV11,1,0)+IF(H22=CV12,1,0)+IF(H23=CV13,1,0)</f>
        <v>4</v>
      </c>
      <c r="CY14" s="16">
        <f>IF(H11=CY1,1,0)+IF(H12=CY2,1,0)+IF(H13=CY3,1,0)+IF(H14=CY4,1,0)+IF(H15=CY5,1,0)+IF(H16=CY6,1,0)+IF(H17=CY7,1,0)+IF(H18=CY8,1,0)+IF(H19=CY9,1,0)+IF(H20=CY10,1,0)+IF(H21=CY11,1,0)+IF(H22=CY12,1,0)+IF(H23=CY13,1,0)</f>
        <v>5</v>
      </c>
      <c r="DB14" s="16">
        <f>IF(H11=DB1,1,0)+IF(H12=DB2,1,0)+IF(H13=DB3,1,0)+IF(H14=DB4,1,0)+IF(H15=DB5,1,0)+IF(H16=DB6,1,0)+IF(H17=DB7,1,0)+IF(H18=DB8,1,0)+IF(H19=DB9,1,0)+IF(H20=DB10,1,0)+IF(H21=DB11,1,0)+IF(H22=DB12,1,0)+IF(H23=DB13,1,0)</f>
        <v>0</v>
      </c>
      <c r="DE14" s="16">
        <f>IF(H11=DE1,1,0)+IF(H12=DE2,1,0)+IF(H13=DE3,1,0)+IF(H14=DE4,1,0)+IF(H15=DE5,1,0)+IF(H16=DE6,1,0)+IF(H17=DE7,1,0)+IF(H18=DE8,1,0)+IF(H19=DE9,1,0)+IF(H20=DE10,1,0)+IF(H21=DE11,1,0)+IF(H22=DE12,1,0)+IF(H23=DE13,1,0)</f>
        <v>4</v>
      </c>
      <c r="DH14" s="16">
        <f>IF(H11=DH1,1,0)+IF(H12=DH2,1,0)+IF(H13=DH3,1,0)+IF(H14=DH4,1,0)+IF(H15=DH5,1,0)+IF(H16=DH6,1,0)+IF(H17=DH7,1,0)+IF(H18=DH8,1,0)+IF(H19=DH9,1,0)+IF(H20=DH10,1,0)+IF(H21=DH11,1,0)+IF(H22=DH12,1,0)+IF(H23=DH13,1,0)</f>
        <v>6</v>
      </c>
      <c r="DK14" s="16">
        <f>IF(H11=DK1,1,0)+IF(H12=DK2,1,0)+IF(H13=DK3,1,0)+IF(H14=DK4,1,0)+IF(H15=DK5,1,0)+IF(H16=DK6,1,0)+IF(H17=DK7,1,0)+IF(H18=DK8,1,0)+IF(H19=DK9,1,0)+IF(H20=DK10,1,0)+IF(H21=DK11,1,0)+IF(H22=DK12,1,0)+IF(H23=DK13,1,0)</f>
        <v>3</v>
      </c>
      <c r="DN14" s="16">
        <f>IF(H11=DN1,1,0)+IF(H12=DN2,1,0)+IF(H13=DN3,1,0)+IF(H14=DN4,1,0)+IF(H15=DN5,1,0)+IF(H16=DN6,1,0)+IF(H17=DN7,1,0)+IF(H18=DN8,1,0)+IF(H19=DN9,1,0)+IF(H20=DN10,1,0)+IF(H21=DN11,1,0)+IF(H22=DN12,1,0)+IF(H23=DN13,1,0)</f>
        <v>4</v>
      </c>
    </row>
    <row r="15" spans="1:120" ht="14.45" customHeight="1" thickTop="1" x14ac:dyDescent="0.15">
      <c r="A15" s="58"/>
      <c r="B15" s="60" t="s">
        <v>60</v>
      </c>
      <c r="C15" s="122" t="str">
        <f>CONCATENATE(Kampe!B9," - ",Kampe!D9,"..........................................................................................")</f>
        <v>Lincoln - Burnley..........................................................................................</v>
      </c>
      <c r="D15" s="122"/>
      <c r="E15" s="122"/>
      <c r="F15" s="129"/>
      <c r="G15" s="59" t="s">
        <v>72</v>
      </c>
      <c r="H15" s="33">
        <v>1</v>
      </c>
      <c r="I15" s="158" t="str">
        <f t="shared" si="1"/>
        <v/>
      </c>
      <c r="J15" s="159"/>
      <c r="K15" s="172" t="str">
        <f t="shared" si="2"/>
        <v/>
      </c>
      <c r="L15" s="159"/>
      <c r="M15" s="172">
        <f t="shared" si="3"/>
        <v>2</v>
      </c>
      <c r="N15" s="173"/>
      <c r="O15" s="175">
        <f t="shared" si="4"/>
        <v>1</v>
      </c>
      <c r="P15" s="159"/>
      <c r="Q15" s="172" t="str">
        <f t="shared" si="5"/>
        <v/>
      </c>
      <c r="R15" s="159"/>
      <c r="S15" s="172" t="str">
        <f t="shared" si="6"/>
        <v/>
      </c>
      <c r="T15" s="173"/>
      <c r="U15" s="175" t="str">
        <f t="shared" si="7"/>
        <v/>
      </c>
      <c r="V15" s="188"/>
      <c r="W15" s="172" t="str">
        <f t="shared" si="8"/>
        <v/>
      </c>
      <c r="X15" s="159"/>
      <c r="Y15" s="158">
        <f t="shared" si="9"/>
        <v>2</v>
      </c>
      <c r="Z15" s="159"/>
      <c r="AA15" s="175" t="str">
        <f t="shared" si="10"/>
        <v/>
      </c>
      <c r="AB15" s="188"/>
      <c r="AC15" s="172" t="str">
        <f t="shared" si="11"/>
        <v/>
      </c>
      <c r="AD15" s="159"/>
      <c r="AE15" s="172">
        <f t="shared" si="12"/>
        <v>2</v>
      </c>
      <c r="AF15" s="173"/>
      <c r="AG15" s="175" t="str">
        <f t="shared" si="13"/>
        <v/>
      </c>
      <c r="AH15" s="188"/>
      <c r="AI15" s="172" t="str">
        <f t="shared" si="14"/>
        <v/>
      </c>
      <c r="AJ15" s="159"/>
      <c r="AK15" s="158">
        <f t="shared" si="15"/>
        <v>2</v>
      </c>
      <c r="AL15" s="159"/>
      <c r="AM15" s="175" t="str">
        <f t="shared" si="16"/>
        <v/>
      </c>
      <c r="AN15" s="188"/>
      <c r="AO15" s="172" t="str">
        <f t="shared" si="17"/>
        <v/>
      </c>
      <c r="AP15" s="159"/>
      <c r="AQ15" s="172" t="str">
        <f t="shared" si="18"/>
        <v/>
      </c>
      <c r="AR15" s="173"/>
      <c r="AS15" s="175" t="str">
        <f t="shared" si="19"/>
        <v/>
      </c>
      <c r="AT15" s="188"/>
      <c r="AU15" s="172" t="str">
        <f t="shared" si="20"/>
        <v>X</v>
      </c>
      <c r="AV15" s="159"/>
      <c r="AW15" s="158" t="str">
        <f t="shared" si="21"/>
        <v/>
      </c>
      <c r="AX15" s="159"/>
      <c r="AY15" s="175" t="str">
        <f t="shared" si="22"/>
        <v/>
      </c>
      <c r="AZ15" s="188"/>
      <c r="BA15" s="172" t="str">
        <f t="shared" si="23"/>
        <v/>
      </c>
      <c r="BB15" s="159"/>
      <c r="BC15" s="172">
        <f t="shared" si="24"/>
        <v>2</v>
      </c>
      <c r="BD15" s="173"/>
      <c r="BE15" s="175" t="str">
        <f t="shared" si="25"/>
        <v/>
      </c>
      <c r="BF15" s="188"/>
      <c r="BG15" s="172" t="str">
        <f t="shared" si="26"/>
        <v/>
      </c>
      <c r="BH15" s="159"/>
      <c r="BI15" s="158">
        <f t="shared" si="27"/>
        <v>2</v>
      </c>
      <c r="BJ15" s="159"/>
      <c r="BK15" s="175">
        <f t="shared" si="28"/>
        <v>1</v>
      </c>
      <c r="BL15" s="188"/>
      <c r="BM15" s="172" t="str">
        <f t="shared" si="29"/>
        <v/>
      </c>
      <c r="BN15" s="159"/>
      <c r="BO15" s="172" t="str">
        <f t="shared" si="30"/>
        <v/>
      </c>
      <c r="BP15" s="173"/>
      <c r="BQ15" s="24"/>
      <c r="BR15" s="21" t="str">
        <f>IF(CG14=13,CONCATENATE(DB!BE6,"."),CONCATENATE(DB!BA6,"."))</f>
        <v>1.</v>
      </c>
      <c r="BS15" s="22" t="str">
        <f>IF(CG14=13,DB!BF6,DB!X6)</f>
        <v>Frydkær</v>
      </c>
      <c r="BT15" s="16">
        <f>IF(CG14=13,DB!BL6,DB!AJ6)</f>
        <v>40</v>
      </c>
      <c r="BU15" s="16"/>
      <c r="BV15" s="16">
        <f>IF(CG14=13,DB!BM6,DB!AL6)</f>
        <v>20</v>
      </c>
      <c r="BW15" s="16"/>
      <c r="BX15" s="16">
        <f>IF(CG14=13,DB!BN6,DB!AN6)</f>
        <v>14</v>
      </c>
      <c r="BY15" s="16"/>
      <c r="BZ15" s="16">
        <f>IF(CG14=13,DB!BO6,DB!AP6)</f>
        <v>6</v>
      </c>
      <c r="CA15" s="16"/>
      <c r="CB15" s="21">
        <f>IF(CG14=13,DB!BP6,DB!AR6)</f>
        <v>267</v>
      </c>
      <c r="CC15" s="16" t="s">
        <v>20</v>
      </c>
      <c r="CD15" s="22">
        <f>IF(CG14=13,DB!BQ6,DB!AU6)</f>
        <v>249</v>
      </c>
      <c r="CE15" s="16"/>
      <c r="CF15" s="21">
        <f>IF(CG14=13,DB!BR6,DB!AX6)</f>
        <v>74</v>
      </c>
      <c r="CH15" s="16">
        <f>IF(AG32="",CY28,0)</f>
        <v>3</v>
      </c>
      <c r="CI15" s="16">
        <f>IF(AG32="",1,0)</f>
        <v>1</v>
      </c>
      <c r="CJ15" s="16" t="str">
        <f>IF(AH26=DB!K6,DB!W6,IF(AH26=DB!K7,DB!W7,IF(AH26=DB!K8,DB!W8,IF(AH26=DB!K9,DB!W9,IF(AH26=DB!K10,DB!W10,IF(AH26=DB!K11,DB!W11,IF(AH26=DB!K12,DB!W12,IF(AH26=DB!K13,DB!W13,CK15))))))))</f>
        <v/>
      </c>
      <c r="CK15" s="16" t="str">
        <f>IF(AH26=DB!K14,DB!W14,IF(AH26=DB!K15,DB!W15,IF(AH26=DB!K17,DB!W17,IF(AH26=DB!K18,DB!W18,IF(AH26=DB!K19,DB!W19,IF(AH26=DB!K20,DB!W20,IF(AH26=DB!K21,DB!W21,IF(AH26=DB!K22,DB!W22,CL15))))))))</f>
        <v/>
      </c>
      <c r="CL15" s="16" t="str">
        <f>IF(AH26=DB!K23,DB!W23,IF(AH26=DB!K24,DB!W24,IF(AH26=DB!K25,DB!W25,DB!W26)))</f>
        <v/>
      </c>
      <c r="CM15" s="16">
        <f>IF(J26=Rækker!B5,Rækker!B9,IF(J26=Rækker!D5,Rækker!D9,IF(J26=Rækker!F5,Rækker!F9,IF(J26=Rækker!H5,Rækker!H9,IF(J26=Rækker!J5,Rækker!J9,IF(J26=Rækker!L5,Rækker!L9,IF(J26=Rækker!N5,Rækker!N9,IF(J26=Rækker!P5,Rækker!P9,CN15))))))))</f>
        <v>1</v>
      </c>
      <c r="CN15" s="16">
        <f>IF(J26=Rækker!R5,Rækker!R9,IF(J26=Rækker!T5,Rækker!T9,IF(J26=Rækker!V5,Rækker!V9,IF(J26=Rækker!X5,Rækker!X9,IF(J26=Rækker!Z5,Rækker!Z9,IF(J26=Rækker!AB5,Rækker!AB9,IF(J26=Rækker!AD5,Rækker!AD9,IF(J26=Rækker!AF5,Rækker!AF9,CO15))))))))</f>
        <v>1</v>
      </c>
      <c r="CO15" s="16">
        <f>IF(J26=Rækker!AH5,Rækker!AH9,IF(J26=Rækker!AJ5,Rækker!AJ9,IF(J26=Rækker!AL5,Rækker!AL9,IF(J26=Rækker!AN5,Rækker!AN9,0))))</f>
        <v>1</v>
      </c>
      <c r="CP15" s="16">
        <f>IF(P26=Rækker!B5,Rækker!B9,IF(P26=Rækker!D5,Rækker!D9,IF(P26=Rækker!F5,Rækker!F9,IF(P26=Rækker!H5,Rækker!H9,IF(P26=Rækker!J5,Rækker!J9,IF(P26=Rækker!L5,Rækker!L9,IF(P26=Rækker!N5,Rækker!N9,IF(P26=Rækker!P5,Rækker!P9,CQ15))))))))</f>
        <v>1</v>
      </c>
      <c r="CQ15" s="16">
        <f>IF(P26=Rækker!R5,Rækker!R9,IF(P26=Rækker!T5,Rækker!T9,IF(P26=Rækker!V5,Rækker!V9,IF(P26=Rækker!X5,Rækker!X9,IF(P26=Rækker!Z5,Rækker!Z9,IF(P26=Rækker!AB5,Rækker!AB9,IF(P26=Rækker!AD5,Rækker!AD9,IF(P26=Rækker!AF5,Rækker!AF9,CR15))))))))</f>
        <v>0</v>
      </c>
      <c r="CR15" s="16">
        <f>IF(P26=Rækker!AH5,Rækker!AH9,IF(P26=Rækker!AJ5,Rækker!AJ9,IF(P26=Rækker!AL5,Rækker!AL9,IF(P26=Rækker!AN5,Rækker!AN9,0))))</f>
        <v>0</v>
      </c>
      <c r="CS15" s="16">
        <f>IF(V26=Rækker!B5,Rækker!B9,IF(V26=Rækker!D5,Rækker!D9,IF(V26=Rækker!F5,Rækker!F9,IF(V26=Rækker!H5,Rækker!H9,IF(V26=Rækker!J5,Rækker!J9,IF(V26=Rækker!L5,Rækker!L9,IF(V26=Rækker!N5,Rækker!N9,IF(V26=Rækker!P5,Rækker!P9,CT15))))))))</f>
        <v>1</v>
      </c>
      <c r="CT15" s="16">
        <f>IF(V26=Rækker!R5,Rækker!R9,IF(V26=Rækker!T5,Rækker!T9,IF(V26=Rækker!V5,Rækker!V9,IF(V26=Rækker!X5,Rækker!X9,IF(V26=Rækker!Z5,Rækker!Z9,IF(V26=Rækker!AB5,Rækker!AB9,IF(V26=Rækker!AD5,Rækker!AD9,IF(V26=Rækker!AF5,Rækker!AF9,CU15))))))))</f>
        <v>1</v>
      </c>
      <c r="CU15" s="16">
        <f>IF(V26=Rækker!AH5,Rækker!AH9,IF(V26=Rækker!AJ5,Rækker!AJ9,IF(V26=Rækker!AL5,Rækker!AL9,IF(V26=Rækker!AN5,Rækker!AN9,0))))</f>
        <v>0</v>
      </c>
      <c r="CV15" s="16">
        <f>IF(AB26=Rækker!B5,Rækker!B9,IF(AB26=Rækker!D5,Rækker!D9,IF(AB26=Rækker!F5,Rækker!F9,IF(AB26=Rækker!H5,Rækker!H9,IF(AB26=Rækker!J5,Rækker!J9,IF(AB26=Rækker!L5,Rækker!L9,IF(AB26=Rækker!N5,Rækker!N9,IF(AB26=Rækker!P5,Rækker!P9,CW15))))))))</f>
        <v>1</v>
      </c>
      <c r="CW15" s="16">
        <f>IF(AB26=Rækker!R5,Rækker!R9,IF(AB26=Rækker!T5,Rækker!T9,IF(AB26=Rækker!V5,Rækker!V9,IF(AB26=Rækker!X5,Rækker!X9,IF(AB26=Rækker!Z5,Rækker!Z9,IF(AB26=Rækker!AB5,Rækker!AB9,IF(AB26=Rækker!AD5,Rækker!AD9,IF(AB26=Rækker!AF5,Rækker!AF9,CX15))))))))</f>
        <v>1</v>
      </c>
      <c r="CX15" s="16">
        <f>IF(AB26=Rækker!AH5,Rækker!AH9,IF(AB26=Rækker!AJ5,Rækker!AJ9,IF(AB26=Rækker!AL5,Rækker!AL9,IF(AB26=Rækker!AN5,Rækker!AN9,0))))</f>
        <v>0</v>
      </c>
      <c r="CY15" s="16">
        <f>IF(AH26=Rækker!B5,Rækker!B9,IF(AH26=Rækker!D5,Rækker!D9,IF(AH26=Rækker!F5,Rækker!F9,IF(AH26=Rækker!H5,Rækker!H9,IF(AH26=Rækker!J5,Rækker!J9,IF(AH26=Rækker!L5,Rækker!L9,IF(AH26=Rækker!N5,Rækker!N9,IF(AH26=Rækker!P5,Rækker!P9,CZ15))))))))</f>
        <v>1</v>
      </c>
      <c r="CZ15" s="16">
        <f>IF(AH26=Rækker!R5,Rækker!R9,IF(AH26=Rækker!T5,Rækker!T9,IF(AH26=Rækker!V5,Rækker!V9,IF(AH26=Rækker!X5,Rækker!X9,IF(AH26=Rækker!Z5,Rækker!Z9,IF(AH26=Rækker!AB5,Rækker!AB9,IF(AH26=Rækker!AD5,Rækker!AD9,IF(AH26=Rækker!AF5,Rækker!AF9,DA15))))))))</f>
        <v>1</v>
      </c>
      <c r="DA15" s="16">
        <f>IF(AH26=Rækker!AH5,Rækker!AH9,IF(AH26=Rækker!AJ5,Rækker!AJ9,IF(AH26=Rækker!AL5,Rækker!AL9,IF(AH26=Rækker!AN5,Rækker!AN9,0))))</f>
        <v>0</v>
      </c>
      <c r="DB15" s="16">
        <f>IF(AN26=Rækker!B5,Rækker!B9,IF(AN26=Rækker!D5,Rækker!D9,IF(AN26=Rækker!F5,Rækker!F9,IF(AN26=Rækker!H5,Rækker!H9,IF(AN26=Rækker!J5,Rækker!J9,IF(AN26=Rækker!L5,Rækker!L9,IF(AN26=Rækker!N5,Rækker!N9,IF(AN26=Rækker!P5,Rækker!P9,DC15))))))))</f>
        <v>1</v>
      </c>
      <c r="DC15" s="16">
        <f>IF(AN26=Rækker!R5,Rækker!R9,IF(AN26=Rækker!T5,Rækker!T9,IF(AN26=Rækker!V5,Rækker!V9,IF(AN26=Rækker!X5,Rækker!X9,IF(AN26=Rækker!Z5,Rækker!Z9,IF(AN26=Rækker!AB5,Rækker!AB9,IF(AN26=Rækker!AD5,Rækker!AD9,IF(AN26=Rækker!AF5,Rækker!AF9,DD15))))))))</f>
        <v>1</v>
      </c>
      <c r="DD15" s="16">
        <f>IF(AN26=Rækker!AH5,Rækker!AH9,IF(AN26=Rækker!AJ5,Rækker!AJ9,IF(AN26=Rækker!AL5,Rækker!AL9,IF(AN26=Rækker!AN5,Rækker!AN9,0))))</f>
        <v>0</v>
      </c>
      <c r="DE15" s="16">
        <f>IF(AT26=Rækker!B5,Rækker!B9,IF(AT26=Rækker!D5,Rækker!D9,IF(AT26=Rækker!F5,Rækker!F9,IF(AT26=Rækker!H5,Rækker!H9,IF(AT26=Rækker!J5,Rækker!J9,IF(AT26=Rækker!L5,Rækker!L9,IF(AT26=Rækker!N5,Rækker!N9,IF(AT26=Rækker!P5,Rækker!P9,DF15))))))))</f>
        <v>1</v>
      </c>
      <c r="DF15" s="16">
        <f>IF(AT26=Rækker!R5,Rækker!R9,IF(AT26=Rækker!T5,Rækker!T9,IF(AT26=Rækker!V5,Rækker!V9,IF(AT26=Rækker!X5,Rækker!X9,IF(AT26=Rækker!Z5,Rækker!Z9,IF(AT26=Rækker!AB5,Rækker!AB9,IF(AT26=Rækker!AD5,Rækker!AD9,IF(AT26=Rækker!AF5,Rækker!AF9,DG15))))))))</f>
        <v>0</v>
      </c>
      <c r="DG15" s="16">
        <f>IF(AT26=Rækker!AH5,Rækker!AH9,IF(AT26=Rækker!AJ5,Rækker!AJ9,IF(AT26=Rækker!AL5,Rækker!AL9,IF(AT26=Rækker!AN5,Rækker!AN9,0))))</f>
        <v>0</v>
      </c>
      <c r="DH15" s="16">
        <f>IF(AZ26=Rækker!B5,Rækker!B9,IF(AZ26=Rækker!D5,Rækker!D9,IF(AZ26=Rækker!F5,Rækker!F9,IF(AZ26=Rækker!H5,Rækker!H9,IF(AZ26=Rækker!J5,Rækker!J9,IF(AZ26=Rækker!L5,Rækker!L9,IF(AZ26=Rækker!N5,Rækker!N9,IF(AZ26=Rækker!P5,Rækker!P9,DI15))))))))</f>
        <v>1</v>
      </c>
      <c r="DI15" s="16">
        <f>IF(AZ26=Rækker!R5,Rækker!R9,IF(AZ26=Rækker!T5,Rækker!T9,IF(AZ26=Rækker!V5,Rækker!V9,IF(AZ26=Rækker!X5,Rækker!X9,IF(AZ26=Rækker!Z5,Rækker!Z9,IF(AZ26=Rækker!AB5,Rækker!AB9,IF(AZ26=Rækker!AD5,Rækker!AD9,IF(AZ26=Rækker!AF5,Rækker!AF9,DJ15))))))))</f>
        <v>1</v>
      </c>
      <c r="DJ15" s="16">
        <f>IF(AZ26=Rækker!AH5,Rækker!AH9,IF(AZ26=Rækker!AJ5,Rækker!AJ9,IF(AZ26=Rækker!AL5,Rækker!AL9,IF(AZ26=Rækker!AN5,Rækker!AN9,0))))</f>
        <v>1</v>
      </c>
      <c r="DK15" s="16">
        <f>IF(BF26=Rækker!B5,Rækker!B9,IF(BF26=Rækker!D5,Rækker!D9,IF(BF26=Rækker!F5,Rækker!F9,IF(BF26=Rækker!H5,Rækker!H9,IF(BF26=Rækker!J5,Rækker!J9,IF(BF26=Rækker!L5,Rækker!L9,IF(BF26=Rækker!N5,Rækker!N9,IF(BF26=Rækker!P5,Rækker!P9,DL15))))))))</f>
        <v>1</v>
      </c>
      <c r="DL15" s="16">
        <f>IF(BF26=Rækker!R5,Rækker!R9,IF(BF26=Rækker!T5,Rækker!T9,IF(BF26=Rækker!V5,Rækker!V9,IF(BF26=Rækker!X5,Rækker!X9,IF(BF26=Rækker!Z5,Rækker!Z9,IF(BF26=Rækker!AB5,Rækker!AB9,IF(BF26=Rækker!AD5,Rækker!AD9,IF(BF26=Rækker!AF5,Rækker!AF9,DM15))))))))</f>
        <v>1</v>
      </c>
      <c r="DM15" s="16">
        <f>IF(BF26=Rækker!AH5,Rækker!AH9,IF(BF26=Rækker!AJ5,Rækker!AJ9,IF(BF26=Rækker!AL5,Rækker!AL9,IF(BF26=Rækker!AN5,Rækker!AN9,0))))</f>
        <v>1</v>
      </c>
      <c r="DN15" s="16">
        <f>IF(BL26=Rækker!B5,Rækker!B9,IF(BL26=Rækker!D5,Rækker!D9,IF(BL26=Rækker!F5,Rækker!F9,IF(BL26=Rækker!H5,Rækker!H9,IF(BL26=Rækker!J5,Rækker!J9,IF(BL26=Rækker!L5,Rækker!L9,IF(BL26=Rækker!N5,Rækker!N9,IF(BL26=Rækker!P5,Rækker!P9,DO15))))))))</f>
        <v>1</v>
      </c>
      <c r="DO15" s="16">
        <f>IF(BL26=Rækker!R5,Rækker!R9,IF(BL26=Rækker!T5,Rækker!T9,IF(BL26=Rækker!V5,Rækker!V9,IF(BL26=Rækker!X5,Rækker!X9,IF(BL26=Rækker!Z5,Rækker!Z9,IF(BL26=Rækker!AB5,Rækker!AB9,IF(BL26=Rækker!AD5,Rækker!AD9,IF(BL26=Rækker!AF5,Rækker!AF9,DP15))))))))</f>
        <v>0</v>
      </c>
      <c r="DP15" s="16">
        <f>IF(BL26=Rækker!AH5,Rækker!AH9,IF(BL26=Rækker!AJ5,Rækker!AJ9,IF(BL26=Rækker!AL5,Rækker!AL9,IF(BL26=Rækker!AN5,Rækker!AN9,0))))</f>
        <v>0</v>
      </c>
    </row>
    <row r="16" spans="1:120" ht="14.45" customHeight="1" thickBot="1" x14ac:dyDescent="0.2">
      <c r="A16" s="58"/>
      <c r="B16" s="61" t="s">
        <v>61</v>
      </c>
      <c r="C16" s="127" t="str">
        <f>CONCATENATE(Kampe!B10," - ",Kampe!D10,"..........................................................................................")</f>
        <v>Preston - West Bromwich..........................................................................................</v>
      </c>
      <c r="D16" s="127"/>
      <c r="E16" s="127"/>
      <c r="F16" s="128"/>
      <c r="G16" s="59" t="s">
        <v>72</v>
      </c>
      <c r="H16" s="34" t="s">
        <v>121</v>
      </c>
      <c r="I16" s="154" t="str">
        <f t="shared" si="1"/>
        <v/>
      </c>
      <c r="J16" s="155"/>
      <c r="K16" s="168" t="str">
        <f t="shared" si="2"/>
        <v/>
      </c>
      <c r="L16" s="155"/>
      <c r="M16" s="168">
        <f t="shared" si="3"/>
        <v>2</v>
      </c>
      <c r="N16" s="169"/>
      <c r="O16" s="176" t="str">
        <f t="shared" si="4"/>
        <v/>
      </c>
      <c r="P16" s="155"/>
      <c r="Q16" s="168" t="str">
        <f t="shared" si="5"/>
        <v/>
      </c>
      <c r="R16" s="155"/>
      <c r="S16" s="168">
        <f t="shared" si="6"/>
        <v>2</v>
      </c>
      <c r="T16" s="169"/>
      <c r="U16" s="176" t="str">
        <f t="shared" si="7"/>
        <v/>
      </c>
      <c r="V16" s="192"/>
      <c r="W16" s="168" t="str">
        <f t="shared" si="8"/>
        <v/>
      </c>
      <c r="X16" s="155"/>
      <c r="Y16" s="154">
        <f t="shared" si="9"/>
        <v>2</v>
      </c>
      <c r="Z16" s="155"/>
      <c r="AA16" s="176" t="str">
        <f t="shared" si="10"/>
        <v/>
      </c>
      <c r="AB16" s="192"/>
      <c r="AC16" s="168" t="str">
        <f t="shared" si="11"/>
        <v/>
      </c>
      <c r="AD16" s="155"/>
      <c r="AE16" s="168">
        <f t="shared" si="12"/>
        <v>2</v>
      </c>
      <c r="AF16" s="169"/>
      <c r="AG16" s="176" t="str">
        <f t="shared" si="13"/>
        <v/>
      </c>
      <c r="AH16" s="192"/>
      <c r="AI16" s="168" t="str">
        <f t="shared" si="14"/>
        <v/>
      </c>
      <c r="AJ16" s="155"/>
      <c r="AK16" s="154">
        <f t="shared" si="15"/>
        <v>2</v>
      </c>
      <c r="AL16" s="155"/>
      <c r="AM16" s="176" t="str">
        <f t="shared" si="16"/>
        <v/>
      </c>
      <c r="AN16" s="192"/>
      <c r="AO16" s="168" t="str">
        <f t="shared" si="17"/>
        <v/>
      </c>
      <c r="AP16" s="155"/>
      <c r="AQ16" s="168" t="str">
        <f t="shared" si="18"/>
        <v/>
      </c>
      <c r="AR16" s="169"/>
      <c r="AS16" s="176" t="str">
        <f t="shared" si="19"/>
        <v/>
      </c>
      <c r="AT16" s="192"/>
      <c r="AU16" s="168" t="str">
        <f t="shared" si="20"/>
        <v/>
      </c>
      <c r="AV16" s="155"/>
      <c r="AW16" s="154">
        <f t="shared" si="21"/>
        <v>2</v>
      </c>
      <c r="AX16" s="155"/>
      <c r="AY16" s="176" t="str">
        <f t="shared" si="22"/>
        <v/>
      </c>
      <c r="AZ16" s="192"/>
      <c r="BA16" s="168" t="str">
        <f t="shared" si="23"/>
        <v/>
      </c>
      <c r="BB16" s="155"/>
      <c r="BC16" s="168">
        <f t="shared" si="24"/>
        <v>2</v>
      </c>
      <c r="BD16" s="169"/>
      <c r="BE16" s="176" t="str">
        <f t="shared" si="25"/>
        <v/>
      </c>
      <c r="BF16" s="192"/>
      <c r="BG16" s="168" t="str">
        <f t="shared" si="26"/>
        <v/>
      </c>
      <c r="BH16" s="155"/>
      <c r="BI16" s="154">
        <f t="shared" si="27"/>
        <v>2</v>
      </c>
      <c r="BJ16" s="155"/>
      <c r="BK16" s="176" t="str">
        <f t="shared" si="28"/>
        <v/>
      </c>
      <c r="BL16" s="192"/>
      <c r="BM16" s="168" t="str">
        <f t="shared" si="29"/>
        <v/>
      </c>
      <c r="BN16" s="155"/>
      <c r="BO16" s="168">
        <f t="shared" si="30"/>
        <v>2</v>
      </c>
      <c r="BP16" s="169"/>
      <c r="BQ16" s="24"/>
      <c r="BR16" s="21" t="str">
        <f>IF(CG14=13,CONCATENATE(DB!BE7,"."),CONCATENATE(DB!BA7,"."))</f>
        <v>2.</v>
      </c>
      <c r="BS16" s="22" t="str">
        <f>IF(CG14=13,DB!BF7,DB!X7)</f>
        <v>Benbo</v>
      </c>
      <c r="BT16" s="16">
        <f>IF(CG14=13,DB!BL7,DB!AJ7)</f>
        <v>40</v>
      </c>
      <c r="BU16" s="16"/>
      <c r="BV16" s="16">
        <f>IF(CG14=13,DB!BM7,DB!AL7)</f>
        <v>16</v>
      </c>
      <c r="BW16" s="16"/>
      <c r="BX16" s="16">
        <f>IF(CG14=13,DB!BN7,DB!AN7)</f>
        <v>17</v>
      </c>
      <c r="BY16" s="16"/>
      <c r="BZ16" s="16">
        <f>IF(CG14=13,DB!BO7,DB!AP7)</f>
        <v>7</v>
      </c>
      <c r="CA16" s="16"/>
      <c r="CB16" s="21">
        <f>IF(CG14=13,DB!BP7,DB!AR7)</f>
        <v>268</v>
      </c>
      <c r="CC16" s="16" t="s">
        <v>20</v>
      </c>
      <c r="CD16" s="22">
        <f>IF(CG14=13,DB!BQ7,DB!AU7)</f>
        <v>250</v>
      </c>
      <c r="CE16" s="16"/>
      <c r="CF16" s="21">
        <f>IF(CG14=13,DB!BR7,DB!AX7)</f>
        <v>65</v>
      </c>
      <c r="CG16" s="28">
        <f>CH21/CI21</f>
        <v>4.4736842105263159</v>
      </c>
      <c r="CH16" s="16">
        <f>IF(AM32="",DB28,0)</f>
        <v>5</v>
      </c>
      <c r="CI16" s="16">
        <f>IF(AM32="",1,0)</f>
        <v>1</v>
      </c>
      <c r="CJ16" s="16" t="str">
        <f>IF(AN26=DB!K6,DB!W6,IF(AN26=DB!K7,DB!W7,IF(AN26=DB!K8,DB!W8,IF(AN26=DB!K9,DB!W9,IF(AN26=DB!K10,DB!W10,IF(AN26=DB!K11,DB!W11,IF(AN26=DB!K12,DB!W12,IF(AN26=DB!K13,DB!W13,CK16))))))))</f>
        <v/>
      </c>
      <c r="CK16" s="16" t="str">
        <f>IF(AN26=DB!K14,DB!W14,IF(AN26=DB!K15,DB!W15,IF(AN26=DB!K17,DB!W17,IF(AN26=DB!K18,DB!W18,IF(AN26=DB!K19,DB!W19,IF(AN26=DB!K20,DB!W20,IF(AN26=DB!K21,DB!W21,IF(AN26=DB!K22,DB!W22,CL16))))))))</f>
        <v/>
      </c>
      <c r="CL16" s="16" t="str">
        <f>IF(AN26=DB!K23,DB!W23,IF(AN26=DB!K24,DB!W24,IF(AN26=DB!K25,DB!W25,DB!W26)))</f>
        <v/>
      </c>
      <c r="CM16" s="16">
        <f>IF(J26=Rækker!B5,Rækker!B10,IF(J26=Rækker!D5,Rækker!D10,IF(J26=Rækker!F5,Rækker!F10,IF(J26=Rækker!H5,Rækker!H10,IF(J26=Rækker!J5,Rækker!J10,IF(J26=Rækker!L5,Rækker!L10,IF(J26=Rækker!N5,Rækker!N10,IF(J26=Rækker!P5,Rækker!P10,CN16))))))))</f>
        <v>1</v>
      </c>
      <c r="CN16" s="16">
        <f>IF(J26=Rækker!R5,Rækker!R10,IF(J26=Rækker!T5,Rækker!T10,IF(J26=Rækker!V5,Rækker!V10,IF(J26=Rækker!X5,Rækker!X10,IF(J26=Rækker!Z5,Rækker!Z10,IF(J26=Rækker!AB5,Rækker!AB10,IF(J26=Rækker!AD5,Rækker!AD10,IF(J26=Rækker!AF5,Rækker!AF10,CO16))))))))</f>
        <v>1</v>
      </c>
      <c r="CO16" s="16">
        <f>IF(J26=Rækker!AH5,Rækker!AH10,IF(J26=Rækker!AJ5,Rækker!AJ10,IF(J26=Rækker!AL5,Rækker!AL10,IF(J26=Rækker!AN5,Rækker!AN10,0))))</f>
        <v>1</v>
      </c>
      <c r="CP16" s="16">
        <f>IF(P26=Rækker!B5,Rækker!B10,IF(P26=Rækker!D5,Rækker!D10,IF(P26=Rækker!F5,Rækker!F10,IF(P26=Rækker!H5,Rækker!H10,IF(P26=Rækker!J5,Rækker!J10,IF(P26=Rækker!L5,Rækker!L10,IF(P26=Rækker!N5,Rækker!N10,IF(P26=Rækker!P5,Rækker!P10,CQ16))))))))</f>
        <v>1</v>
      </c>
      <c r="CQ16" s="16">
        <f>IF(P26=Rækker!R5,Rækker!R10,IF(P26=Rækker!T5,Rækker!T10,IF(P26=Rækker!V5,Rækker!V10,IF(P26=Rækker!X5,Rækker!X10,IF(P26=Rækker!Z5,Rækker!Z10,IF(P26=Rækker!AB5,Rækker!AB10,IF(P26=Rækker!AD5,Rækker!AD10,IF(P26=Rækker!AF5,Rækker!AF10,CR16))))))))</f>
        <v>0</v>
      </c>
      <c r="CR16" s="16">
        <f>IF(P26=Rækker!AH5,Rækker!AH10,IF(P26=Rækker!AJ5,Rækker!AJ10,IF(P26=Rækker!AL5,Rækker!AL10,IF(P26=Rækker!AN5,Rækker!AN10,0))))</f>
        <v>0</v>
      </c>
      <c r="CS16" s="16" t="str">
        <f>IF(V26=Rækker!B5,Rækker!B10,IF(V26=Rækker!D5,Rækker!D10,IF(V26=Rækker!F5,Rækker!F10,IF(V26=Rækker!H5,Rækker!H10,IF(V26=Rækker!J5,Rækker!J10,IF(V26=Rækker!L5,Rækker!L10,IF(V26=Rækker!N5,Rækker!N10,IF(V26=Rækker!P5,Rækker!P10,CT16))))))))</f>
        <v>x</v>
      </c>
      <c r="CT16" s="16" t="str">
        <f>IF(V26=Rækker!R5,Rækker!R10,IF(V26=Rækker!T5,Rækker!T10,IF(V26=Rækker!V5,Rækker!V10,IF(V26=Rækker!X5,Rækker!X10,IF(V26=Rækker!Z5,Rækker!Z10,IF(V26=Rækker!AB5,Rækker!AB10,IF(V26=Rækker!AD5,Rækker!AD10,IF(V26=Rækker!AF5,Rækker!AF10,CU16))))))))</f>
        <v>x</v>
      </c>
      <c r="CU16" s="16">
        <f>IF(V26=Rækker!AH5,Rækker!AH10,IF(V26=Rækker!AJ5,Rækker!AJ10,IF(V26=Rækker!AL5,Rækker!AL10,IF(V26=Rækker!AN5,Rækker!AN10,0))))</f>
        <v>0</v>
      </c>
      <c r="CV16" s="16">
        <f>IF(AB26=Rækker!B5,Rækker!B10,IF(AB26=Rækker!D5,Rækker!D10,IF(AB26=Rækker!F5,Rækker!F10,IF(AB26=Rækker!H5,Rækker!H10,IF(AB26=Rækker!J5,Rækker!J10,IF(AB26=Rækker!L5,Rækker!L10,IF(AB26=Rækker!N5,Rækker!N10,IF(AB26=Rækker!P5,Rækker!P10,CW16))))))))</f>
        <v>2</v>
      </c>
      <c r="CW16" s="16">
        <f>IF(AB26=Rækker!R5,Rækker!R10,IF(AB26=Rækker!T5,Rækker!T10,IF(AB26=Rækker!V5,Rækker!V10,IF(AB26=Rækker!X5,Rækker!X10,IF(AB26=Rækker!Z5,Rækker!Z10,IF(AB26=Rækker!AB5,Rækker!AB10,IF(AB26=Rækker!AD5,Rækker!AD10,IF(AB26=Rækker!AF5,Rækker!AF10,CX16))))))))</f>
        <v>2</v>
      </c>
      <c r="CX16" s="16">
        <f>IF(AB26=Rækker!AH5,Rækker!AH10,IF(AB26=Rækker!AJ5,Rækker!AJ10,IF(AB26=Rækker!AL5,Rækker!AL10,IF(AB26=Rækker!AN5,Rækker!AN10,0))))</f>
        <v>0</v>
      </c>
      <c r="CY16" s="16">
        <f>IF(AH26=Rækker!B5,Rækker!B10,IF(AH26=Rækker!D5,Rækker!D10,IF(AH26=Rækker!F5,Rækker!F10,IF(AH26=Rækker!H5,Rækker!H10,IF(AH26=Rækker!J5,Rækker!J10,IF(AH26=Rækker!L5,Rækker!L10,IF(AH26=Rækker!N5,Rækker!N10,IF(AH26=Rækker!P5,Rækker!P10,CZ16))))))))</f>
        <v>1</v>
      </c>
      <c r="CZ16" s="16">
        <f>IF(AH26=Rækker!R5,Rækker!R10,IF(AH26=Rækker!T5,Rækker!T10,IF(AH26=Rækker!V5,Rækker!V10,IF(AH26=Rækker!X5,Rækker!X10,IF(AH26=Rækker!Z5,Rækker!Z10,IF(AH26=Rækker!AB5,Rækker!AB10,IF(AH26=Rækker!AD5,Rækker!AD10,IF(AH26=Rækker!AF5,Rækker!AF10,DA16))))))))</f>
        <v>1</v>
      </c>
      <c r="DA16" s="16">
        <f>IF(AH26=Rækker!AH5,Rækker!AH10,IF(AH26=Rækker!AJ5,Rækker!AJ10,IF(AH26=Rækker!AL5,Rækker!AL10,IF(AH26=Rækker!AN5,Rækker!AN10,0))))</f>
        <v>0</v>
      </c>
      <c r="DB16" s="16">
        <f>IF(AN26=Rækker!B5,Rækker!B10,IF(AN26=Rækker!D5,Rækker!D10,IF(AN26=Rækker!F5,Rækker!F10,IF(AN26=Rækker!H5,Rækker!H10,IF(AN26=Rækker!J5,Rækker!J10,IF(AN26=Rækker!L5,Rækker!L10,IF(AN26=Rækker!N5,Rækker!N10,IF(AN26=Rækker!P5,Rækker!P10,DC16))))))))</f>
        <v>2</v>
      </c>
      <c r="DC16" s="16">
        <f>IF(AN26=Rækker!R5,Rækker!R10,IF(AN26=Rækker!T5,Rækker!T10,IF(AN26=Rækker!V5,Rækker!V10,IF(AN26=Rækker!X5,Rækker!X10,IF(AN26=Rækker!Z5,Rækker!Z10,IF(AN26=Rækker!AB5,Rækker!AB10,IF(AN26=Rækker!AD5,Rækker!AD10,IF(AN26=Rækker!AF5,Rækker!AF10,DD16))))))))</f>
        <v>2</v>
      </c>
      <c r="DD16" s="16">
        <f>IF(AN26=Rækker!AH5,Rækker!AH10,IF(AN26=Rækker!AJ5,Rækker!AJ10,IF(AN26=Rækker!AL5,Rækker!AL10,IF(AN26=Rækker!AN5,Rækker!AN10,0))))</f>
        <v>0</v>
      </c>
      <c r="DE16" s="16">
        <f>IF(AT26=Rækker!B5,Rækker!B10,IF(AT26=Rækker!D5,Rækker!D10,IF(AT26=Rækker!F5,Rækker!F10,IF(AT26=Rækker!H5,Rækker!H10,IF(AT26=Rækker!J5,Rækker!J10,IF(AT26=Rækker!L5,Rækker!L10,IF(AT26=Rækker!N5,Rækker!N10,IF(AT26=Rækker!P5,Rækker!P10,DF16))))))))</f>
        <v>2</v>
      </c>
      <c r="DF16" s="16">
        <f>IF(AT26=Rækker!R5,Rækker!R10,IF(AT26=Rækker!T5,Rækker!T10,IF(AT26=Rækker!V5,Rækker!V10,IF(AT26=Rækker!X5,Rækker!X10,IF(AT26=Rækker!Z5,Rækker!Z10,IF(AT26=Rækker!AB5,Rækker!AB10,IF(AT26=Rækker!AD5,Rækker!AD10,IF(AT26=Rækker!AF5,Rækker!AF10,DG16))))))))</f>
        <v>0</v>
      </c>
      <c r="DG16" s="16">
        <f>IF(AT26=Rækker!AH5,Rækker!AH10,IF(AT26=Rækker!AJ5,Rækker!AJ10,IF(AT26=Rækker!AL5,Rækker!AL10,IF(AT26=Rækker!AN5,Rækker!AN10,0))))</f>
        <v>0</v>
      </c>
      <c r="DH16" s="16" t="str">
        <f>IF(AZ26=Rækker!B5,Rækker!B10,IF(AZ26=Rækker!D5,Rækker!D10,IF(AZ26=Rækker!F5,Rækker!F10,IF(AZ26=Rækker!H5,Rækker!H10,IF(AZ26=Rækker!J5,Rækker!J10,IF(AZ26=Rækker!L5,Rækker!L10,IF(AZ26=Rækker!N5,Rækker!N10,IF(AZ26=Rækker!P5,Rækker!P10,DI16))))))))</f>
        <v>x</v>
      </c>
      <c r="DI16" s="16" t="str">
        <f>IF(AZ26=Rækker!R5,Rækker!R10,IF(AZ26=Rækker!T5,Rækker!T10,IF(AZ26=Rækker!V5,Rækker!V10,IF(AZ26=Rækker!X5,Rækker!X10,IF(AZ26=Rækker!Z5,Rækker!Z10,IF(AZ26=Rækker!AB5,Rækker!AB10,IF(AZ26=Rækker!AD5,Rækker!AD10,IF(AZ26=Rækker!AF5,Rækker!AF10,DJ16))))))))</f>
        <v>x</v>
      </c>
      <c r="DJ16" s="16" t="str">
        <f>IF(AZ26=Rækker!AH5,Rækker!AH10,IF(AZ26=Rækker!AJ5,Rækker!AJ10,IF(AZ26=Rækker!AL5,Rækker!AL10,IF(AZ26=Rækker!AN5,Rækker!AN10,0))))</f>
        <v>x</v>
      </c>
      <c r="DK16" s="16">
        <f>IF(BF26=Rækker!B5,Rækker!B10,IF(BF26=Rækker!D5,Rækker!D10,IF(BF26=Rækker!F5,Rækker!F10,IF(BF26=Rækker!H5,Rækker!H10,IF(BF26=Rækker!J5,Rækker!J10,IF(BF26=Rækker!L5,Rækker!L10,IF(BF26=Rækker!N5,Rækker!N10,IF(BF26=Rækker!P5,Rækker!P10,DL16))))))))</f>
        <v>2</v>
      </c>
      <c r="DL16" s="16">
        <f>IF(BF26=Rækker!R5,Rækker!R10,IF(BF26=Rækker!T5,Rækker!T10,IF(BF26=Rækker!V5,Rækker!V10,IF(BF26=Rækker!X5,Rækker!X10,IF(BF26=Rækker!Z5,Rækker!Z10,IF(BF26=Rækker!AB5,Rækker!AB10,IF(BF26=Rækker!AD5,Rækker!AD10,IF(BF26=Rækker!AF5,Rækker!AF10,DM16))))))))</f>
        <v>2</v>
      </c>
      <c r="DM16" s="16">
        <f>IF(BF26=Rækker!AH5,Rækker!AH10,IF(BF26=Rækker!AJ5,Rækker!AJ10,IF(BF26=Rækker!AL5,Rækker!AL10,IF(BF26=Rækker!AN5,Rækker!AN10,0))))</f>
        <v>2</v>
      </c>
      <c r="DN16" s="16" t="str">
        <f>IF(BL26=Rækker!B5,Rækker!B10,IF(BL26=Rækker!D5,Rækker!D10,IF(BL26=Rækker!F5,Rækker!F10,IF(BL26=Rækker!H5,Rækker!H10,IF(BL26=Rækker!J5,Rækker!J10,IF(BL26=Rækker!L5,Rækker!L10,IF(BL26=Rækker!N5,Rækker!N10,IF(BL26=Rækker!P5,Rækker!P10,DO16))))))))</f>
        <v>x</v>
      </c>
      <c r="DO16" s="16">
        <f>IF(BL26=Rækker!R5,Rækker!R10,IF(BL26=Rækker!T5,Rækker!T10,IF(BL26=Rækker!V5,Rækker!V10,IF(BL26=Rækker!X5,Rækker!X10,IF(BL26=Rækker!Z5,Rækker!Z10,IF(BL26=Rækker!AB5,Rækker!AB10,IF(BL26=Rækker!AD5,Rækker!AD10,IF(BL26=Rækker!AF5,Rækker!AF10,DP16))))))))</f>
        <v>0</v>
      </c>
      <c r="DP16" s="16">
        <f>IF(BL26=Rækker!AH5,Rækker!AH10,IF(BL26=Rækker!AJ5,Rækker!AJ10,IF(BL26=Rækker!AL5,Rækker!AL10,IF(BL26=Rækker!AN5,Rækker!AN10,0))))</f>
        <v>0</v>
      </c>
    </row>
    <row r="17" spans="1:120" ht="14.45" customHeight="1" x14ac:dyDescent="0.15">
      <c r="A17" s="58"/>
      <c r="B17" s="60" t="s">
        <v>62</v>
      </c>
      <c r="C17" s="122" t="str">
        <f>CONCATENATE(Kampe!B11," - ",Kampe!D11,"..........................................................................................")</f>
        <v>West Ham - Southampton..........................................................................................</v>
      </c>
      <c r="D17" s="122"/>
      <c r="E17" s="122"/>
      <c r="F17" s="129"/>
      <c r="G17" s="59" t="s">
        <v>72</v>
      </c>
      <c r="H17" s="35">
        <v>2</v>
      </c>
      <c r="I17" s="156">
        <f t="shared" si="1"/>
        <v>1</v>
      </c>
      <c r="J17" s="157"/>
      <c r="K17" s="170" t="str">
        <f t="shared" si="2"/>
        <v/>
      </c>
      <c r="L17" s="157"/>
      <c r="M17" s="170" t="str">
        <f t="shared" si="3"/>
        <v/>
      </c>
      <c r="N17" s="171"/>
      <c r="O17" s="174">
        <f t="shared" si="4"/>
        <v>1</v>
      </c>
      <c r="P17" s="157"/>
      <c r="Q17" s="170" t="str">
        <f t="shared" si="5"/>
        <v/>
      </c>
      <c r="R17" s="157"/>
      <c r="S17" s="170" t="str">
        <f t="shared" si="6"/>
        <v/>
      </c>
      <c r="T17" s="171"/>
      <c r="U17" s="189">
        <f t="shared" si="7"/>
        <v>1</v>
      </c>
      <c r="V17" s="190"/>
      <c r="W17" s="184" t="str">
        <f t="shared" si="8"/>
        <v/>
      </c>
      <c r="X17" s="185"/>
      <c r="Y17" s="191" t="str">
        <f t="shared" si="9"/>
        <v/>
      </c>
      <c r="Z17" s="185"/>
      <c r="AA17" s="189">
        <f t="shared" si="10"/>
        <v>1</v>
      </c>
      <c r="AB17" s="190"/>
      <c r="AC17" s="184" t="str">
        <f t="shared" si="11"/>
        <v/>
      </c>
      <c r="AD17" s="185"/>
      <c r="AE17" s="184" t="str">
        <f t="shared" si="12"/>
        <v/>
      </c>
      <c r="AF17" s="186"/>
      <c r="AG17" s="189">
        <f t="shared" si="13"/>
        <v>1</v>
      </c>
      <c r="AH17" s="190"/>
      <c r="AI17" s="184" t="str">
        <f t="shared" si="14"/>
        <v/>
      </c>
      <c r="AJ17" s="185"/>
      <c r="AK17" s="191" t="str">
        <f t="shared" si="15"/>
        <v/>
      </c>
      <c r="AL17" s="185"/>
      <c r="AM17" s="189" t="str">
        <f t="shared" si="16"/>
        <v/>
      </c>
      <c r="AN17" s="190"/>
      <c r="AO17" s="184" t="str">
        <f t="shared" si="17"/>
        <v/>
      </c>
      <c r="AP17" s="185"/>
      <c r="AQ17" s="184" t="str">
        <f t="shared" si="18"/>
        <v/>
      </c>
      <c r="AR17" s="186"/>
      <c r="AS17" s="189">
        <f t="shared" si="19"/>
        <v>1</v>
      </c>
      <c r="AT17" s="190"/>
      <c r="AU17" s="184" t="str">
        <f t="shared" si="20"/>
        <v/>
      </c>
      <c r="AV17" s="185"/>
      <c r="AW17" s="191" t="str">
        <f t="shared" si="21"/>
        <v/>
      </c>
      <c r="AX17" s="185"/>
      <c r="AY17" s="189">
        <f t="shared" si="22"/>
        <v>1</v>
      </c>
      <c r="AZ17" s="190"/>
      <c r="BA17" s="184" t="str">
        <f t="shared" si="23"/>
        <v/>
      </c>
      <c r="BB17" s="185"/>
      <c r="BC17" s="184" t="str">
        <f t="shared" si="24"/>
        <v/>
      </c>
      <c r="BD17" s="186"/>
      <c r="BE17" s="189">
        <f t="shared" si="25"/>
        <v>1</v>
      </c>
      <c r="BF17" s="190"/>
      <c r="BG17" s="184" t="str">
        <f t="shared" si="26"/>
        <v/>
      </c>
      <c r="BH17" s="185"/>
      <c r="BI17" s="191" t="str">
        <f t="shared" si="27"/>
        <v/>
      </c>
      <c r="BJ17" s="185"/>
      <c r="BK17" s="189">
        <f t="shared" si="28"/>
        <v>1</v>
      </c>
      <c r="BL17" s="190"/>
      <c r="BM17" s="184" t="str">
        <f t="shared" si="29"/>
        <v/>
      </c>
      <c r="BN17" s="185"/>
      <c r="BO17" s="184" t="str">
        <f t="shared" si="30"/>
        <v/>
      </c>
      <c r="BP17" s="186"/>
      <c r="BQ17" s="24"/>
      <c r="BR17" s="21" t="str">
        <f>IF(CG14=13,CONCATENATE(DB!BE8,"."),CONCATENATE(DB!BA8,"."))</f>
        <v>3.</v>
      </c>
      <c r="BS17" s="22" t="str">
        <f>IF(CG14=13,DB!BF8,DB!X8)</f>
        <v>Futte</v>
      </c>
      <c r="BT17" s="16">
        <f>IF(CG14=13,DB!BL8,DB!AJ8)</f>
        <v>40</v>
      </c>
      <c r="BU17" s="16"/>
      <c r="BV17" s="16">
        <f>IF(CG14=13,DB!BM8,DB!AL8)</f>
        <v>18</v>
      </c>
      <c r="BW17" s="16"/>
      <c r="BX17" s="16">
        <f>IF(CG14=13,DB!BN8,DB!AN8)</f>
        <v>11</v>
      </c>
      <c r="BY17" s="16"/>
      <c r="BZ17" s="16">
        <f>IF(CG14=13,DB!BO8,DB!AP8)</f>
        <v>11</v>
      </c>
      <c r="CA17" s="16"/>
      <c r="CB17" s="21">
        <f>IF(CG14=13,DB!BP8,DB!AR8)</f>
        <v>257</v>
      </c>
      <c r="CC17" s="16" t="s">
        <v>20</v>
      </c>
      <c r="CD17" s="22">
        <f>IF(CG14=13,DB!BQ8,DB!AU8)</f>
        <v>248</v>
      </c>
      <c r="CE17" s="16"/>
      <c r="CF17" s="21">
        <f>IF(CG14=13,DB!BR8,DB!AX8)</f>
        <v>65</v>
      </c>
      <c r="CG17" s="29">
        <f>ROUND(CG16,0)</f>
        <v>4</v>
      </c>
      <c r="CH17" s="16">
        <f>IF(AS32="",DE28,0)</f>
        <v>5</v>
      </c>
      <c r="CI17" s="16">
        <f>IF(AS32="",1,0)</f>
        <v>1</v>
      </c>
      <c r="CJ17" s="16" t="str">
        <f>IF(AT26=DB!K6,DB!W6,IF(AT26=DB!K7,DB!W7,IF(AT26=DB!K8,DB!W8,IF(AT26=DB!K9,DB!W9,IF(AT26=DB!K10,DB!W10,IF(AT26=DB!K11,DB!W11,IF(AT26=DB!K12,DB!W12,IF(AT26=DB!K13,DB!W13,CK17))))))))</f>
        <v/>
      </c>
      <c r="CK17" s="16" t="str">
        <f>IF(AT26=DB!K14,DB!W14,IF(AT26=DB!K15,DB!W15,IF(AT26=DB!K17,DB!W17,IF(AT26=DB!K18,DB!W18,IF(AT26=DB!K19,DB!W19,IF(AT26=DB!K20,DB!W20,IF(AT26=DB!K21,DB!W21,IF(AT26=DB!K22,DB!W22,CL17))))))))</f>
        <v/>
      </c>
      <c r="CL17" s="16" t="str">
        <f>IF(AT26=DB!K23,DB!W23,IF(AT26=DB!K24,DB!W24,IF(AT26=DB!K25,DB!W25,DB!W26)))</f>
        <v/>
      </c>
      <c r="CM17" s="16">
        <f>IF(J26=Rækker!B5,Rækker!B11,IF(J26=Rækker!D5,Rækker!D11,IF(J26=Rækker!F5,Rækker!F11,IF(J26=Rækker!H5,Rækker!H11,IF(J26=Rækker!J5,Rækker!J11,IF(J26=Rækker!L5,Rækker!L11,IF(J26=Rækker!N5,Rækker!N11,IF(J26=Rækker!P5,Rækker!P11,CN17))))))))</f>
        <v>1</v>
      </c>
      <c r="CN17" s="16">
        <f>IF(J26=Rækker!R5,Rækker!R11,IF(J26=Rækker!T5,Rækker!T11,IF(J26=Rækker!V5,Rækker!V11,IF(J26=Rækker!X5,Rækker!X11,IF(J26=Rækker!Z5,Rækker!Z11,IF(J26=Rækker!AB5,Rækker!AB11,IF(J26=Rækker!AD5,Rækker!AD11,IF(J26=Rækker!AF5,Rækker!AF11,CO17))))))))</f>
        <v>1</v>
      </c>
      <c r="CO17" s="16">
        <f>IF(J26=Rækker!AH5,Rækker!AH11,IF(J26=Rækker!AJ5,Rækker!AJ11,IF(J26=Rækker!AL5,Rækker!AL11,IF(J26=Rækker!AN5,Rækker!AN11,0))))</f>
        <v>1</v>
      </c>
      <c r="CP17" s="16">
        <f>IF(P26=Rækker!B5,Rækker!B11,IF(P26=Rækker!D5,Rækker!D11,IF(P26=Rækker!F5,Rækker!F11,IF(P26=Rækker!H5,Rækker!H11,IF(P26=Rækker!J5,Rækker!J11,IF(P26=Rækker!L5,Rækker!L11,IF(P26=Rækker!N5,Rækker!N11,IF(P26=Rækker!P5,Rækker!P11,CQ17))))))))</f>
        <v>1</v>
      </c>
      <c r="CQ17" s="16">
        <f>IF(P26=Rækker!R5,Rækker!R11,IF(P26=Rækker!T5,Rækker!T11,IF(P26=Rækker!V5,Rækker!V11,IF(P26=Rækker!X5,Rækker!X11,IF(P26=Rækker!Z5,Rækker!Z11,IF(P26=Rækker!AB5,Rækker!AB11,IF(P26=Rækker!AD5,Rækker!AD11,IF(P26=Rækker!AF5,Rækker!AF11,CR17))))))))</f>
        <v>0</v>
      </c>
      <c r="CR17" s="16">
        <f>IF(P26=Rækker!AH5,Rækker!AH11,IF(P26=Rækker!AJ5,Rækker!AJ11,IF(P26=Rækker!AL5,Rækker!AL11,IF(P26=Rækker!AN5,Rækker!AN11,0))))</f>
        <v>0</v>
      </c>
      <c r="CS17" s="16">
        <f>IF(V26=Rækker!B5,Rækker!B11,IF(V26=Rækker!D5,Rækker!D11,IF(V26=Rækker!F5,Rækker!F11,IF(V26=Rækker!H5,Rækker!H11,IF(V26=Rækker!J5,Rækker!J11,IF(V26=Rækker!L5,Rækker!L11,IF(V26=Rækker!N5,Rækker!N11,IF(V26=Rækker!P5,Rækker!P11,CT17))))))))</f>
        <v>2</v>
      </c>
      <c r="CT17" s="16">
        <f>IF(V26=Rækker!R5,Rækker!R11,IF(V26=Rækker!T5,Rækker!T11,IF(V26=Rækker!V5,Rækker!V11,IF(V26=Rækker!X5,Rækker!X11,IF(V26=Rækker!Z5,Rækker!Z11,IF(V26=Rækker!AB5,Rækker!AB11,IF(V26=Rækker!AD5,Rækker!AD11,IF(V26=Rækker!AF5,Rækker!AF11,CU17))))))))</f>
        <v>2</v>
      </c>
      <c r="CU17" s="16">
        <f>IF(V26=Rækker!AH5,Rækker!AH11,IF(V26=Rækker!AJ5,Rækker!AJ11,IF(V26=Rækker!AL5,Rækker!AL11,IF(V26=Rækker!AN5,Rækker!AN11,0))))</f>
        <v>0</v>
      </c>
      <c r="CV17" s="16">
        <f>IF(AB26=Rækker!B5,Rækker!B11,IF(AB26=Rækker!D5,Rækker!D11,IF(AB26=Rækker!F5,Rækker!F11,IF(AB26=Rækker!H5,Rækker!H11,IF(AB26=Rækker!J5,Rækker!J11,IF(AB26=Rækker!L5,Rækker!L11,IF(AB26=Rækker!N5,Rækker!N11,IF(AB26=Rækker!P5,Rækker!P11,CW17))))))))</f>
        <v>1</v>
      </c>
      <c r="CW17" s="16">
        <f>IF(AB26=Rækker!R5,Rækker!R11,IF(AB26=Rækker!T5,Rækker!T11,IF(AB26=Rækker!V5,Rækker!V11,IF(AB26=Rækker!X5,Rækker!X11,IF(AB26=Rækker!Z5,Rækker!Z11,IF(AB26=Rækker!AB5,Rækker!AB11,IF(AB26=Rækker!AD5,Rækker!AD11,IF(AB26=Rækker!AF5,Rækker!AF11,CX17))))))))</f>
        <v>1</v>
      </c>
      <c r="CX17" s="16">
        <f>IF(AB26=Rækker!AH5,Rækker!AH11,IF(AB26=Rækker!AJ5,Rækker!AJ11,IF(AB26=Rækker!AL5,Rækker!AL11,IF(AB26=Rækker!AN5,Rækker!AN11,0))))</f>
        <v>0</v>
      </c>
      <c r="CY17" s="16">
        <f>IF(AH26=Rækker!B5,Rækker!B11,IF(AH26=Rækker!D5,Rækker!D11,IF(AH26=Rækker!F5,Rækker!F11,IF(AH26=Rækker!H5,Rækker!H11,IF(AH26=Rækker!J5,Rækker!J11,IF(AH26=Rækker!L5,Rækker!L11,IF(AH26=Rækker!N5,Rækker!N11,IF(AH26=Rækker!P5,Rækker!P11,CZ17))))))))</f>
        <v>1</v>
      </c>
      <c r="CZ17" s="16">
        <f>IF(AH26=Rækker!R5,Rækker!R11,IF(AH26=Rækker!T5,Rækker!T11,IF(AH26=Rækker!V5,Rækker!V11,IF(AH26=Rækker!X5,Rækker!X11,IF(AH26=Rækker!Z5,Rækker!Z11,IF(AH26=Rækker!AB5,Rækker!AB11,IF(AH26=Rækker!AD5,Rækker!AD11,IF(AH26=Rækker!AF5,Rækker!AF11,DA17))))))))</f>
        <v>1</v>
      </c>
      <c r="DA17" s="16">
        <f>IF(AH26=Rækker!AH5,Rækker!AH11,IF(AH26=Rækker!AJ5,Rækker!AJ11,IF(AH26=Rækker!AL5,Rækker!AL11,IF(AH26=Rækker!AN5,Rækker!AN11,0))))</f>
        <v>0</v>
      </c>
      <c r="DB17" s="16">
        <f>IF(AN26=Rækker!B5,Rækker!B11,IF(AN26=Rækker!D5,Rækker!D11,IF(AN26=Rækker!F5,Rækker!F11,IF(AN26=Rækker!H5,Rækker!H11,IF(AN26=Rækker!J5,Rækker!J11,IF(AN26=Rækker!L5,Rækker!L11,IF(AN26=Rækker!N5,Rækker!N11,IF(AN26=Rækker!P5,Rækker!P11,DC17))))))))</f>
        <v>1</v>
      </c>
      <c r="DC17" s="16">
        <f>IF(AN26=Rækker!R5,Rækker!R11,IF(AN26=Rækker!T5,Rækker!T11,IF(AN26=Rækker!V5,Rækker!V11,IF(AN26=Rækker!X5,Rækker!X11,IF(AN26=Rækker!Z5,Rækker!Z11,IF(AN26=Rækker!AB5,Rækker!AB11,IF(AN26=Rækker!AD5,Rækker!AD11,IF(AN26=Rækker!AF5,Rækker!AF11,DD17))))))))</f>
        <v>1</v>
      </c>
      <c r="DD17" s="16">
        <f>IF(AN26=Rækker!AH5,Rækker!AH11,IF(AN26=Rækker!AJ5,Rækker!AJ11,IF(AN26=Rækker!AL5,Rækker!AL11,IF(AN26=Rækker!AN5,Rækker!AN11,0))))</f>
        <v>0</v>
      </c>
      <c r="DE17" s="16" t="str">
        <f>IF(AT26=Rækker!B5,Rækker!B11,IF(AT26=Rækker!D5,Rækker!D11,IF(AT26=Rækker!F5,Rækker!F11,IF(AT26=Rækker!H5,Rækker!H11,IF(AT26=Rækker!J5,Rækker!J11,IF(AT26=Rækker!L5,Rækker!L11,IF(AT26=Rækker!N5,Rækker!N11,IF(AT26=Rækker!P5,Rækker!P11,DF17))))))))</f>
        <v>x</v>
      </c>
      <c r="DF17" s="16">
        <f>IF(AT26=Rækker!R5,Rækker!R11,IF(AT26=Rækker!T5,Rækker!T11,IF(AT26=Rækker!V5,Rækker!V11,IF(AT26=Rækker!X5,Rækker!X11,IF(AT26=Rækker!Z5,Rækker!Z11,IF(AT26=Rækker!AB5,Rækker!AB11,IF(AT26=Rækker!AD5,Rækker!AD11,IF(AT26=Rækker!AF5,Rækker!AF11,DG17))))))))</f>
        <v>0</v>
      </c>
      <c r="DG17" s="16">
        <f>IF(AT26=Rækker!AH5,Rækker!AH11,IF(AT26=Rækker!AJ5,Rækker!AJ11,IF(AT26=Rækker!AL5,Rækker!AL11,IF(AT26=Rækker!AN5,Rækker!AN11,0))))</f>
        <v>0</v>
      </c>
      <c r="DH17" s="16">
        <f>IF(AZ26=Rækker!B5,Rækker!B11,IF(AZ26=Rækker!D5,Rækker!D11,IF(AZ26=Rækker!F5,Rækker!F11,IF(AZ26=Rækker!H5,Rækker!H11,IF(AZ26=Rækker!J5,Rækker!J11,IF(AZ26=Rækker!L5,Rækker!L11,IF(AZ26=Rækker!N5,Rækker!N11,IF(AZ26=Rækker!P5,Rækker!P11,DI17))))))))</f>
        <v>1</v>
      </c>
      <c r="DI17" s="16">
        <f>IF(AZ26=Rækker!R5,Rækker!R11,IF(AZ26=Rækker!T5,Rækker!T11,IF(AZ26=Rækker!V5,Rækker!V11,IF(AZ26=Rækker!X5,Rækker!X11,IF(AZ26=Rækker!Z5,Rækker!Z11,IF(AZ26=Rækker!AB5,Rækker!AB11,IF(AZ26=Rækker!AD5,Rækker!AD11,IF(AZ26=Rækker!AF5,Rækker!AF11,DJ17))))))))</f>
        <v>1</v>
      </c>
      <c r="DJ17" s="16">
        <f>IF(AZ26=Rækker!AH5,Rækker!AH11,IF(AZ26=Rækker!AJ5,Rækker!AJ11,IF(AZ26=Rækker!AL5,Rækker!AL11,IF(AZ26=Rækker!AN5,Rækker!AN11,0))))</f>
        <v>1</v>
      </c>
      <c r="DK17" s="16">
        <f>IF(BF26=Rækker!B5,Rækker!B11,IF(BF26=Rækker!D5,Rækker!D11,IF(BF26=Rækker!F5,Rækker!F11,IF(BF26=Rækker!H5,Rækker!H11,IF(BF26=Rækker!J5,Rækker!J11,IF(BF26=Rækker!L5,Rækker!L11,IF(BF26=Rækker!N5,Rækker!N11,IF(BF26=Rækker!P5,Rækker!P11,DL17))))))))</f>
        <v>2</v>
      </c>
      <c r="DL17" s="16">
        <f>IF(BF26=Rækker!R5,Rækker!R11,IF(BF26=Rækker!T5,Rækker!T11,IF(BF26=Rækker!V5,Rækker!V11,IF(BF26=Rækker!X5,Rækker!X11,IF(BF26=Rækker!Z5,Rækker!Z11,IF(BF26=Rækker!AB5,Rækker!AB11,IF(BF26=Rækker!AD5,Rækker!AD11,IF(BF26=Rækker!AF5,Rækker!AF11,DM17))))))))</f>
        <v>2</v>
      </c>
      <c r="DM17" s="16">
        <f>IF(BF26=Rækker!AH5,Rækker!AH11,IF(BF26=Rækker!AJ5,Rækker!AJ11,IF(BF26=Rækker!AL5,Rækker!AL11,IF(BF26=Rækker!AN5,Rækker!AN11,0))))</f>
        <v>2</v>
      </c>
      <c r="DN17" s="16">
        <f>IF(BL26=Rækker!B5,Rækker!B11,IF(BL26=Rækker!D5,Rækker!D11,IF(BL26=Rækker!F5,Rækker!F11,IF(BL26=Rækker!H5,Rækker!H11,IF(BL26=Rækker!J5,Rækker!J11,IF(BL26=Rækker!L5,Rækker!L11,IF(BL26=Rækker!N5,Rækker!N11,IF(BL26=Rækker!P5,Rækker!P11,DO17))))))))</f>
        <v>1</v>
      </c>
      <c r="DO17" s="16">
        <f>IF(BL26=Rækker!R5,Rækker!R11,IF(BL26=Rækker!T5,Rækker!T11,IF(BL26=Rækker!V5,Rækker!V11,IF(BL26=Rækker!X5,Rækker!X11,IF(BL26=Rækker!Z5,Rækker!Z11,IF(BL26=Rækker!AB5,Rækker!AB11,IF(BL26=Rækker!AD5,Rækker!AD11,IF(BL26=Rækker!AF5,Rækker!AF11,DP17))))))))</f>
        <v>0</v>
      </c>
      <c r="DP17" s="16">
        <f>IF(BL26=Rækker!AH5,Rækker!AH11,IF(BL26=Rækker!AJ5,Rækker!AJ11,IF(BL26=Rækker!AL5,Rækker!AL11,IF(BL26=Rækker!AN5,Rækker!AN11,0))))</f>
        <v>0</v>
      </c>
    </row>
    <row r="18" spans="1:120" ht="14.45" customHeight="1" thickBot="1" x14ac:dyDescent="0.2">
      <c r="A18" s="58"/>
      <c r="B18" s="60" t="s">
        <v>63</v>
      </c>
      <c r="C18" s="122" t="str">
        <f>CONCATENATE(Kampe!B12," - ",Kampe!D12,"..........................................................................................")</f>
        <v>Stoke - Bristol C..........................................................................................</v>
      </c>
      <c r="D18" s="122"/>
      <c r="E18" s="122"/>
      <c r="F18" s="129"/>
      <c r="G18" s="59" t="s">
        <v>72</v>
      </c>
      <c r="H18" s="33" t="s">
        <v>121</v>
      </c>
      <c r="I18" s="158">
        <f t="shared" si="1"/>
        <v>1</v>
      </c>
      <c r="J18" s="159"/>
      <c r="K18" s="172" t="str">
        <f t="shared" si="2"/>
        <v/>
      </c>
      <c r="L18" s="159"/>
      <c r="M18" s="172" t="str">
        <f t="shared" si="3"/>
        <v/>
      </c>
      <c r="N18" s="173"/>
      <c r="O18" s="175">
        <f t="shared" si="4"/>
        <v>1</v>
      </c>
      <c r="P18" s="159"/>
      <c r="Q18" s="172" t="str">
        <f t="shared" si="5"/>
        <v/>
      </c>
      <c r="R18" s="159"/>
      <c r="S18" s="172" t="str">
        <f t="shared" si="6"/>
        <v/>
      </c>
      <c r="T18" s="173"/>
      <c r="U18" s="175">
        <f t="shared" si="7"/>
        <v>1</v>
      </c>
      <c r="V18" s="188"/>
      <c r="W18" s="172" t="str">
        <f t="shared" si="8"/>
        <v/>
      </c>
      <c r="X18" s="159"/>
      <c r="Y18" s="158" t="str">
        <f t="shared" si="9"/>
        <v/>
      </c>
      <c r="Z18" s="159"/>
      <c r="AA18" s="175">
        <f t="shared" si="10"/>
        <v>1</v>
      </c>
      <c r="AB18" s="188"/>
      <c r="AC18" s="172" t="str">
        <f t="shared" si="11"/>
        <v/>
      </c>
      <c r="AD18" s="159"/>
      <c r="AE18" s="172" t="str">
        <f t="shared" si="12"/>
        <v/>
      </c>
      <c r="AF18" s="173"/>
      <c r="AG18" s="175">
        <f t="shared" si="13"/>
        <v>1</v>
      </c>
      <c r="AH18" s="188"/>
      <c r="AI18" s="172" t="str">
        <f t="shared" si="14"/>
        <v/>
      </c>
      <c r="AJ18" s="159"/>
      <c r="AK18" s="158" t="str">
        <f t="shared" si="15"/>
        <v/>
      </c>
      <c r="AL18" s="159"/>
      <c r="AM18" s="175" t="str">
        <f t="shared" si="16"/>
        <v/>
      </c>
      <c r="AN18" s="188"/>
      <c r="AO18" s="172" t="str">
        <f t="shared" si="17"/>
        <v/>
      </c>
      <c r="AP18" s="159"/>
      <c r="AQ18" s="172" t="str">
        <f t="shared" si="18"/>
        <v/>
      </c>
      <c r="AR18" s="173"/>
      <c r="AS18" s="175">
        <f t="shared" si="19"/>
        <v>1</v>
      </c>
      <c r="AT18" s="188"/>
      <c r="AU18" s="172" t="str">
        <f t="shared" si="20"/>
        <v/>
      </c>
      <c r="AV18" s="159"/>
      <c r="AW18" s="158" t="str">
        <f t="shared" si="21"/>
        <v/>
      </c>
      <c r="AX18" s="159"/>
      <c r="AY18" s="175">
        <f t="shared" si="22"/>
        <v>1</v>
      </c>
      <c r="AZ18" s="188"/>
      <c r="BA18" s="172" t="str">
        <f t="shared" si="23"/>
        <v/>
      </c>
      <c r="BB18" s="159"/>
      <c r="BC18" s="172" t="str">
        <f t="shared" si="24"/>
        <v/>
      </c>
      <c r="BD18" s="173"/>
      <c r="BE18" s="175">
        <f t="shared" si="25"/>
        <v>1</v>
      </c>
      <c r="BF18" s="188"/>
      <c r="BG18" s="172" t="str">
        <f t="shared" si="26"/>
        <v/>
      </c>
      <c r="BH18" s="159"/>
      <c r="BI18" s="158" t="str">
        <f t="shared" si="27"/>
        <v/>
      </c>
      <c r="BJ18" s="159"/>
      <c r="BK18" s="175">
        <f t="shared" si="28"/>
        <v>1</v>
      </c>
      <c r="BL18" s="188"/>
      <c r="BM18" s="172" t="str">
        <f t="shared" si="29"/>
        <v/>
      </c>
      <c r="BN18" s="159"/>
      <c r="BO18" s="172" t="str">
        <f t="shared" si="30"/>
        <v/>
      </c>
      <c r="BP18" s="173"/>
      <c r="BQ18" s="24"/>
      <c r="BR18" s="25" t="str">
        <f>IF(CG14=13,CONCATENATE(DB!BE9,"."),CONCATENATE(DB!BA9,"."))</f>
        <v>4.</v>
      </c>
      <c r="BS18" s="26" t="str">
        <f>IF(CG14=13,DB!BF9,DB!X9)</f>
        <v>Canary</v>
      </c>
      <c r="BT18" s="27">
        <f>IF(CG14=13,DB!BL9,DB!AJ9)</f>
        <v>40</v>
      </c>
      <c r="BU18" s="27"/>
      <c r="BV18" s="27">
        <f>IF(CG14=13,DB!BM9,DB!AL9)</f>
        <v>13</v>
      </c>
      <c r="BW18" s="27"/>
      <c r="BX18" s="27">
        <f>IF(CG14=13,DB!BN9,DB!AN9)</f>
        <v>18</v>
      </c>
      <c r="BY18" s="27"/>
      <c r="BZ18" s="27">
        <f>IF(CG14=13,DB!BO9,DB!AP9)</f>
        <v>9</v>
      </c>
      <c r="CA18" s="27"/>
      <c r="CB18" s="25">
        <f>IF(CG14=13,DB!BP9,DB!AR9)</f>
        <v>257</v>
      </c>
      <c r="CC18" s="27" t="s">
        <v>20</v>
      </c>
      <c r="CD18" s="26">
        <f>IF(CG14=13,DB!BQ9,DB!AU9)</f>
        <v>254</v>
      </c>
      <c r="CE18" s="27"/>
      <c r="CF18" s="25">
        <f>IF(CG14=13,DB!BR9,DB!AX9)</f>
        <v>57</v>
      </c>
      <c r="CH18" s="16">
        <f>IF(AY32="",DH28,0)</f>
        <v>5</v>
      </c>
      <c r="CI18" s="16">
        <f>IF(AY32="",1,0)</f>
        <v>1</v>
      </c>
      <c r="CJ18" s="16" t="str">
        <f>IF(AZ26=DB!K6,DB!W6,IF(AZ26=DB!K7,DB!W7,IF(AZ26=DB!K8,DB!W8,IF(AZ26=DB!K9,DB!W9,IF(AZ26=DB!K10,DB!W10,IF(AZ26=DB!K11,DB!W11,IF(AZ26=DB!K12,DB!W12,IF(AZ26=DB!K13,DB!W13,CK18))))))))</f>
        <v/>
      </c>
      <c r="CK18" s="16" t="str">
        <f>IF(AZ26=DB!K14,DB!W14,IF(AZ26=DB!K15,DB!W15,IF(AZ26=DB!K17,DB!W17,IF(AZ26=DB!K18,DB!W18,IF(AZ26=DB!K19,DB!W19,IF(AZ26=DB!K20,DB!W20,IF(AZ26=DB!K21,DB!W21,IF(AZ26=DB!K22,DB!W22,CL18))))))))</f>
        <v/>
      </c>
      <c r="CL18" s="16" t="str">
        <f>IF(AZ26=DB!K23,DB!W23,IF(AZ26=DB!K24,DB!W24,IF(AZ26=DB!K25,DB!W25,DB!W26)))</f>
        <v/>
      </c>
      <c r="CM18" s="16" t="str">
        <f>IF(J26=Rækker!B5,Rækker!B12,IF(J26=Rækker!D5,Rækker!D12,IF(J26=Rækker!F5,Rækker!F12,IF(J26=Rækker!H5,Rækker!H12,IF(J26=Rækker!J5,Rækker!J12,IF(J26=Rækker!L5,Rækker!L12,IF(J26=Rækker!N5,Rækker!N12,IF(J26=Rækker!P5,Rækker!P12,CN18))))))))</f>
        <v>x</v>
      </c>
      <c r="CN18" s="16" t="str">
        <f>IF(J26=Rækker!R5,Rækker!R12,IF(J26=Rækker!T5,Rækker!T12,IF(J26=Rækker!V5,Rækker!V12,IF(J26=Rækker!X5,Rækker!X12,IF(J26=Rækker!Z5,Rækker!Z12,IF(J26=Rækker!AB5,Rækker!AB12,IF(J26=Rækker!AD5,Rækker!AD12,IF(J26=Rækker!AF5,Rækker!AF12,CO18))))))))</f>
        <v>x</v>
      </c>
      <c r="CO18" s="16" t="str">
        <f>IF(J26=Rækker!AH5,Rækker!AH12,IF(J26=Rækker!AJ5,Rækker!AJ12,IF(J26=Rækker!AL5,Rækker!AL12,IF(J26=Rækker!AN5,Rækker!AN12,0))))</f>
        <v>x</v>
      </c>
      <c r="CP18" s="16">
        <f>IF(P26=Rækker!B5,Rækker!B12,IF(P26=Rækker!D5,Rækker!D12,IF(P26=Rækker!F5,Rækker!F12,IF(P26=Rækker!H5,Rækker!H12,IF(P26=Rækker!J5,Rækker!J12,IF(P26=Rækker!L5,Rækker!L12,IF(P26=Rækker!N5,Rækker!N12,IF(P26=Rækker!P5,Rækker!P12,CQ18))))))))</f>
        <v>2</v>
      </c>
      <c r="CQ18" s="16">
        <f>IF(P26=Rækker!R5,Rækker!R12,IF(P26=Rækker!T5,Rækker!T12,IF(P26=Rækker!V5,Rækker!V12,IF(P26=Rækker!X5,Rækker!X12,IF(P26=Rækker!Z5,Rækker!Z12,IF(P26=Rækker!AB5,Rækker!AB12,IF(P26=Rækker!AD5,Rækker!AD12,IF(P26=Rækker!AF5,Rækker!AF12,CR18))))))))</f>
        <v>0</v>
      </c>
      <c r="CR18" s="16">
        <f>IF(P26=Rækker!AH5,Rækker!AH12,IF(P26=Rækker!AJ5,Rækker!AJ12,IF(P26=Rækker!AL5,Rækker!AL12,IF(P26=Rækker!AN5,Rækker!AN12,0))))</f>
        <v>0</v>
      </c>
      <c r="CS18" s="16">
        <f>IF(V26=Rækker!B5,Rækker!B12,IF(V26=Rækker!D5,Rækker!D12,IF(V26=Rækker!F5,Rækker!F12,IF(V26=Rækker!H5,Rækker!H12,IF(V26=Rækker!J5,Rækker!J12,IF(V26=Rækker!L5,Rækker!L12,IF(V26=Rækker!N5,Rækker!N12,IF(V26=Rækker!P5,Rækker!P12,CT18))))))))</f>
        <v>2</v>
      </c>
      <c r="CT18" s="16">
        <f>IF(V26=Rækker!R5,Rækker!R12,IF(V26=Rækker!T5,Rækker!T12,IF(V26=Rækker!V5,Rækker!V12,IF(V26=Rækker!X5,Rækker!X12,IF(V26=Rækker!Z5,Rækker!Z12,IF(V26=Rækker!AB5,Rækker!AB12,IF(V26=Rækker!AD5,Rækker!AD12,IF(V26=Rækker!AF5,Rækker!AF12,CU18))))))))</f>
        <v>2</v>
      </c>
      <c r="CU18" s="16">
        <f>IF(V26=Rækker!AH5,Rækker!AH12,IF(V26=Rækker!AJ5,Rækker!AJ12,IF(V26=Rækker!AL5,Rækker!AL12,IF(V26=Rækker!AN5,Rækker!AN12,0))))</f>
        <v>0</v>
      </c>
      <c r="CV18" s="16">
        <f>IF(AB26=Rækker!B5,Rækker!B12,IF(AB26=Rækker!D5,Rækker!D12,IF(AB26=Rækker!F5,Rækker!F12,IF(AB26=Rækker!H5,Rækker!H12,IF(AB26=Rækker!J5,Rækker!J12,IF(AB26=Rækker!L5,Rækker!L12,IF(AB26=Rækker!N5,Rækker!N12,IF(AB26=Rækker!P5,Rækker!P12,CW18))))))))</f>
        <v>1</v>
      </c>
      <c r="CW18" s="16">
        <f>IF(AB26=Rækker!R5,Rækker!R12,IF(AB26=Rækker!T5,Rækker!T12,IF(AB26=Rækker!V5,Rækker!V12,IF(AB26=Rækker!X5,Rækker!X12,IF(AB26=Rækker!Z5,Rækker!Z12,IF(AB26=Rækker!AB5,Rækker!AB12,IF(AB26=Rækker!AD5,Rækker!AD12,IF(AB26=Rækker!AF5,Rækker!AF12,CX18))))))))</f>
        <v>1</v>
      </c>
      <c r="CX18" s="16">
        <f>IF(AB26=Rækker!AH5,Rækker!AH12,IF(AB26=Rækker!AJ5,Rækker!AJ12,IF(AB26=Rækker!AL5,Rækker!AL12,IF(AB26=Rækker!AN5,Rækker!AN12,0))))</f>
        <v>0</v>
      </c>
      <c r="CY18" s="16">
        <f>IF(AH26=Rækker!B5,Rækker!B12,IF(AH26=Rækker!D5,Rækker!D12,IF(AH26=Rækker!F5,Rækker!F12,IF(AH26=Rækker!H5,Rækker!H12,IF(AH26=Rækker!J5,Rækker!J12,IF(AH26=Rækker!L5,Rækker!L12,IF(AH26=Rækker!N5,Rækker!N12,IF(AH26=Rækker!P5,Rækker!P12,CZ18))))))))</f>
        <v>2</v>
      </c>
      <c r="CZ18" s="16">
        <f>IF(AH26=Rækker!R5,Rækker!R12,IF(AH26=Rækker!T5,Rækker!T12,IF(AH26=Rækker!V5,Rækker!V12,IF(AH26=Rækker!X5,Rækker!X12,IF(AH26=Rækker!Z5,Rækker!Z12,IF(AH26=Rækker!AB5,Rækker!AB12,IF(AH26=Rækker!AD5,Rækker!AD12,IF(AH26=Rækker!AF5,Rækker!AF12,DA18))))))))</f>
        <v>2</v>
      </c>
      <c r="DA18" s="16">
        <f>IF(AH26=Rækker!AH5,Rækker!AH12,IF(AH26=Rækker!AJ5,Rækker!AJ12,IF(AH26=Rækker!AL5,Rækker!AL12,IF(AH26=Rækker!AN5,Rækker!AN12,0))))</f>
        <v>0</v>
      </c>
      <c r="DB18" s="16">
        <f>IF(AN26=Rækker!B5,Rækker!B12,IF(AN26=Rækker!D5,Rækker!D12,IF(AN26=Rækker!F5,Rækker!F12,IF(AN26=Rækker!H5,Rækker!H12,IF(AN26=Rækker!J5,Rækker!J12,IF(AN26=Rækker!L5,Rækker!L12,IF(AN26=Rækker!N5,Rækker!N12,IF(AN26=Rækker!P5,Rækker!P12,DC18))))))))</f>
        <v>1</v>
      </c>
      <c r="DC18" s="16">
        <f>IF(AN26=Rækker!R5,Rækker!R12,IF(AN26=Rækker!T5,Rækker!T12,IF(AN26=Rækker!V5,Rækker!V12,IF(AN26=Rækker!X5,Rækker!X12,IF(AN26=Rækker!Z5,Rækker!Z12,IF(AN26=Rækker!AB5,Rækker!AB12,IF(AN26=Rækker!AD5,Rækker!AD12,IF(AN26=Rækker!AF5,Rækker!AF12,DD18))))))))</f>
        <v>1</v>
      </c>
      <c r="DD18" s="16">
        <f>IF(AN26=Rækker!AH5,Rækker!AH12,IF(AN26=Rækker!AJ5,Rækker!AJ12,IF(AN26=Rækker!AL5,Rækker!AL12,IF(AN26=Rækker!AN5,Rækker!AN12,0))))</f>
        <v>0</v>
      </c>
      <c r="DE18" s="16">
        <f>IF(AT26=Rækker!B5,Rækker!B12,IF(AT26=Rækker!D5,Rækker!D12,IF(AT26=Rækker!F5,Rækker!F12,IF(AT26=Rækker!H5,Rækker!H12,IF(AT26=Rækker!J5,Rækker!J12,IF(AT26=Rækker!L5,Rækker!L12,IF(AT26=Rækker!N5,Rækker!N12,IF(AT26=Rækker!P5,Rækker!P12,DF18))))))))</f>
        <v>2</v>
      </c>
      <c r="DF18" s="16">
        <f>IF(AT26=Rækker!R5,Rækker!R12,IF(AT26=Rækker!T5,Rækker!T12,IF(AT26=Rækker!V5,Rækker!V12,IF(AT26=Rækker!X5,Rækker!X12,IF(AT26=Rækker!Z5,Rækker!Z12,IF(AT26=Rækker!AB5,Rækker!AB12,IF(AT26=Rækker!AD5,Rækker!AD12,IF(AT26=Rækker!AF5,Rækker!AF12,DG18))))))))</f>
        <v>0</v>
      </c>
      <c r="DG18" s="16">
        <f>IF(AT26=Rækker!AH5,Rækker!AH12,IF(AT26=Rækker!AJ5,Rækker!AJ12,IF(AT26=Rækker!AL5,Rækker!AL12,IF(AT26=Rækker!AN5,Rækker!AN12,0))))</f>
        <v>0</v>
      </c>
      <c r="DH18" s="16">
        <f>IF(AZ26=Rækker!B5,Rækker!B12,IF(AZ26=Rækker!D5,Rækker!D12,IF(AZ26=Rækker!F5,Rækker!F12,IF(AZ26=Rækker!H5,Rækker!H12,IF(AZ26=Rækker!J5,Rækker!J12,IF(AZ26=Rækker!L5,Rækker!L12,IF(AZ26=Rækker!N5,Rækker!N12,IF(AZ26=Rækker!P5,Rækker!P12,DI18))))))))</f>
        <v>2</v>
      </c>
      <c r="DI18" s="16">
        <f>IF(AZ26=Rækker!R5,Rækker!R12,IF(AZ26=Rækker!T5,Rækker!T12,IF(AZ26=Rækker!V5,Rækker!V12,IF(AZ26=Rækker!X5,Rækker!X12,IF(AZ26=Rækker!Z5,Rækker!Z12,IF(AZ26=Rækker!AB5,Rækker!AB12,IF(AZ26=Rækker!AD5,Rækker!AD12,IF(AZ26=Rækker!AF5,Rækker!AF12,DJ18))))))))</f>
        <v>2</v>
      </c>
      <c r="DJ18" s="16">
        <f>IF(AZ26=Rækker!AH5,Rækker!AH12,IF(AZ26=Rækker!AJ5,Rækker!AJ12,IF(AZ26=Rækker!AL5,Rækker!AL12,IF(AZ26=Rækker!AN5,Rækker!AN12,0))))</f>
        <v>2</v>
      </c>
      <c r="DK18" s="16" t="str">
        <f>IF(BF26=Rækker!B5,Rækker!B12,IF(BF26=Rækker!D5,Rækker!D12,IF(BF26=Rækker!F5,Rækker!F12,IF(BF26=Rækker!H5,Rækker!H12,IF(BF26=Rækker!J5,Rækker!J12,IF(BF26=Rækker!L5,Rækker!L12,IF(BF26=Rækker!N5,Rækker!N12,IF(BF26=Rækker!P5,Rækker!P12,DL18))))))))</f>
        <v>x</v>
      </c>
      <c r="DL18" s="16" t="str">
        <f>IF(BF26=Rækker!R5,Rækker!R12,IF(BF26=Rækker!T5,Rækker!T12,IF(BF26=Rækker!V5,Rækker!V12,IF(BF26=Rækker!X5,Rækker!X12,IF(BF26=Rækker!Z5,Rækker!Z12,IF(BF26=Rækker!AB5,Rækker!AB12,IF(BF26=Rækker!AD5,Rækker!AD12,IF(BF26=Rækker!AF5,Rækker!AF12,DM18))))))))</f>
        <v>x</v>
      </c>
      <c r="DM18" s="16" t="str">
        <f>IF(BF26=Rækker!AH5,Rækker!AH12,IF(BF26=Rækker!AJ5,Rækker!AJ12,IF(BF26=Rækker!AL5,Rækker!AL12,IF(BF26=Rækker!AN5,Rækker!AN12,0))))</f>
        <v>x</v>
      </c>
      <c r="DN18" s="16">
        <f>IF(BL26=Rækker!B5,Rækker!B12,IF(BL26=Rækker!D5,Rækker!D12,IF(BL26=Rækker!F5,Rækker!F12,IF(BL26=Rækker!H5,Rækker!H12,IF(BL26=Rækker!J5,Rækker!J12,IF(BL26=Rækker!L5,Rækker!L12,IF(BL26=Rækker!N5,Rækker!N12,IF(BL26=Rækker!P5,Rækker!P12,DO18))))))))</f>
        <v>2</v>
      </c>
      <c r="DO18" s="16">
        <f>IF(BL26=Rækker!R5,Rækker!R12,IF(BL26=Rækker!T5,Rækker!T12,IF(BL26=Rækker!V5,Rækker!V12,IF(BL26=Rækker!X5,Rækker!X12,IF(BL26=Rækker!Z5,Rækker!Z12,IF(BL26=Rækker!AB5,Rækker!AB12,IF(BL26=Rækker!AD5,Rækker!AD12,IF(BL26=Rækker!AF5,Rækker!AF12,DP18))))))))</f>
        <v>0</v>
      </c>
      <c r="DP18" s="16">
        <f>IF(BL26=Rækker!AH5,Rækker!AH12,IF(BL26=Rækker!AJ5,Rækker!AJ12,IF(BL26=Rækker!AL5,Rækker!AL12,IF(BL26=Rækker!AN5,Rækker!AN12,0))))</f>
        <v>0</v>
      </c>
    </row>
    <row r="19" spans="1:120" ht="14.45" customHeight="1" thickBot="1" x14ac:dyDescent="0.2">
      <c r="A19" s="58"/>
      <c r="B19" s="61" t="s">
        <v>64</v>
      </c>
      <c r="C19" s="127" t="str">
        <f>CONCATENATE(Kampe!B13," - ",Kampe!D13,"..........................................................................................")</f>
        <v>Queens Park R - Swansea..........................................................................................</v>
      </c>
      <c r="D19" s="127"/>
      <c r="E19" s="127"/>
      <c r="F19" s="128"/>
      <c r="G19" s="59" t="s">
        <v>72</v>
      </c>
      <c r="H19" s="34">
        <v>1</v>
      </c>
      <c r="I19" s="154" t="str">
        <f t="shared" si="1"/>
        <v/>
      </c>
      <c r="J19" s="155"/>
      <c r="K19" s="168" t="str">
        <f t="shared" si="2"/>
        <v>X</v>
      </c>
      <c r="L19" s="155"/>
      <c r="M19" s="168" t="str">
        <f t="shared" si="3"/>
        <v/>
      </c>
      <c r="N19" s="169"/>
      <c r="O19" s="176">
        <f t="shared" si="4"/>
        <v>1</v>
      </c>
      <c r="P19" s="155"/>
      <c r="Q19" s="168" t="str">
        <f t="shared" si="5"/>
        <v/>
      </c>
      <c r="R19" s="155"/>
      <c r="S19" s="168" t="str">
        <f t="shared" si="6"/>
        <v/>
      </c>
      <c r="T19" s="169"/>
      <c r="U19" s="176">
        <f t="shared" si="7"/>
        <v>1</v>
      </c>
      <c r="V19" s="192"/>
      <c r="W19" s="168" t="str">
        <f t="shared" si="8"/>
        <v/>
      </c>
      <c r="X19" s="155"/>
      <c r="Y19" s="154" t="str">
        <f t="shared" si="9"/>
        <v/>
      </c>
      <c r="Z19" s="155"/>
      <c r="AA19" s="176" t="str">
        <f t="shared" si="10"/>
        <v/>
      </c>
      <c r="AB19" s="192"/>
      <c r="AC19" s="168" t="str">
        <f t="shared" si="11"/>
        <v/>
      </c>
      <c r="AD19" s="155"/>
      <c r="AE19" s="168">
        <f t="shared" si="12"/>
        <v>2</v>
      </c>
      <c r="AF19" s="169"/>
      <c r="AG19" s="176">
        <f t="shared" si="13"/>
        <v>1</v>
      </c>
      <c r="AH19" s="192"/>
      <c r="AI19" s="168" t="str">
        <f t="shared" si="14"/>
        <v/>
      </c>
      <c r="AJ19" s="155"/>
      <c r="AK19" s="154" t="str">
        <f t="shared" si="15"/>
        <v/>
      </c>
      <c r="AL19" s="155"/>
      <c r="AM19" s="176" t="str">
        <f t="shared" si="16"/>
        <v/>
      </c>
      <c r="AN19" s="192"/>
      <c r="AO19" s="168" t="str">
        <f t="shared" si="17"/>
        <v/>
      </c>
      <c r="AP19" s="155"/>
      <c r="AQ19" s="168" t="str">
        <f t="shared" si="18"/>
        <v/>
      </c>
      <c r="AR19" s="169"/>
      <c r="AS19" s="176" t="str">
        <f t="shared" si="19"/>
        <v/>
      </c>
      <c r="AT19" s="192"/>
      <c r="AU19" s="168" t="str">
        <f t="shared" si="20"/>
        <v/>
      </c>
      <c r="AV19" s="155"/>
      <c r="AW19" s="154">
        <f t="shared" si="21"/>
        <v>2</v>
      </c>
      <c r="AX19" s="155"/>
      <c r="AY19" s="176">
        <f t="shared" si="22"/>
        <v>1</v>
      </c>
      <c r="AZ19" s="192"/>
      <c r="BA19" s="168" t="str">
        <f t="shared" si="23"/>
        <v/>
      </c>
      <c r="BB19" s="155"/>
      <c r="BC19" s="168" t="str">
        <f t="shared" si="24"/>
        <v/>
      </c>
      <c r="BD19" s="169"/>
      <c r="BE19" s="176" t="str">
        <f t="shared" si="25"/>
        <v/>
      </c>
      <c r="BF19" s="192"/>
      <c r="BG19" s="168" t="str">
        <f t="shared" si="26"/>
        <v/>
      </c>
      <c r="BH19" s="155"/>
      <c r="BI19" s="154">
        <f t="shared" si="27"/>
        <v>2</v>
      </c>
      <c r="BJ19" s="155"/>
      <c r="BK19" s="176">
        <f t="shared" si="28"/>
        <v>1</v>
      </c>
      <c r="BL19" s="192"/>
      <c r="BM19" s="168" t="str">
        <f t="shared" si="29"/>
        <v/>
      </c>
      <c r="BN19" s="155"/>
      <c r="BO19" s="168" t="str">
        <f t="shared" si="30"/>
        <v/>
      </c>
      <c r="BP19" s="169"/>
      <c r="BQ19" s="24"/>
      <c r="BR19" s="21" t="str">
        <f>IF(CG14=13,CONCATENATE(DB!BE10,"."),CONCATENATE(DB!BA10,"."))</f>
        <v>5.</v>
      </c>
      <c r="BS19" s="22" t="str">
        <f>IF(CG14=13,DB!BF10,DB!X10)</f>
        <v>Piquet</v>
      </c>
      <c r="BT19" s="16">
        <f>IF(CG14=13,DB!BL10,DB!AJ10)</f>
        <v>40</v>
      </c>
      <c r="BU19" s="16"/>
      <c r="BV19" s="16">
        <f>IF(CG14=13,DB!BM10,DB!AL10)</f>
        <v>15</v>
      </c>
      <c r="BW19" s="16"/>
      <c r="BX19" s="16">
        <f>IF(CG14=13,DB!BN10,DB!AN10)</f>
        <v>12</v>
      </c>
      <c r="BY19" s="16"/>
      <c r="BZ19" s="16">
        <f>IF(CG14=13,DB!BO10,DB!AP10)</f>
        <v>13</v>
      </c>
      <c r="CA19" s="16"/>
      <c r="CB19" s="21">
        <f>IF(CG14=13,DB!BP10,DB!AR10)</f>
        <v>250</v>
      </c>
      <c r="CC19" s="16" t="s">
        <v>20</v>
      </c>
      <c r="CD19" s="22">
        <f>IF(CG14=13,DB!BQ10,DB!AU10)</f>
        <v>250</v>
      </c>
      <c r="CE19" s="16"/>
      <c r="CF19" s="21">
        <f>IF(CG14=13,DB!BR10,DB!AX10)</f>
        <v>57</v>
      </c>
      <c r="CH19" s="16">
        <f>IF(BE32="",DK28,0)</f>
        <v>5</v>
      </c>
      <c r="CI19" s="16">
        <f>IF(BE32="",1,0)</f>
        <v>1</v>
      </c>
      <c r="CJ19" s="16" t="str">
        <f>IF(BF26=DB!K6,DB!W6,IF(BF26=DB!K7,DB!W7,IF(BF26=DB!K8,DB!W8,IF(BF26=DB!K9,DB!W9,IF(BF26=DB!K10,DB!W10,IF(BF26=DB!K11,DB!W11,IF(BF26=DB!K12,DB!W12,IF(BF26=DB!K13,DB!W13,CK19))))))))</f>
        <v/>
      </c>
      <c r="CK19" s="16" t="str">
        <f>IF(BF26=DB!K14,DB!W14,IF(BF26=DB!K15,DB!W15,IF(BF26=DB!K17,DB!W17,IF(BF26=DB!K18,DB!W18,IF(BF26=DB!K19,DB!W19,IF(BF26=DB!K20,DB!W20,IF(BF26=DB!K21,DB!W21,IF(BF26=DB!K22,DB!W22,CL19))))))))</f>
        <v/>
      </c>
      <c r="CL19" s="16" t="str">
        <f>IF(BF26=DB!K23,DB!W23,IF(BF26=DB!K24,DB!W24,IF(BF26=DB!K25,DB!W25,DB!W26)))</f>
        <v/>
      </c>
      <c r="CM19" s="16">
        <f>IF(J26=Rækker!B5,Rækker!B13,IF(J26=Rækker!D5,Rækker!D13,IF(J26=Rækker!F5,Rækker!F13,IF(J26=Rækker!H5,Rækker!H13,IF(J26=Rækker!J5,Rækker!J13,IF(J26=Rækker!L5,Rækker!L13,IF(J26=Rækker!N5,Rækker!N13,IF(J26=Rækker!P5,Rækker!P13,CN19))))))))</f>
        <v>2</v>
      </c>
      <c r="CN19" s="16">
        <f>IF(J26=Rækker!R5,Rækker!R13,IF(J26=Rækker!T5,Rækker!T13,IF(J26=Rækker!V5,Rækker!V13,IF(J26=Rækker!X5,Rækker!X13,IF(J26=Rækker!Z5,Rækker!Z13,IF(J26=Rækker!AB5,Rækker!AB13,IF(J26=Rækker!AD5,Rækker!AD13,IF(J26=Rækker!AF5,Rækker!AF13,CO19))))))))</f>
        <v>2</v>
      </c>
      <c r="CO19" s="16">
        <f>IF(J26=Rækker!AH5,Rækker!AH13,IF(J26=Rækker!AJ5,Rækker!AJ13,IF(J26=Rækker!AL5,Rækker!AL13,IF(J26=Rækker!AN5,Rækker!AN13,0))))</f>
        <v>2</v>
      </c>
      <c r="CP19" s="16">
        <f>IF(P26=Rækker!B5,Rækker!B13,IF(P26=Rækker!D5,Rækker!D13,IF(P26=Rækker!F5,Rækker!F13,IF(P26=Rækker!H5,Rækker!H13,IF(P26=Rækker!J5,Rækker!J13,IF(P26=Rækker!L5,Rækker!L13,IF(P26=Rækker!N5,Rækker!N13,IF(P26=Rækker!P5,Rækker!P13,CQ19))))))))</f>
        <v>2</v>
      </c>
      <c r="CQ19" s="16">
        <f>IF(P26=Rækker!R5,Rækker!R13,IF(P26=Rækker!T5,Rækker!T13,IF(P26=Rækker!V5,Rækker!V13,IF(P26=Rækker!X5,Rækker!X13,IF(P26=Rækker!Z5,Rækker!Z13,IF(P26=Rækker!AB5,Rækker!AB13,IF(P26=Rækker!AD5,Rækker!AD13,IF(P26=Rækker!AF5,Rækker!AF13,CR19))))))))</f>
        <v>0</v>
      </c>
      <c r="CR19" s="16">
        <f>IF(P26=Rækker!AH5,Rækker!AH13,IF(P26=Rækker!AJ5,Rækker!AJ13,IF(P26=Rækker!AL5,Rækker!AL13,IF(P26=Rækker!AN5,Rækker!AN13,0))))</f>
        <v>0</v>
      </c>
      <c r="CS19" s="16">
        <f>IF(V26=Rækker!B5,Rækker!B13,IF(V26=Rækker!D5,Rækker!D13,IF(V26=Rækker!F5,Rækker!F13,IF(V26=Rækker!H5,Rækker!H13,IF(V26=Rækker!J5,Rækker!J13,IF(V26=Rækker!L5,Rækker!L13,IF(V26=Rækker!N5,Rækker!N13,IF(V26=Rækker!P5,Rækker!P13,CT19))))))))</f>
        <v>2</v>
      </c>
      <c r="CT19" s="16">
        <f>IF(V26=Rækker!R5,Rækker!R13,IF(V26=Rækker!T5,Rækker!T13,IF(V26=Rækker!V5,Rækker!V13,IF(V26=Rækker!X5,Rækker!X13,IF(V26=Rækker!Z5,Rækker!Z13,IF(V26=Rækker!AB5,Rækker!AB13,IF(V26=Rækker!AD5,Rækker!AD13,IF(V26=Rækker!AF5,Rækker!AF13,CU19))))))))</f>
        <v>2</v>
      </c>
      <c r="CU19" s="16">
        <f>IF(V26=Rækker!AH5,Rækker!AH13,IF(V26=Rækker!AJ5,Rækker!AJ13,IF(V26=Rækker!AL5,Rækker!AL13,IF(V26=Rækker!AN5,Rækker!AN13,0))))</f>
        <v>0</v>
      </c>
      <c r="CV19" s="16">
        <f>IF(AB26=Rækker!B5,Rækker!B13,IF(AB26=Rækker!D5,Rækker!D13,IF(AB26=Rækker!F5,Rækker!F13,IF(AB26=Rækker!H5,Rækker!H13,IF(AB26=Rækker!J5,Rækker!J13,IF(AB26=Rækker!L5,Rækker!L13,IF(AB26=Rækker!N5,Rækker!N13,IF(AB26=Rækker!P5,Rækker!P13,CW19))))))))</f>
        <v>2</v>
      </c>
      <c r="CW19" s="16">
        <f>IF(AB26=Rækker!R5,Rækker!R13,IF(AB26=Rækker!T5,Rækker!T13,IF(AB26=Rækker!V5,Rækker!V13,IF(AB26=Rækker!X5,Rækker!X13,IF(AB26=Rækker!Z5,Rækker!Z13,IF(AB26=Rækker!AB5,Rækker!AB13,IF(AB26=Rækker!AD5,Rækker!AD13,IF(AB26=Rækker!AF5,Rækker!AF13,CX19))))))))</f>
        <v>2</v>
      </c>
      <c r="CX19" s="16">
        <f>IF(AB26=Rækker!AH5,Rækker!AH13,IF(AB26=Rækker!AJ5,Rækker!AJ13,IF(AB26=Rækker!AL5,Rækker!AL13,IF(AB26=Rækker!AN5,Rækker!AN13,0))))</f>
        <v>0</v>
      </c>
      <c r="CY19" s="16" t="str">
        <f>IF(AH26=Rækker!B5,Rækker!B13,IF(AH26=Rækker!D5,Rækker!D13,IF(AH26=Rækker!F5,Rækker!F13,IF(AH26=Rækker!H5,Rækker!H13,IF(AH26=Rækker!J5,Rækker!J13,IF(AH26=Rækker!L5,Rækker!L13,IF(AH26=Rækker!N5,Rækker!N13,IF(AH26=Rækker!P5,Rækker!P13,CZ19))))))))</f>
        <v>x</v>
      </c>
      <c r="CZ19" s="16" t="str">
        <f>IF(AH26=Rækker!R5,Rækker!R13,IF(AH26=Rækker!T5,Rækker!T13,IF(AH26=Rækker!V5,Rækker!V13,IF(AH26=Rækker!X5,Rækker!X13,IF(AH26=Rækker!Z5,Rækker!Z13,IF(AH26=Rækker!AB5,Rækker!AB13,IF(AH26=Rækker!AD5,Rækker!AD13,IF(AH26=Rækker!AF5,Rækker!AF13,DA19))))))))</f>
        <v>x</v>
      </c>
      <c r="DA19" s="16">
        <f>IF(AH26=Rækker!AH5,Rækker!AH13,IF(AH26=Rækker!AJ5,Rækker!AJ13,IF(AH26=Rækker!AL5,Rækker!AL13,IF(AH26=Rækker!AN5,Rækker!AN13,0))))</f>
        <v>0</v>
      </c>
      <c r="DB19" s="16">
        <f>IF(AN26=Rækker!B5,Rækker!B13,IF(AN26=Rækker!D5,Rækker!D13,IF(AN26=Rækker!F5,Rækker!F13,IF(AN26=Rækker!H5,Rækker!H13,IF(AN26=Rækker!J5,Rækker!J13,IF(AN26=Rækker!L5,Rækker!L13,IF(AN26=Rækker!N5,Rækker!N13,IF(AN26=Rækker!P5,Rækker!P13,DC19))))))))</f>
        <v>2</v>
      </c>
      <c r="DC19" s="16">
        <f>IF(AN26=Rækker!R5,Rækker!R13,IF(AN26=Rækker!T5,Rækker!T13,IF(AN26=Rækker!V5,Rækker!V13,IF(AN26=Rækker!X5,Rækker!X13,IF(AN26=Rækker!Z5,Rækker!Z13,IF(AN26=Rækker!AB5,Rækker!AB13,IF(AN26=Rækker!AD5,Rækker!AD13,IF(AN26=Rækker!AF5,Rækker!AF13,DD19))))))))</f>
        <v>2</v>
      </c>
      <c r="DD19" s="16">
        <f>IF(AN26=Rækker!AH5,Rækker!AH13,IF(AN26=Rækker!AJ5,Rækker!AJ13,IF(AN26=Rækker!AL5,Rækker!AL13,IF(AN26=Rækker!AN5,Rækker!AN13,0))))</f>
        <v>0</v>
      </c>
      <c r="DE19" s="16">
        <f>IF(AT26=Rækker!B5,Rækker!B13,IF(AT26=Rækker!D5,Rækker!D13,IF(AT26=Rækker!F5,Rækker!F13,IF(AT26=Rækker!H5,Rækker!H13,IF(AT26=Rækker!J5,Rækker!J13,IF(AT26=Rækker!L5,Rækker!L13,IF(AT26=Rækker!N5,Rækker!N13,IF(AT26=Rækker!P5,Rækker!P13,DF19))))))))</f>
        <v>2</v>
      </c>
      <c r="DF19" s="16">
        <f>IF(AT26=Rækker!R5,Rækker!R13,IF(AT26=Rækker!T5,Rækker!T13,IF(AT26=Rækker!V5,Rækker!V13,IF(AT26=Rækker!X5,Rækker!X13,IF(AT26=Rækker!Z5,Rækker!Z13,IF(AT26=Rækker!AB5,Rækker!AB13,IF(AT26=Rækker!AD5,Rækker!AD13,IF(AT26=Rækker!AF5,Rækker!AF13,DG19))))))))</f>
        <v>0</v>
      </c>
      <c r="DG19" s="16">
        <f>IF(AT26=Rækker!AH5,Rækker!AH13,IF(AT26=Rækker!AJ5,Rækker!AJ13,IF(AT26=Rækker!AL5,Rækker!AL13,IF(AT26=Rækker!AN5,Rækker!AN13,0))))</f>
        <v>0</v>
      </c>
      <c r="DH19" s="16">
        <f>IF(AZ26=Rækker!B5,Rækker!B13,IF(AZ26=Rækker!D5,Rækker!D13,IF(AZ26=Rækker!F5,Rækker!F13,IF(AZ26=Rækker!H5,Rækker!H13,IF(AZ26=Rækker!J5,Rækker!J13,IF(AZ26=Rækker!L5,Rækker!L13,IF(AZ26=Rækker!N5,Rækker!N13,IF(AZ26=Rækker!P5,Rækker!P13,DI19))))))))</f>
        <v>1</v>
      </c>
      <c r="DI19" s="16">
        <f>IF(AZ26=Rækker!R5,Rækker!R13,IF(AZ26=Rækker!T5,Rækker!T13,IF(AZ26=Rækker!V5,Rækker!V13,IF(AZ26=Rækker!X5,Rækker!X13,IF(AZ26=Rækker!Z5,Rækker!Z13,IF(AZ26=Rækker!AB5,Rækker!AB13,IF(AZ26=Rækker!AD5,Rækker!AD13,IF(AZ26=Rækker!AF5,Rækker!AF13,DJ19))))))))</f>
        <v>1</v>
      </c>
      <c r="DJ19" s="16">
        <f>IF(AZ26=Rækker!AH5,Rækker!AH13,IF(AZ26=Rækker!AJ5,Rækker!AJ13,IF(AZ26=Rækker!AL5,Rækker!AL13,IF(AZ26=Rækker!AN5,Rækker!AN13,0))))</f>
        <v>1</v>
      </c>
      <c r="DK19" s="16">
        <f>IF(BF26=Rækker!B5,Rækker!B13,IF(BF26=Rækker!D5,Rækker!D13,IF(BF26=Rækker!F5,Rækker!F13,IF(BF26=Rækker!H5,Rækker!H13,IF(BF26=Rækker!J5,Rækker!J13,IF(BF26=Rækker!L5,Rækker!L13,IF(BF26=Rækker!N5,Rækker!N13,IF(BF26=Rækker!P5,Rækker!P13,DL19))))))))</f>
        <v>2</v>
      </c>
      <c r="DL19" s="16">
        <f>IF(BF26=Rækker!R5,Rækker!R13,IF(BF26=Rækker!T5,Rækker!T13,IF(BF26=Rækker!V5,Rækker!V13,IF(BF26=Rækker!X5,Rækker!X13,IF(BF26=Rækker!Z5,Rækker!Z13,IF(BF26=Rækker!AB5,Rækker!AB13,IF(BF26=Rækker!AD5,Rækker!AD13,IF(BF26=Rækker!AF5,Rækker!AF13,DM19))))))))</f>
        <v>2</v>
      </c>
      <c r="DM19" s="16">
        <f>IF(BF26=Rækker!AH5,Rækker!AH13,IF(BF26=Rækker!AJ5,Rækker!AJ13,IF(BF26=Rækker!AL5,Rækker!AL13,IF(BF26=Rækker!AN5,Rækker!AN13,0))))</f>
        <v>2</v>
      </c>
      <c r="DN19" s="16">
        <f>IF(BL26=Rækker!B5,Rækker!B13,IF(BL26=Rækker!D5,Rækker!D13,IF(BL26=Rækker!F5,Rækker!F13,IF(BL26=Rækker!H5,Rækker!H13,IF(BL26=Rækker!J5,Rækker!J13,IF(BL26=Rækker!L5,Rækker!L13,IF(BL26=Rækker!N5,Rækker!N13,IF(BL26=Rækker!P5,Rækker!P13,DO19))))))))</f>
        <v>2</v>
      </c>
      <c r="DO19" s="16">
        <f>IF(BL26=Rækker!R5,Rækker!R13,IF(BL26=Rækker!T5,Rækker!T13,IF(BL26=Rækker!V5,Rækker!V13,IF(BL26=Rækker!X5,Rækker!X13,IF(BL26=Rækker!Z5,Rækker!Z13,IF(BL26=Rækker!AB5,Rækker!AB13,IF(BL26=Rækker!AD5,Rækker!AD13,IF(BL26=Rækker!AF5,Rækker!AF13,DP19))))))))</f>
        <v>0</v>
      </c>
      <c r="DP19" s="16">
        <f>IF(BL26=Rækker!AH5,Rækker!AH13,IF(BL26=Rækker!AJ5,Rækker!AJ13,IF(BL26=Rækker!AL5,Rækker!AL13,IF(BL26=Rækker!AN5,Rækker!AN13,0))))</f>
        <v>0</v>
      </c>
    </row>
    <row r="20" spans="1:120" ht="14.45" customHeight="1" x14ac:dyDescent="0.15">
      <c r="A20" s="58"/>
      <c r="B20" s="60" t="s">
        <v>65</v>
      </c>
      <c r="C20" s="122" t="str">
        <f>CONCATENATE(Kampe!B14," - ",Kampe!D14,"..........................................................................................")</f>
        <v>Wolverhampton - Watford..........................................................................................</v>
      </c>
      <c r="D20" s="122"/>
      <c r="E20" s="122"/>
      <c r="F20" s="129"/>
      <c r="G20" s="59" t="s">
        <v>72</v>
      </c>
      <c r="H20" s="35">
        <v>1</v>
      </c>
      <c r="I20" s="156">
        <f t="shared" si="1"/>
        <v>1</v>
      </c>
      <c r="J20" s="157"/>
      <c r="K20" s="170" t="str">
        <f t="shared" si="2"/>
        <v/>
      </c>
      <c r="L20" s="157"/>
      <c r="M20" s="170" t="str">
        <f t="shared" si="3"/>
        <v/>
      </c>
      <c r="N20" s="171"/>
      <c r="O20" s="174">
        <f t="shared" si="4"/>
        <v>1</v>
      </c>
      <c r="P20" s="157"/>
      <c r="Q20" s="170" t="str">
        <f t="shared" si="5"/>
        <v/>
      </c>
      <c r="R20" s="157"/>
      <c r="S20" s="170" t="str">
        <f t="shared" si="6"/>
        <v/>
      </c>
      <c r="T20" s="171"/>
      <c r="U20" s="189">
        <f t="shared" si="7"/>
        <v>1</v>
      </c>
      <c r="V20" s="190"/>
      <c r="W20" s="184" t="str">
        <f t="shared" si="8"/>
        <v/>
      </c>
      <c r="X20" s="185"/>
      <c r="Y20" s="191" t="str">
        <f t="shared" si="9"/>
        <v/>
      </c>
      <c r="Z20" s="185"/>
      <c r="AA20" s="189">
        <f t="shared" si="10"/>
        <v>1</v>
      </c>
      <c r="AB20" s="190"/>
      <c r="AC20" s="184" t="str">
        <f t="shared" si="11"/>
        <v/>
      </c>
      <c r="AD20" s="185"/>
      <c r="AE20" s="184" t="str">
        <f t="shared" si="12"/>
        <v/>
      </c>
      <c r="AF20" s="186"/>
      <c r="AG20" s="189">
        <f t="shared" si="13"/>
        <v>1</v>
      </c>
      <c r="AH20" s="190"/>
      <c r="AI20" s="184" t="str">
        <f t="shared" si="14"/>
        <v/>
      </c>
      <c r="AJ20" s="185"/>
      <c r="AK20" s="191" t="str">
        <f t="shared" si="15"/>
        <v/>
      </c>
      <c r="AL20" s="185"/>
      <c r="AM20" s="189" t="str">
        <f t="shared" si="16"/>
        <v/>
      </c>
      <c r="AN20" s="190"/>
      <c r="AO20" s="184" t="str">
        <f t="shared" si="17"/>
        <v/>
      </c>
      <c r="AP20" s="185"/>
      <c r="AQ20" s="184" t="str">
        <f t="shared" si="18"/>
        <v/>
      </c>
      <c r="AR20" s="186"/>
      <c r="AS20" s="189">
        <f t="shared" si="19"/>
        <v>1</v>
      </c>
      <c r="AT20" s="190"/>
      <c r="AU20" s="184" t="str">
        <f t="shared" si="20"/>
        <v/>
      </c>
      <c r="AV20" s="185"/>
      <c r="AW20" s="191" t="str">
        <f t="shared" si="21"/>
        <v/>
      </c>
      <c r="AX20" s="185"/>
      <c r="AY20" s="189">
        <f t="shared" si="22"/>
        <v>1</v>
      </c>
      <c r="AZ20" s="190"/>
      <c r="BA20" s="184" t="str">
        <f t="shared" si="23"/>
        <v/>
      </c>
      <c r="BB20" s="185"/>
      <c r="BC20" s="184" t="str">
        <f t="shared" si="24"/>
        <v/>
      </c>
      <c r="BD20" s="186"/>
      <c r="BE20" s="189">
        <f t="shared" si="25"/>
        <v>1</v>
      </c>
      <c r="BF20" s="190"/>
      <c r="BG20" s="184" t="str">
        <f t="shared" si="26"/>
        <v/>
      </c>
      <c r="BH20" s="185"/>
      <c r="BI20" s="191" t="str">
        <f t="shared" si="27"/>
        <v/>
      </c>
      <c r="BJ20" s="185"/>
      <c r="BK20" s="189">
        <f t="shared" si="28"/>
        <v>1</v>
      </c>
      <c r="BL20" s="190"/>
      <c r="BM20" s="184" t="str">
        <f t="shared" si="29"/>
        <v/>
      </c>
      <c r="BN20" s="185"/>
      <c r="BO20" s="184" t="str">
        <f t="shared" si="30"/>
        <v/>
      </c>
      <c r="BP20" s="186"/>
      <c r="BQ20" s="24"/>
      <c r="BR20" s="21" t="str">
        <f>IF(CG14=13,CONCATENATE(DB!BE11,"."),CONCATENATE(DB!BA11,"."))</f>
        <v>6.</v>
      </c>
      <c r="BS20" s="22" t="str">
        <f>IF(CG14=13,DB!BF11,DB!X11)</f>
        <v>Select</v>
      </c>
      <c r="BT20" s="16">
        <f>IF(CG14=13,DB!BL11,DB!AJ11)</f>
        <v>40</v>
      </c>
      <c r="BU20" s="16"/>
      <c r="BV20" s="16">
        <f>IF(CG14=13,DB!BM11,DB!AL11)</f>
        <v>12</v>
      </c>
      <c r="BW20" s="16"/>
      <c r="BX20" s="16">
        <f>IF(CG14=13,DB!BN11,DB!AN11)</f>
        <v>20</v>
      </c>
      <c r="BY20" s="16"/>
      <c r="BZ20" s="16">
        <f>IF(CG14=13,DB!BO11,DB!AP11)</f>
        <v>8</v>
      </c>
      <c r="CA20" s="16"/>
      <c r="CB20" s="21">
        <f>IF(CG14=13,DB!BP11,DB!AR11)</f>
        <v>256</v>
      </c>
      <c r="CC20" s="16" t="s">
        <v>20</v>
      </c>
      <c r="CD20" s="22">
        <f>IF(CG14=13,DB!BQ11,DB!AU11)</f>
        <v>243</v>
      </c>
      <c r="CE20" s="16"/>
      <c r="CF20" s="21">
        <f>IF(CG14=13,DB!BR11,DB!AX11)</f>
        <v>56</v>
      </c>
      <c r="CH20" s="16">
        <f>IF(BK32="",DN28,0)</f>
        <v>5</v>
      </c>
      <c r="CI20" s="16">
        <f>IF(BK32="",1,0)</f>
        <v>1</v>
      </c>
      <c r="CJ20" s="16" t="str">
        <f>IF(BL26=DB!K6,DB!W6,IF(BL26=DB!K7,DB!W7,IF(BL26=DB!K8,DB!W8,IF(BL26=DB!K9,DB!W9,IF(BL26=DB!K10,DB!W10,IF(BL26=DB!K11,DB!W11,IF(BL26=DB!K12,DB!W12,IF(BL26=DB!K13,DB!W13,CK20))))))))</f>
        <v/>
      </c>
      <c r="CK20" s="16" t="str">
        <f>IF(BL26=DB!K14,DB!W14,IF(BL26=DB!K15,DB!W15,IF(BL26=DB!K17,DB!W17,IF(BL26=DB!K18,DB!W18,IF(BL26=DB!K19,DB!W19,IF(BL26=DB!K20,DB!W20,IF(BL26=DB!K21,DB!W21,IF(BL26=DB!K22,DB!W22,CL20))))))))</f>
        <v/>
      </c>
      <c r="CL20" s="16" t="str">
        <f>IF(BL26=DB!K23,DB!W23,IF(BL26=DB!K24,DB!W24,IF(BL26=DB!K25,DB!W25,DB!W26)))</f>
        <v/>
      </c>
      <c r="CM20" s="16">
        <f>IF(J26=Rækker!B5,Rækker!B14,IF(J26=Rækker!D5,Rækker!D14,IF(J26=Rækker!F5,Rækker!F14,IF(J26=Rækker!H5,Rækker!H14,IF(J26=Rækker!J5,Rækker!J14,IF(J26=Rækker!L5,Rækker!L14,IF(J26=Rækker!N5,Rækker!N14,IF(J26=Rækker!P5,Rækker!P14,CN20))))))))</f>
        <v>2</v>
      </c>
      <c r="CN20" s="16">
        <f>IF(J26=Rækker!R5,Rækker!R14,IF(J26=Rækker!T5,Rækker!T14,IF(J26=Rækker!V5,Rækker!V14,IF(J26=Rækker!X5,Rækker!X14,IF(J26=Rækker!Z5,Rækker!Z14,IF(J26=Rækker!AB5,Rækker!AB14,IF(J26=Rækker!AD5,Rækker!AD14,IF(J26=Rækker!AF5,Rækker!AF14,CO20))))))))</f>
        <v>2</v>
      </c>
      <c r="CO20" s="16">
        <f>IF(J26=Rækker!AH5,Rækker!AH14,IF(J26=Rækker!AJ5,Rækker!AJ14,IF(J26=Rækker!AL5,Rækker!AL14,IF(J26=Rækker!AN5,Rækker!AN14,0))))</f>
        <v>2</v>
      </c>
      <c r="CP20" s="16">
        <f>IF(P26=Rækker!B5,Rækker!B14,IF(P26=Rækker!D5,Rækker!D14,IF(P26=Rækker!F5,Rækker!F14,IF(P26=Rækker!H5,Rækker!H14,IF(P26=Rækker!J5,Rækker!J14,IF(P26=Rækker!L5,Rækker!L14,IF(P26=Rækker!N5,Rækker!N14,IF(P26=Rækker!P5,Rækker!P14,CQ20))))))))</f>
        <v>2</v>
      </c>
      <c r="CQ20" s="16">
        <f>IF(P26=Rækker!R5,Rækker!R14,IF(P26=Rækker!T5,Rækker!T14,IF(P26=Rækker!V5,Rækker!V14,IF(P26=Rækker!X5,Rækker!X14,IF(P26=Rækker!Z5,Rækker!Z14,IF(P26=Rækker!AB5,Rækker!AB14,IF(P26=Rækker!AD5,Rækker!AD14,IF(P26=Rækker!AF5,Rækker!AF14,CR20))))))))</f>
        <v>0</v>
      </c>
      <c r="CR20" s="16">
        <f>IF(P26=Rækker!AH5,Rækker!AH14,IF(P26=Rækker!AJ5,Rækker!AJ14,IF(P26=Rækker!AL5,Rækker!AL14,IF(P26=Rækker!AN5,Rækker!AN14,0))))</f>
        <v>0</v>
      </c>
      <c r="CS20" s="16">
        <f>IF(V26=Rækker!B5,Rækker!B14,IF(V26=Rækker!D5,Rækker!D14,IF(V26=Rækker!F5,Rækker!F14,IF(V26=Rækker!H5,Rækker!H14,IF(V26=Rækker!J5,Rækker!J14,IF(V26=Rækker!L5,Rækker!L14,IF(V26=Rækker!N5,Rækker!N14,IF(V26=Rækker!P5,Rækker!P14,CT20))))))))</f>
        <v>2</v>
      </c>
      <c r="CT20" s="16">
        <f>IF(V26=Rækker!R5,Rækker!R14,IF(V26=Rækker!T5,Rækker!T14,IF(V26=Rækker!V5,Rækker!V14,IF(V26=Rækker!X5,Rækker!X14,IF(V26=Rækker!Z5,Rækker!Z14,IF(V26=Rækker!AB5,Rækker!AB14,IF(V26=Rækker!AD5,Rækker!AD14,IF(V26=Rækker!AF5,Rækker!AF14,CU20))))))))</f>
        <v>2</v>
      </c>
      <c r="CU20" s="16">
        <f>IF(V26=Rækker!AH5,Rækker!AH14,IF(V26=Rækker!AJ5,Rækker!AJ14,IF(V26=Rækker!AL5,Rækker!AL14,IF(V26=Rækker!AN5,Rækker!AN14,0))))</f>
        <v>0</v>
      </c>
      <c r="CV20" s="16">
        <f>IF(AB26=Rækker!B5,Rækker!B14,IF(AB26=Rækker!D5,Rækker!D14,IF(AB26=Rækker!F5,Rækker!F14,IF(AB26=Rækker!H5,Rækker!H14,IF(AB26=Rækker!J5,Rækker!J14,IF(AB26=Rækker!L5,Rækker!L14,IF(AB26=Rækker!N5,Rækker!N14,IF(AB26=Rækker!P5,Rækker!P14,CW20))))))))</f>
        <v>2</v>
      </c>
      <c r="CW20" s="16">
        <f>IF(AB26=Rækker!R5,Rækker!R14,IF(AB26=Rækker!T5,Rækker!T14,IF(AB26=Rækker!V5,Rækker!V14,IF(AB26=Rækker!X5,Rækker!X14,IF(AB26=Rækker!Z5,Rækker!Z14,IF(AB26=Rækker!AB5,Rækker!AB14,IF(AB26=Rækker!AD5,Rækker!AD14,IF(AB26=Rækker!AF5,Rækker!AF14,CX20))))))))</f>
        <v>2</v>
      </c>
      <c r="CX20" s="16">
        <f>IF(AB26=Rækker!AH5,Rækker!AH14,IF(AB26=Rækker!AJ5,Rækker!AJ14,IF(AB26=Rækker!AL5,Rækker!AL14,IF(AB26=Rækker!AN5,Rækker!AN14,0))))</f>
        <v>0</v>
      </c>
      <c r="CY20" s="16">
        <f>IF(AH26=Rækker!B5,Rækker!B14,IF(AH26=Rækker!D5,Rækker!D14,IF(AH26=Rækker!F5,Rækker!F14,IF(AH26=Rækker!H5,Rækker!H14,IF(AH26=Rækker!J5,Rækker!J14,IF(AH26=Rækker!L5,Rækker!L14,IF(AH26=Rækker!N5,Rækker!N14,IF(AH26=Rækker!P5,Rækker!P14,CZ20))))))))</f>
        <v>2</v>
      </c>
      <c r="CZ20" s="16">
        <f>IF(AH26=Rækker!R5,Rækker!R14,IF(AH26=Rækker!T5,Rækker!T14,IF(AH26=Rækker!V5,Rækker!V14,IF(AH26=Rækker!X5,Rækker!X14,IF(AH26=Rækker!Z5,Rækker!Z14,IF(AH26=Rækker!AB5,Rækker!AB14,IF(AH26=Rækker!AD5,Rækker!AD14,IF(AH26=Rækker!AF5,Rækker!AF14,DA20))))))))</f>
        <v>2</v>
      </c>
      <c r="DA20" s="16">
        <f>IF(AH26=Rækker!AH5,Rækker!AH14,IF(AH26=Rækker!AJ5,Rækker!AJ14,IF(AH26=Rækker!AL5,Rækker!AL14,IF(AH26=Rækker!AN5,Rækker!AN14,0))))</f>
        <v>0</v>
      </c>
      <c r="DB20" s="16">
        <f>IF(AN26=Rækker!B5,Rækker!B14,IF(AN26=Rækker!D5,Rækker!D14,IF(AN26=Rækker!F5,Rækker!F14,IF(AN26=Rækker!H5,Rækker!H14,IF(AN26=Rækker!J5,Rækker!J14,IF(AN26=Rækker!L5,Rækker!L14,IF(AN26=Rækker!N5,Rækker!N14,IF(AN26=Rækker!P5,Rækker!P14,DC20))))))))</f>
        <v>2</v>
      </c>
      <c r="DC20" s="16">
        <f>IF(AN26=Rækker!R5,Rækker!R14,IF(AN26=Rækker!T5,Rækker!T14,IF(AN26=Rækker!V5,Rækker!V14,IF(AN26=Rækker!X5,Rækker!X14,IF(AN26=Rækker!Z5,Rækker!Z14,IF(AN26=Rækker!AB5,Rækker!AB14,IF(AN26=Rækker!AD5,Rækker!AD14,IF(AN26=Rækker!AF5,Rækker!AF14,DD20))))))))</f>
        <v>2</v>
      </c>
      <c r="DD20" s="16">
        <f>IF(AN26=Rækker!AH5,Rækker!AH14,IF(AN26=Rækker!AJ5,Rækker!AJ14,IF(AN26=Rækker!AL5,Rækker!AL14,IF(AN26=Rækker!AN5,Rækker!AN14,0))))</f>
        <v>0</v>
      </c>
      <c r="DE20" s="16">
        <f>IF(AT26=Rækker!B5,Rækker!B14,IF(AT26=Rækker!D5,Rækker!D14,IF(AT26=Rækker!F5,Rækker!F14,IF(AT26=Rækker!H5,Rækker!H14,IF(AT26=Rækker!J5,Rækker!J14,IF(AT26=Rækker!L5,Rækker!L14,IF(AT26=Rækker!N5,Rækker!N14,IF(AT26=Rækker!P5,Rækker!P14,DF20))))))))</f>
        <v>2</v>
      </c>
      <c r="DF20" s="16">
        <f>IF(AT26=Rækker!R5,Rækker!R14,IF(AT26=Rækker!T5,Rækker!T14,IF(AT26=Rækker!V5,Rækker!V14,IF(AT26=Rækker!X5,Rækker!X14,IF(AT26=Rækker!Z5,Rækker!Z14,IF(AT26=Rækker!AB5,Rækker!AB14,IF(AT26=Rækker!AD5,Rækker!AD14,IF(AT26=Rækker!AF5,Rækker!AF14,DG20))))))))</f>
        <v>0</v>
      </c>
      <c r="DG20" s="16">
        <f>IF(AT26=Rækker!AH5,Rækker!AH14,IF(AT26=Rækker!AJ5,Rækker!AJ14,IF(AT26=Rækker!AL5,Rækker!AL14,IF(AT26=Rækker!AN5,Rækker!AN14,0))))</f>
        <v>0</v>
      </c>
      <c r="DH20" s="16">
        <f>IF(AZ26=Rækker!B5,Rækker!B14,IF(AZ26=Rækker!D5,Rækker!D14,IF(AZ26=Rækker!F5,Rækker!F14,IF(AZ26=Rækker!H5,Rækker!H14,IF(AZ26=Rækker!J5,Rækker!J14,IF(AZ26=Rækker!L5,Rækker!L14,IF(AZ26=Rækker!N5,Rækker!N14,IF(AZ26=Rækker!P5,Rækker!P14,DI20))))))))</f>
        <v>1</v>
      </c>
      <c r="DI20" s="16">
        <f>IF(AZ26=Rækker!R5,Rækker!R14,IF(AZ26=Rækker!T5,Rækker!T14,IF(AZ26=Rækker!V5,Rækker!V14,IF(AZ26=Rækker!X5,Rækker!X14,IF(AZ26=Rækker!Z5,Rækker!Z14,IF(AZ26=Rækker!AB5,Rækker!AB14,IF(AZ26=Rækker!AD5,Rækker!AD14,IF(AZ26=Rækker!AF5,Rækker!AF14,DJ20))))))))</f>
        <v>1</v>
      </c>
      <c r="DJ20" s="16">
        <f>IF(AZ26=Rækker!AH5,Rækker!AH14,IF(AZ26=Rækker!AJ5,Rækker!AJ14,IF(AZ26=Rækker!AL5,Rækker!AL14,IF(AZ26=Rækker!AN5,Rækker!AN14,0))))</f>
        <v>1</v>
      </c>
      <c r="DK20" s="16">
        <f>IF(BF26=Rækker!B5,Rækker!B14,IF(BF26=Rækker!D5,Rækker!D14,IF(BF26=Rækker!F5,Rækker!F14,IF(BF26=Rækker!H5,Rækker!H14,IF(BF26=Rækker!J5,Rækker!J14,IF(BF26=Rækker!L5,Rækker!L14,IF(BF26=Rækker!N5,Rækker!N14,IF(BF26=Rækker!P5,Rækker!P14,DL20))))))))</f>
        <v>2</v>
      </c>
      <c r="DL20" s="16">
        <f>IF(BF26=Rækker!R5,Rækker!R14,IF(BF26=Rækker!T5,Rækker!T14,IF(BF26=Rækker!V5,Rækker!V14,IF(BF26=Rækker!X5,Rækker!X14,IF(BF26=Rækker!Z5,Rækker!Z14,IF(BF26=Rækker!AB5,Rækker!AB14,IF(BF26=Rækker!AD5,Rækker!AD14,IF(BF26=Rækker!AF5,Rækker!AF14,DM20))))))))</f>
        <v>2</v>
      </c>
      <c r="DM20" s="16">
        <f>IF(BF26=Rækker!AH5,Rækker!AH14,IF(BF26=Rækker!AJ5,Rækker!AJ14,IF(BF26=Rækker!AL5,Rækker!AL14,IF(BF26=Rækker!AN5,Rækker!AN14,0))))</f>
        <v>2</v>
      </c>
      <c r="DN20" s="16">
        <f>IF(BL26=Rækker!B5,Rækker!B14,IF(BL26=Rækker!D5,Rækker!D14,IF(BL26=Rækker!F5,Rækker!F14,IF(BL26=Rækker!H5,Rækker!H14,IF(BL26=Rækker!J5,Rækker!J14,IF(BL26=Rækker!L5,Rækker!L14,IF(BL26=Rækker!N5,Rækker!N14,IF(BL26=Rækker!P5,Rækker!P14,DO20))))))))</f>
        <v>2</v>
      </c>
      <c r="DO20" s="16">
        <f>IF(BL26=Rækker!R5,Rækker!R14,IF(BL26=Rækker!T5,Rækker!T14,IF(BL26=Rækker!V5,Rækker!V14,IF(BL26=Rækker!X5,Rækker!X14,IF(BL26=Rækker!Z5,Rækker!Z14,IF(BL26=Rækker!AB5,Rækker!AB14,IF(BL26=Rækker!AD5,Rækker!AD14,IF(BL26=Rækker!AF5,Rækker!AF14,DP20))))))))</f>
        <v>0</v>
      </c>
      <c r="DP20" s="16">
        <f>IF(BL26=Rækker!AH5,Rækker!AH14,IF(BL26=Rækker!AJ5,Rækker!AJ14,IF(BL26=Rækker!AL5,Rækker!AL14,IF(BL26=Rækker!AN5,Rækker!AN14,0))))</f>
        <v>0</v>
      </c>
    </row>
    <row r="21" spans="1:120" ht="14.45" customHeight="1" x14ac:dyDescent="0.15">
      <c r="A21" s="58"/>
      <c r="B21" s="60" t="s">
        <v>66</v>
      </c>
      <c r="C21" s="122" t="str">
        <f>CONCATENATE(Kampe!B15," - ",Kampe!D15,"..........................................................................................")</f>
        <v>Blackpool - Mansfield..........................................................................................</v>
      </c>
      <c r="D21" s="122"/>
      <c r="E21" s="122"/>
      <c r="F21" s="129"/>
      <c r="G21" s="59" t="s">
        <v>72</v>
      </c>
      <c r="H21" s="33">
        <v>2</v>
      </c>
      <c r="I21" s="158" t="str">
        <f t="shared" si="1"/>
        <v/>
      </c>
      <c r="J21" s="159"/>
      <c r="K21" s="172" t="str">
        <f t="shared" si="2"/>
        <v/>
      </c>
      <c r="L21" s="159"/>
      <c r="M21" s="172">
        <f t="shared" si="3"/>
        <v>2</v>
      </c>
      <c r="N21" s="173"/>
      <c r="O21" s="175">
        <f t="shared" si="4"/>
        <v>1</v>
      </c>
      <c r="P21" s="159"/>
      <c r="Q21" s="172" t="str">
        <f t="shared" si="5"/>
        <v/>
      </c>
      <c r="R21" s="159"/>
      <c r="S21" s="172" t="str">
        <f t="shared" si="6"/>
        <v/>
      </c>
      <c r="T21" s="173"/>
      <c r="U21" s="175" t="str">
        <f t="shared" si="7"/>
        <v/>
      </c>
      <c r="V21" s="188"/>
      <c r="W21" s="172" t="str">
        <f t="shared" si="8"/>
        <v/>
      </c>
      <c r="X21" s="159"/>
      <c r="Y21" s="158">
        <f t="shared" si="9"/>
        <v>2</v>
      </c>
      <c r="Z21" s="159"/>
      <c r="AA21" s="175" t="str">
        <f t="shared" si="10"/>
        <v/>
      </c>
      <c r="AB21" s="188"/>
      <c r="AC21" s="172" t="str">
        <f t="shared" si="11"/>
        <v/>
      </c>
      <c r="AD21" s="159"/>
      <c r="AE21" s="172">
        <f t="shared" si="12"/>
        <v>2</v>
      </c>
      <c r="AF21" s="173"/>
      <c r="AG21" s="175" t="str">
        <f t="shared" si="13"/>
        <v/>
      </c>
      <c r="AH21" s="188"/>
      <c r="AI21" s="172" t="str">
        <f t="shared" si="14"/>
        <v/>
      </c>
      <c r="AJ21" s="159"/>
      <c r="AK21" s="158">
        <f t="shared" si="15"/>
        <v>2</v>
      </c>
      <c r="AL21" s="159"/>
      <c r="AM21" s="175" t="str">
        <f t="shared" si="16"/>
        <v/>
      </c>
      <c r="AN21" s="188"/>
      <c r="AO21" s="172" t="str">
        <f t="shared" si="17"/>
        <v/>
      </c>
      <c r="AP21" s="159"/>
      <c r="AQ21" s="172" t="str">
        <f t="shared" si="18"/>
        <v/>
      </c>
      <c r="AR21" s="173"/>
      <c r="AS21" s="175" t="str">
        <f t="shared" si="19"/>
        <v/>
      </c>
      <c r="AT21" s="188"/>
      <c r="AU21" s="172" t="str">
        <f t="shared" si="20"/>
        <v/>
      </c>
      <c r="AV21" s="159"/>
      <c r="AW21" s="158">
        <f t="shared" si="21"/>
        <v>2</v>
      </c>
      <c r="AX21" s="159"/>
      <c r="AY21" s="175" t="str">
        <f t="shared" si="22"/>
        <v/>
      </c>
      <c r="AZ21" s="188"/>
      <c r="BA21" s="172" t="str">
        <f t="shared" si="23"/>
        <v/>
      </c>
      <c r="BB21" s="159"/>
      <c r="BC21" s="172">
        <f t="shared" si="24"/>
        <v>2</v>
      </c>
      <c r="BD21" s="173"/>
      <c r="BE21" s="175" t="str">
        <f t="shared" si="25"/>
        <v/>
      </c>
      <c r="BF21" s="188"/>
      <c r="BG21" s="172" t="str">
        <f t="shared" si="26"/>
        <v>X</v>
      </c>
      <c r="BH21" s="159"/>
      <c r="BI21" s="158" t="str">
        <f t="shared" si="27"/>
        <v/>
      </c>
      <c r="BJ21" s="159"/>
      <c r="BK21" s="175">
        <f t="shared" si="28"/>
        <v>1</v>
      </c>
      <c r="BL21" s="188"/>
      <c r="BM21" s="172" t="str">
        <f t="shared" si="29"/>
        <v/>
      </c>
      <c r="BN21" s="159"/>
      <c r="BO21" s="172" t="str">
        <f t="shared" si="30"/>
        <v/>
      </c>
      <c r="BP21" s="173"/>
      <c r="BQ21" s="24"/>
      <c r="BR21" s="21" t="str">
        <f>IF(CG14=13,CONCATENATE(DB!BE12,"."),CONCATENATE(DB!BA12,"."))</f>
        <v>7.</v>
      </c>
      <c r="BS21" s="22" t="str">
        <f>IF(CG14=13,DB!BF12,DB!X12)</f>
        <v>Stoke</v>
      </c>
      <c r="BT21" s="16">
        <f>IF(CG14=13,DB!BL12,DB!AJ12)</f>
        <v>40</v>
      </c>
      <c r="BU21" s="16"/>
      <c r="BV21" s="16">
        <f>IF(CG14=13,DB!BM12,DB!AL12)</f>
        <v>14</v>
      </c>
      <c r="BW21" s="16"/>
      <c r="BX21" s="16">
        <f>IF(CG14=13,DB!BN12,DB!AN12)</f>
        <v>13</v>
      </c>
      <c r="BY21" s="16"/>
      <c r="BZ21" s="16">
        <f>IF(CG14=13,DB!BO12,DB!AP12)</f>
        <v>13</v>
      </c>
      <c r="CA21" s="16"/>
      <c r="CB21" s="21">
        <f>IF(CG14=13,DB!BP12,DB!AR12)</f>
        <v>259</v>
      </c>
      <c r="CC21" s="16" t="s">
        <v>20</v>
      </c>
      <c r="CD21" s="22">
        <f>IF(CG14=13,DB!BQ12,DB!AU12)</f>
        <v>257</v>
      </c>
      <c r="CE21" s="16"/>
      <c r="CF21" s="21">
        <f>IF(CG14=13,DB!BR12,DB!AX12)</f>
        <v>55</v>
      </c>
      <c r="CH21" s="16">
        <f>SUM(CH1:CH20)</f>
        <v>85</v>
      </c>
      <c r="CI21" s="16">
        <f>SUM(CI1:CI20)</f>
        <v>19</v>
      </c>
      <c r="CM21" s="16">
        <f>IF(J26=Rækker!B5,Rækker!B15,IF(J26=Rækker!D5,Rækker!D15,IF(J26=Rækker!F5,Rækker!F15,IF(J26=Rækker!H5,Rækker!H15,IF(J26=Rækker!J5,Rækker!J15,IF(J26=Rækker!L5,Rækker!L15,IF(J26=Rækker!N5,Rækker!N15,IF(J26=Rækker!P5,Rækker!P15,CN21))))))))</f>
        <v>1</v>
      </c>
      <c r="CN21" s="16">
        <f>IF(J26=Rækker!R5,Rækker!R15,IF(J26=Rækker!T5,Rækker!T15,IF(J26=Rækker!V5,Rækker!V15,IF(J26=Rækker!X5,Rækker!X15,IF(J26=Rækker!Z5,Rækker!Z15,IF(J26=Rækker!AB5,Rækker!AB15,IF(J26=Rækker!AD5,Rækker!AD15,IF(J26=Rækker!AF5,Rækker!AF15,CO21))))))))</f>
        <v>1</v>
      </c>
      <c r="CO21" s="16">
        <f>IF(J26=Rækker!AH5,Rækker!AH15,IF(J26=Rækker!AJ5,Rækker!AJ15,IF(J26=Rækker!AL5,Rækker!AL15,IF(J26=Rækker!AN5,Rækker!AN15,0))))</f>
        <v>1</v>
      </c>
      <c r="CP21" s="16">
        <f>IF(P26=Rækker!B5,Rækker!B15,IF(P26=Rækker!D5,Rækker!D15,IF(P26=Rækker!F5,Rækker!F15,IF(P26=Rækker!H5,Rækker!H15,IF(P26=Rækker!J5,Rækker!J15,IF(P26=Rækker!L5,Rækker!L15,IF(P26=Rækker!N5,Rækker!N15,IF(P26=Rækker!P5,Rækker!P15,CQ21))))))))</f>
        <v>1</v>
      </c>
      <c r="CQ21" s="16">
        <f>IF(P26=Rækker!R5,Rækker!R15,IF(P26=Rækker!T5,Rækker!T15,IF(P26=Rækker!V5,Rækker!V15,IF(P26=Rækker!X5,Rækker!X15,IF(P26=Rækker!Z5,Rækker!Z15,IF(P26=Rækker!AB5,Rækker!AB15,IF(P26=Rækker!AD5,Rækker!AD15,IF(P26=Rækker!AF5,Rækker!AF15,CR21))))))))</f>
        <v>0</v>
      </c>
      <c r="CR21" s="16">
        <f>IF(P26=Rækker!AH5,Rækker!AH15,IF(P26=Rækker!AJ5,Rækker!AJ15,IF(P26=Rækker!AL5,Rækker!AL15,IF(P26=Rækker!AN5,Rækker!AN15,0))))</f>
        <v>0</v>
      </c>
      <c r="CS21" s="16">
        <f>IF(V26=Rækker!B5,Rækker!B15,IF(V26=Rækker!D5,Rækker!D15,IF(V26=Rækker!F5,Rækker!F15,IF(V26=Rækker!H5,Rækker!H15,IF(V26=Rækker!J5,Rækker!J15,IF(V26=Rækker!L5,Rækker!L15,IF(V26=Rækker!N5,Rækker!N15,IF(V26=Rækker!P5,Rækker!P15,CT21))))))))</f>
        <v>1</v>
      </c>
      <c r="CT21" s="16">
        <f>IF(V26=Rækker!R5,Rækker!R15,IF(V26=Rækker!T5,Rækker!T15,IF(V26=Rækker!V5,Rækker!V15,IF(V26=Rækker!X5,Rækker!X15,IF(V26=Rækker!Z5,Rækker!Z15,IF(V26=Rækker!AB5,Rækker!AB15,IF(V26=Rækker!AD5,Rækker!AD15,IF(V26=Rækker!AF5,Rækker!AF15,CU21))))))))</f>
        <v>1</v>
      </c>
      <c r="CU21" s="16">
        <f>IF(V26=Rækker!AH5,Rækker!AH15,IF(V26=Rækker!AJ5,Rækker!AJ15,IF(V26=Rækker!AL5,Rækker!AL15,IF(V26=Rækker!AN5,Rækker!AN15,0))))</f>
        <v>0</v>
      </c>
      <c r="CV21" s="16">
        <f>IF(AB26=Rækker!B5,Rækker!B15,IF(AB26=Rækker!D5,Rækker!D15,IF(AB26=Rækker!F5,Rækker!F15,IF(AB26=Rækker!H5,Rækker!H15,IF(AB26=Rækker!J5,Rækker!J15,IF(AB26=Rækker!L5,Rækker!L15,IF(AB26=Rækker!N5,Rækker!N15,IF(AB26=Rækker!P5,Rækker!P15,CW21))))))))</f>
        <v>1</v>
      </c>
      <c r="CW21" s="16">
        <f>IF(AB26=Rækker!R5,Rækker!R15,IF(AB26=Rækker!T5,Rækker!T15,IF(AB26=Rækker!V5,Rækker!V15,IF(AB26=Rækker!X5,Rækker!X15,IF(AB26=Rækker!Z5,Rækker!Z15,IF(AB26=Rækker!AB5,Rækker!AB15,IF(AB26=Rækker!AD5,Rækker!AD15,IF(AB26=Rækker!AF5,Rækker!AF15,CX21))))))))</f>
        <v>1</v>
      </c>
      <c r="CX21" s="16">
        <f>IF(AB26=Rækker!AH5,Rækker!AH15,IF(AB26=Rækker!AJ5,Rækker!AJ15,IF(AB26=Rækker!AL5,Rækker!AL15,IF(AB26=Rækker!AN5,Rækker!AN15,0))))</f>
        <v>0</v>
      </c>
      <c r="CY21" s="16">
        <f>IF(AH26=Rækker!B5,Rækker!B15,IF(AH26=Rækker!D5,Rækker!D15,IF(AH26=Rækker!F5,Rækker!F15,IF(AH26=Rækker!H5,Rækker!H15,IF(AH26=Rækker!J5,Rækker!J15,IF(AH26=Rækker!L5,Rækker!L15,IF(AH26=Rækker!N5,Rækker!N15,IF(AH26=Rækker!P5,Rækker!P15,CZ21))))))))</f>
        <v>1</v>
      </c>
      <c r="CZ21" s="16">
        <f>IF(AH26=Rækker!R5,Rækker!R15,IF(AH26=Rækker!T5,Rækker!T15,IF(AH26=Rækker!V5,Rækker!V15,IF(AH26=Rækker!X5,Rækker!X15,IF(AH26=Rækker!Z5,Rækker!Z15,IF(AH26=Rækker!AB5,Rækker!AB15,IF(AH26=Rækker!AD5,Rækker!AD15,IF(AH26=Rækker!AF5,Rækker!AF15,DA21))))))))</f>
        <v>1</v>
      </c>
      <c r="DA21" s="16">
        <f>IF(AH26=Rækker!AH5,Rækker!AH15,IF(AH26=Rækker!AJ5,Rækker!AJ15,IF(AH26=Rækker!AL5,Rækker!AL15,IF(AH26=Rækker!AN5,Rækker!AN15,0))))</f>
        <v>0</v>
      </c>
      <c r="DB21" s="16">
        <f>IF(AN26=Rækker!B5,Rækker!B15,IF(AN26=Rækker!D5,Rækker!D15,IF(AN26=Rækker!F5,Rækker!F15,IF(AN26=Rækker!H5,Rækker!H15,IF(AN26=Rækker!J5,Rækker!J15,IF(AN26=Rækker!L5,Rækker!L15,IF(AN26=Rækker!N5,Rækker!N15,IF(AN26=Rækker!P5,Rækker!P15,DC21))))))))</f>
        <v>1</v>
      </c>
      <c r="DC21" s="16">
        <f>IF(AN26=Rækker!R5,Rækker!R15,IF(AN26=Rækker!T5,Rækker!T15,IF(AN26=Rækker!V5,Rækker!V15,IF(AN26=Rækker!X5,Rækker!X15,IF(AN26=Rækker!Z5,Rækker!Z15,IF(AN26=Rækker!AB5,Rækker!AB15,IF(AN26=Rækker!AD5,Rækker!AD15,IF(AN26=Rækker!AF5,Rækker!AF15,DD21))))))))</f>
        <v>1</v>
      </c>
      <c r="DD21" s="16">
        <f>IF(AN26=Rækker!AH5,Rækker!AH15,IF(AN26=Rækker!AJ5,Rækker!AJ15,IF(AN26=Rækker!AL5,Rækker!AL15,IF(AN26=Rækker!AN5,Rækker!AN15,0))))</f>
        <v>0</v>
      </c>
      <c r="DE21" s="16">
        <f>IF(AT26=Rækker!B5,Rækker!B15,IF(AT26=Rækker!D5,Rækker!D15,IF(AT26=Rækker!F5,Rækker!F15,IF(AT26=Rækker!H5,Rækker!H15,IF(AT26=Rækker!J5,Rækker!J15,IF(AT26=Rækker!L5,Rækker!L15,IF(AT26=Rækker!N5,Rækker!N15,IF(AT26=Rækker!P5,Rækker!P15,DF21))))))))</f>
        <v>1</v>
      </c>
      <c r="DF21" s="16">
        <f>IF(AT26=Rækker!R5,Rækker!R15,IF(AT26=Rækker!T5,Rækker!T15,IF(AT26=Rækker!V5,Rækker!V15,IF(AT26=Rækker!X5,Rækker!X15,IF(AT26=Rækker!Z5,Rækker!Z15,IF(AT26=Rækker!AB5,Rækker!AB15,IF(AT26=Rækker!AD5,Rækker!AD15,IF(AT26=Rækker!AF5,Rækker!AF15,DG21))))))))</f>
        <v>0</v>
      </c>
      <c r="DG21" s="16">
        <f>IF(AT26=Rækker!AH5,Rækker!AH15,IF(AT26=Rækker!AJ5,Rækker!AJ15,IF(AT26=Rækker!AL5,Rækker!AL15,IF(AT26=Rækker!AN5,Rækker!AN15,0))))</f>
        <v>0</v>
      </c>
      <c r="DH21" s="16">
        <f>IF(AZ26=Rækker!B5,Rækker!B15,IF(AZ26=Rækker!D5,Rækker!D15,IF(AZ26=Rækker!F5,Rækker!F15,IF(AZ26=Rækker!H5,Rækker!H15,IF(AZ26=Rækker!J5,Rækker!J15,IF(AZ26=Rækker!L5,Rækker!L15,IF(AZ26=Rækker!N5,Rækker!N15,IF(AZ26=Rækker!P5,Rækker!P15,DI21))))))))</f>
        <v>1</v>
      </c>
      <c r="DI21" s="16">
        <f>IF(AZ26=Rækker!R5,Rækker!R15,IF(AZ26=Rækker!T5,Rækker!T15,IF(AZ26=Rækker!V5,Rækker!V15,IF(AZ26=Rækker!X5,Rækker!X15,IF(AZ26=Rækker!Z5,Rækker!Z15,IF(AZ26=Rækker!AB5,Rækker!AB15,IF(AZ26=Rækker!AD5,Rækker!AD15,IF(AZ26=Rækker!AF5,Rækker!AF15,DJ21))))))))</f>
        <v>1</v>
      </c>
      <c r="DJ21" s="16">
        <f>IF(AZ26=Rækker!AH5,Rækker!AH15,IF(AZ26=Rækker!AJ5,Rækker!AJ15,IF(AZ26=Rækker!AL5,Rækker!AL15,IF(AZ26=Rækker!AN5,Rækker!AN15,0))))</f>
        <v>1</v>
      </c>
      <c r="DK21" s="16">
        <f>IF(BF26=Rækker!B5,Rækker!B15,IF(BF26=Rækker!D5,Rækker!D15,IF(BF26=Rækker!F5,Rækker!F15,IF(BF26=Rækker!H5,Rækker!H15,IF(BF26=Rækker!J5,Rækker!J15,IF(BF26=Rækker!L5,Rækker!L15,IF(BF26=Rækker!N5,Rækker!N15,IF(BF26=Rækker!P5,Rækker!P15,DL21))))))))</f>
        <v>1</v>
      </c>
      <c r="DL21" s="16">
        <f>IF(BF26=Rækker!R5,Rækker!R15,IF(BF26=Rækker!T5,Rækker!T15,IF(BF26=Rækker!V5,Rækker!V15,IF(BF26=Rækker!X5,Rækker!X15,IF(BF26=Rækker!Z5,Rækker!Z15,IF(BF26=Rækker!AB5,Rækker!AB15,IF(BF26=Rækker!AD5,Rækker!AD15,IF(BF26=Rækker!AF5,Rækker!AF15,DM21))))))))</f>
        <v>1</v>
      </c>
      <c r="DM21" s="16">
        <f>IF(BF26=Rækker!AH5,Rækker!AH15,IF(BF26=Rækker!AJ5,Rækker!AJ15,IF(BF26=Rækker!AL5,Rækker!AL15,IF(BF26=Rækker!AN5,Rækker!AN15,0))))</f>
        <v>1</v>
      </c>
      <c r="DN21" s="16">
        <f>IF(BL26=Rækker!B5,Rækker!B15,IF(BL26=Rækker!D5,Rækker!D15,IF(BL26=Rækker!F5,Rækker!F15,IF(BL26=Rækker!H5,Rækker!H15,IF(BL26=Rækker!J5,Rækker!J15,IF(BL26=Rækker!L5,Rækker!L15,IF(BL26=Rækker!N5,Rækker!N15,IF(BL26=Rækker!P5,Rækker!P15,DO21))))))))</f>
        <v>1</v>
      </c>
      <c r="DO21" s="16">
        <f>IF(BL26=Rækker!R5,Rækker!R15,IF(BL26=Rækker!T5,Rækker!T15,IF(BL26=Rækker!V5,Rækker!V15,IF(BL26=Rækker!X5,Rækker!X15,IF(BL26=Rækker!Z5,Rækker!Z15,IF(BL26=Rækker!AB5,Rækker!AB15,IF(BL26=Rækker!AD5,Rækker!AD15,IF(BL26=Rækker!AF5,Rækker!AF15,DP21))))))))</f>
        <v>0</v>
      </c>
      <c r="DP21" s="16">
        <f>IF(BL26=Rækker!AH5,Rækker!AH15,IF(BL26=Rækker!AJ5,Rækker!AJ15,IF(BL26=Rækker!AL5,Rækker!AL15,IF(BL26=Rækker!AN5,Rækker!AN15,0))))</f>
        <v>0</v>
      </c>
    </row>
    <row r="22" spans="1:120" ht="14.45" customHeight="1" x14ac:dyDescent="0.15">
      <c r="A22" s="58"/>
      <c r="B22" s="60" t="s">
        <v>67</v>
      </c>
      <c r="C22" s="122" t="str">
        <f>CONCATENATE(Kampe!B16," - ",Kampe!D16,"..........................................................................................")</f>
        <v>Stevenage - Milton Keynes Dons..........................................................................................</v>
      </c>
      <c r="D22" s="122"/>
      <c r="E22" s="122"/>
      <c r="F22" s="129"/>
      <c r="G22" s="59" t="s">
        <v>72</v>
      </c>
      <c r="H22" s="33">
        <v>2</v>
      </c>
      <c r="I22" s="158">
        <f t="shared" si="1"/>
        <v>1</v>
      </c>
      <c r="J22" s="159"/>
      <c r="K22" s="172" t="str">
        <f t="shared" si="2"/>
        <v/>
      </c>
      <c r="L22" s="159"/>
      <c r="M22" s="172" t="str">
        <f t="shared" si="3"/>
        <v/>
      </c>
      <c r="N22" s="173"/>
      <c r="O22" s="175">
        <f t="shared" si="4"/>
        <v>1</v>
      </c>
      <c r="P22" s="159"/>
      <c r="Q22" s="172" t="str">
        <f t="shared" si="5"/>
        <v/>
      </c>
      <c r="R22" s="159"/>
      <c r="S22" s="172" t="str">
        <f t="shared" si="6"/>
        <v/>
      </c>
      <c r="T22" s="173"/>
      <c r="U22" s="175">
        <f t="shared" si="7"/>
        <v>1</v>
      </c>
      <c r="V22" s="188"/>
      <c r="W22" s="172" t="str">
        <f t="shared" si="8"/>
        <v/>
      </c>
      <c r="X22" s="159"/>
      <c r="Y22" s="158" t="str">
        <f t="shared" si="9"/>
        <v/>
      </c>
      <c r="Z22" s="159"/>
      <c r="AA22" s="175">
        <f t="shared" si="10"/>
        <v>1</v>
      </c>
      <c r="AB22" s="188"/>
      <c r="AC22" s="172" t="str">
        <f t="shared" si="11"/>
        <v/>
      </c>
      <c r="AD22" s="159"/>
      <c r="AE22" s="172" t="str">
        <f t="shared" si="12"/>
        <v/>
      </c>
      <c r="AF22" s="173"/>
      <c r="AG22" s="175">
        <f t="shared" si="13"/>
        <v>1</v>
      </c>
      <c r="AH22" s="188"/>
      <c r="AI22" s="172" t="str">
        <f t="shared" si="14"/>
        <v/>
      </c>
      <c r="AJ22" s="159"/>
      <c r="AK22" s="158" t="str">
        <f t="shared" si="15"/>
        <v/>
      </c>
      <c r="AL22" s="159"/>
      <c r="AM22" s="175" t="str">
        <f t="shared" si="16"/>
        <v/>
      </c>
      <c r="AN22" s="188"/>
      <c r="AO22" s="172" t="str">
        <f t="shared" si="17"/>
        <v/>
      </c>
      <c r="AP22" s="159"/>
      <c r="AQ22" s="172" t="str">
        <f t="shared" si="18"/>
        <v/>
      </c>
      <c r="AR22" s="173"/>
      <c r="AS22" s="175">
        <f t="shared" si="19"/>
        <v>1</v>
      </c>
      <c r="AT22" s="188"/>
      <c r="AU22" s="172" t="str">
        <f t="shared" si="20"/>
        <v/>
      </c>
      <c r="AV22" s="159"/>
      <c r="AW22" s="158" t="str">
        <f t="shared" si="21"/>
        <v/>
      </c>
      <c r="AX22" s="159"/>
      <c r="AY22" s="175">
        <f t="shared" si="22"/>
        <v>1</v>
      </c>
      <c r="AZ22" s="188"/>
      <c r="BA22" s="172" t="str">
        <f t="shared" si="23"/>
        <v/>
      </c>
      <c r="BB22" s="159"/>
      <c r="BC22" s="172" t="str">
        <f t="shared" si="24"/>
        <v/>
      </c>
      <c r="BD22" s="173"/>
      <c r="BE22" s="175">
        <f t="shared" si="25"/>
        <v>1</v>
      </c>
      <c r="BF22" s="188"/>
      <c r="BG22" s="172" t="str">
        <f t="shared" si="26"/>
        <v/>
      </c>
      <c r="BH22" s="159"/>
      <c r="BI22" s="158" t="str">
        <f t="shared" si="27"/>
        <v/>
      </c>
      <c r="BJ22" s="159"/>
      <c r="BK22" s="175">
        <f t="shared" si="28"/>
        <v>1</v>
      </c>
      <c r="BL22" s="188"/>
      <c r="BM22" s="172" t="str">
        <f t="shared" si="29"/>
        <v/>
      </c>
      <c r="BN22" s="159"/>
      <c r="BO22" s="172" t="str">
        <f t="shared" si="30"/>
        <v/>
      </c>
      <c r="BP22" s="173"/>
      <c r="BQ22" s="24"/>
      <c r="BR22" s="21" t="str">
        <f>IF(CG14=13,CONCATENATE(DB!BE13,"."),CONCATENATE(DB!BA13,"."))</f>
        <v>8.</v>
      </c>
      <c r="BS22" s="22" t="str">
        <f>IF(CG14=13,DB!BF13,DB!X13)</f>
        <v>Flinca</v>
      </c>
      <c r="BT22" s="16">
        <f>IF(CG14=13,DB!BL13,DB!AJ13)</f>
        <v>40</v>
      </c>
      <c r="BU22" s="16"/>
      <c r="BV22" s="16">
        <f>IF(CG14=13,DB!BM13,DB!AL13)</f>
        <v>12</v>
      </c>
      <c r="BW22" s="16"/>
      <c r="BX22" s="16">
        <f>IF(CG14=13,DB!BN13,DB!AN13)</f>
        <v>17</v>
      </c>
      <c r="BY22" s="16"/>
      <c r="BZ22" s="16">
        <f>IF(CG14=13,DB!BO13,DB!AP13)</f>
        <v>11</v>
      </c>
      <c r="CA22" s="16"/>
      <c r="CB22" s="21">
        <f>IF(CG14=13,DB!BP13,DB!AR13)</f>
        <v>261</v>
      </c>
      <c r="CC22" s="16" t="s">
        <v>20</v>
      </c>
      <c r="CD22" s="22">
        <f>IF(CG14=13,DB!BQ13,DB!AU13)</f>
        <v>263</v>
      </c>
      <c r="CE22" s="16"/>
      <c r="CF22" s="21">
        <f>IF(CG14=13,DB!BR13,DB!AX13)</f>
        <v>53</v>
      </c>
      <c r="CM22" s="16">
        <f>IF(J26=Rækker!B5,Rækker!B16,IF(J26=Rækker!D5,Rækker!D16,IF(J26=Rækker!F5,Rækker!F16,IF(J26=Rækker!H5,Rækker!H16,IF(J26=Rækker!J5,Rækker!J16,IF(J26=Rækker!L5,Rækker!L16,IF(J26=Rækker!N5,Rækker!N16,IF(J26=Rækker!P5,Rækker!P16,CN22))))))))</f>
        <v>1</v>
      </c>
      <c r="CN22" s="16">
        <f>IF(J26=Rækker!R5,Rækker!R16,IF(J26=Rækker!T5,Rækker!T16,IF(J26=Rækker!V5,Rækker!V16,IF(J26=Rækker!X5,Rækker!X16,IF(J26=Rækker!Z5,Rækker!Z16,IF(J26=Rækker!AB5,Rækker!AB16,IF(J26=Rækker!AD5,Rækker!AD16,IF(J26=Rækker!AF5,Rækker!AF16,CO22))))))))</f>
        <v>1</v>
      </c>
      <c r="CO22" s="16">
        <f>IF(J26=Rækker!AH5,Rækker!AH16,IF(J26=Rækker!AJ5,Rækker!AJ16,IF(J26=Rækker!AL5,Rækker!AL16,IF(J26=Rækker!AN5,Rækker!AN16,0))))</f>
        <v>1</v>
      </c>
      <c r="CP22" s="16">
        <f>IF(P26=Rækker!B5,Rækker!B16,IF(P26=Rækker!D5,Rækker!D16,IF(P26=Rækker!F5,Rækker!F16,IF(P26=Rækker!H5,Rækker!H16,IF(P26=Rækker!J5,Rækker!J16,IF(P26=Rækker!L5,Rækker!L16,IF(P26=Rækker!N5,Rækker!N16,IF(P26=Rækker!P5,Rækker!P16,CQ22))))))))</f>
        <v>1</v>
      </c>
      <c r="CQ22" s="16">
        <f>IF(P26=Rækker!R5,Rækker!R16,IF(P26=Rækker!T5,Rækker!T16,IF(P26=Rækker!V5,Rækker!V16,IF(P26=Rækker!X5,Rækker!X16,IF(P26=Rækker!Z5,Rækker!Z16,IF(P26=Rækker!AB5,Rækker!AB16,IF(P26=Rækker!AD5,Rækker!AD16,IF(P26=Rækker!AF5,Rækker!AF16,CR22))))))))</f>
        <v>0</v>
      </c>
      <c r="CR22" s="16">
        <f>IF(P26=Rækker!AH5,Rækker!AH16,IF(P26=Rækker!AJ5,Rækker!AJ16,IF(P26=Rækker!AL5,Rækker!AL16,IF(P26=Rækker!AN5,Rækker!AN16,0))))</f>
        <v>0</v>
      </c>
      <c r="CS22" s="16">
        <f>IF(V26=Rækker!B5,Rækker!B16,IF(V26=Rækker!D5,Rækker!D16,IF(V26=Rækker!F5,Rækker!F16,IF(V26=Rækker!H5,Rækker!H16,IF(V26=Rækker!J5,Rækker!J16,IF(V26=Rækker!L5,Rækker!L16,IF(V26=Rækker!N5,Rækker!N16,IF(V26=Rækker!P5,Rækker!P16,CT22))))))))</f>
        <v>1</v>
      </c>
      <c r="CT22" s="16">
        <f>IF(V26=Rækker!R5,Rækker!R16,IF(V26=Rækker!T5,Rækker!T16,IF(V26=Rækker!V5,Rækker!V16,IF(V26=Rækker!X5,Rækker!X16,IF(V26=Rækker!Z5,Rækker!Z16,IF(V26=Rækker!AB5,Rækker!AB16,IF(V26=Rækker!AD5,Rækker!AD16,IF(V26=Rækker!AF5,Rækker!AF16,CU22))))))))</f>
        <v>1</v>
      </c>
      <c r="CU22" s="16">
        <f>IF(V26=Rækker!AH5,Rækker!AH16,IF(V26=Rækker!AJ5,Rækker!AJ16,IF(V26=Rækker!AL5,Rækker!AL16,IF(V26=Rækker!AN5,Rækker!AN16,0))))</f>
        <v>0</v>
      </c>
      <c r="CV22" s="16">
        <f>IF(AB26=Rækker!B5,Rækker!B16,IF(AB26=Rækker!D5,Rækker!D16,IF(AB26=Rækker!F5,Rækker!F16,IF(AB26=Rækker!H5,Rækker!H16,IF(AB26=Rækker!J5,Rækker!J16,IF(AB26=Rækker!L5,Rækker!L16,IF(AB26=Rækker!N5,Rækker!N16,IF(AB26=Rækker!P5,Rækker!P16,CW22))))))))</f>
        <v>1</v>
      </c>
      <c r="CW22" s="16">
        <f>IF(AB26=Rækker!R5,Rækker!R16,IF(AB26=Rækker!T5,Rækker!T16,IF(AB26=Rækker!V5,Rækker!V16,IF(AB26=Rækker!X5,Rækker!X16,IF(AB26=Rækker!Z5,Rækker!Z16,IF(AB26=Rækker!AB5,Rækker!AB16,IF(AB26=Rækker!AD5,Rækker!AD16,IF(AB26=Rækker!AF5,Rækker!AF16,CX22))))))))</f>
        <v>1</v>
      </c>
      <c r="CX22" s="16">
        <f>IF(AB26=Rækker!AH5,Rækker!AH16,IF(AB26=Rækker!AJ5,Rækker!AJ16,IF(AB26=Rækker!AL5,Rækker!AL16,IF(AB26=Rækker!AN5,Rækker!AN16,0))))</f>
        <v>0</v>
      </c>
      <c r="CY22" s="16">
        <f>IF(AH26=Rækker!B5,Rækker!B16,IF(AH26=Rækker!D5,Rækker!D16,IF(AH26=Rækker!F5,Rækker!F16,IF(AH26=Rækker!H5,Rækker!H16,IF(AH26=Rækker!J5,Rækker!J16,IF(AH26=Rækker!L5,Rækker!L16,IF(AH26=Rækker!N5,Rækker!N16,IF(AH26=Rækker!P5,Rækker!P16,CZ22))))))))</f>
        <v>1</v>
      </c>
      <c r="CZ22" s="16">
        <f>IF(AH26=Rækker!R5,Rækker!R16,IF(AH26=Rækker!T5,Rækker!T16,IF(AH26=Rækker!V5,Rækker!V16,IF(AH26=Rækker!X5,Rækker!X16,IF(AH26=Rækker!Z5,Rækker!Z16,IF(AH26=Rækker!AB5,Rækker!AB16,IF(AH26=Rækker!AD5,Rækker!AD16,IF(AH26=Rækker!AF5,Rækker!AF16,DA22))))))))</f>
        <v>1</v>
      </c>
      <c r="DA22" s="16">
        <f>IF(AH26=Rækker!AH5,Rækker!AH16,IF(AH26=Rækker!AJ5,Rækker!AJ16,IF(AH26=Rækker!AL5,Rækker!AL16,IF(AH26=Rækker!AN5,Rækker!AN16,0))))</f>
        <v>0</v>
      </c>
      <c r="DB22" s="16">
        <f>IF(AN26=Rækker!B5,Rækker!B16,IF(AN26=Rækker!D5,Rækker!D16,IF(AN26=Rækker!F5,Rækker!F16,IF(AN26=Rækker!H5,Rækker!H16,IF(AN26=Rækker!J5,Rækker!J16,IF(AN26=Rækker!L5,Rækker!L16,IF(AN26=Rækker!N5,Rækker!N16,IF(AN26=Rækker!P5,Rækker!P16,DC22))))))))</f>
        <v>1</v>
      </c>
      <c r="DC22" s="16">
        <f>IF(AN26=Rækker!R5,Rækker!R16,IF(AN26=Rækker!T5,Rækker!T16,IF(AN26=Rækker!V5,Rækker!V16,IF(AN26=Rækker!X5,Rækker!X16,IF(AN26=Rækker!Z5,Rækker!Z16,IF(AN26=Rækker!AB5,Rækker!AB16,IF(AN26=Rækker!AD5,Rækker!AD16,IF(AN26=Rækker!AF5,Rækker!AF16,DD22))))))))</f>
        <v>1</v>
      </c>
      <c r="DD22" s="16">
        <f>IF(AN26=Rækker!AH5,Rækker!AH16,IF(AN26=Rækker!AJ5,Rækker!AJ16,IF(AN26=Rækker!AL5,Rækker!AL16,IF(AN26=Rækker!AN5,Rækker!AN16,0))))</f>
        <v>0</v>
      </c>
      <c r="DE22" s="16">
        <f>IF(AT26=Rækker!B5,Rækker!B16,IF(AT26=Rækker!D5,Rækker!D16,IF(AT26=Rækker!F5,Rækker!F16,IF(AT26=Rækker!H5,Rækker!H16,IF(AT26=Rækker!J5,Rækker!J16,IF(AT26=Rækker!L5,Rækker!L16,IF(AT26=Rækker!N5,Rækker!N16,IF(AT26=Rækker!P5,Rækker!P16,DF22))))))))</f>
        <v>1</v>
      </c>
      <c r="DF22" s="16">
        <f>IF(AT26=Rækker!R5,Rækker!R16,IF(AT26=Rækker!T5,Rækker!T16,IF(AT26=Rækker!V5,Rækker!V16,IF(AT26=Rækker!X5,Rækker!X16,IF(AT26=Rækker!Z5,Rækker!Z16,IF(AT26=Rækker!AB5,Rækker!AB16,IF(AT26=Rækker!AD5,Rækker!AD16,IF(AT26=Rækker!AF5,Rækker!AF16,DG22))))))))</f>
        <v>0</v>
      </c>
      <c r="DG22" s="16">
        <f>IF(AT26=Rækker!AH5,Rækker!AH16,IF(AT26=Rækker!AJ5,Rækker!AJ16,IF(AT26=Rækker!AL5,Rækker!AL16,IF(AT26=Rækker!AN5,Rækker!AN16,0))))</f>
        <v>0</v>
      </c>
      <c r="DH22" s="16">
        <f>IF(AZ26=Rækker!B5,Rækker!B16,IF(AZ26=Rækker!D5,Rækker!D16,IF(AZ26=Rækker!F5,Rækker!F16,IF(AZ26=Rækker!H5,Rækker!H16,IF(AZ26=Rækker!J5,Rækker!J16,IF(AZ26=Rækker!L5,Rækker!L16,IF(AZ26=Rækker!N5,Rækker!N16,IF(AZ26=Rækker!P5,Rækker!P16,DI22))))))))</f>
        <v>2</v>
      </c>
      <c r="DI22" s="16">
        <f>IF(AZ26=Rækker!R5,Rækker!R16,IF(AZ26=Rækker!T5,Rækker!T16,IF(AZ26=Rækker!V5,Rækker!V16,IF(AZ26=Rækker!X5,Rækker!X16,IF(AZ26=Rækker!Z5,Rækker!Z16,IF(AZ26=Rækker!AB5,Rækker!AB16,IF(AZ26=Rækker!AD5,Rækker!AD16,IF(AZ26=Rækker!AF5,Rækker!AF16,DJ22))))))))</f>
        <v>2</v>
      </c>
      <c r="DJ22" s="16">
        <f>IF(AZ26=Rækker!AH5,Rækker!AH16,IF(AZ26=Rækker!AJ5,Rækker!AJ16,IF(AZ26=Rækker!AL5,Rækker!AL16,IF(AZ26=Rækker!AN5,Rækker!AN16,0))))</f>
        <v>2</v>
      </c>
      <c r="DK22" s="16">
        <f>IF(BF26=Rækker!B5,Rækker!B16,IF(BF26=Rækker!D5,Rækker!D16,IF(BF26=Rækker!F5,Rækker!F16,IF(BF26=Rækker!H5,Rækker!H16,IF(BF26=Rækker!J5,Rækker!J16,IF(BF26=Rækker!L5,Rækker!L16,IF(BF26=Rækker!N5,Rækker!N16,IF(BF26=Rækker!P5,Rækker!P16,DL22))))))))</f>
        <v>1</v>
      </c>
      <c r="DL22" s="16">
        <f>IF(BF26=Rækker!R5,Rækker!R16,IF(BF26=Rækker!T5,Rækker!T16,IF(BF26=Rækker!V5,Rækker!V16,IF(BF26=Rækker!X5,Rækker!X16,IF(BF26=Rækker!Z5,Rækker!Z16,IF(BF26=Rækker!AB5,Rækker!AB16,IF(BF26=Rækker!AD5,Rækker!AD16,IF(BF26=Rækker!AF5,Rækker!AF16,DM22))))))))</f>
        <v>1</v>
      </c>
      <c r="DM22" s="16">
        <f>IF(BF26=Rækker!AH5,Rækker!AH16,IF(BF26=Rækker!AJ5,Rækker!AJ16,IF(BF26=Rækker!AL5,Rækker!AL16,IF(BF26=Rækker!AN5,Rækker!AN16,0))))</f>
        <v>1</v>
      </c>
      <c r="DN22" s="16">
        <f>IF(BL26=Rækker!B5,Rækker!B16,IF(BL26=Rækker!D5,Rækker!D16,IF(BL26=Rækker!F5,Rækker!F16,IF(BL26=Rækker!H5,Rækker!H16,IF(BL26=Rækker!J5,Rækker!J16,IF(BL26=Rækker!L5,Rækker!L16,IF(BL26=Rækker!N5,Rækker!N16,IF(BL26=Rækker!P5,Rækker!P16,DO22))))))))</f>
        <v>1</v>
      </c>
      <c r="DO22" s="16">
        <f>IF(BL26=Rækker!R5,Rækker!R16,IF(BL26=Rækker!T5,Rækker!T16,IF(BL26=Rækker!V5,Rækker!V16,IF(BL26=Rækker!X5,Rækker!X16,IF(BL26=Rækker!Z5,Rækker!Z16,IF(BL26=Rækker!AB5,Rækker!AB16,IF(BL26=Rækker!AD5,Rækker!AD16,IF(BL26=Rækker!AF5,Rækker!AF16,DP22))))))))</f>
        <v>0</v>
      </c>
      <c r="DP22" s="16">
        <f>IF(BL26=Rækker!AH5,Rækker!AH16,IF(BL26=Rækker!AJ5,Rækker!AJ16,IF(BL26=Rækker!AL5,Rækker!AL16,IF(BL26=Rækker!AN5,Rækker!AN16,0))))</f>
        <v>0</v>
      </c>
    </row>
    <row r="23" spans="1:120" ht="14.45" customHeight="1" thickBot="1" x14ac:dyDescent="0.2">
      <c r="A23" s="58"/>
      <c r="B23" s="60" t="s">
        <v>68</v>
      </c>
      <c r="C23" s="122" t="str">
        <f>CONCATENATE(Kampe!B17," - ",Kampe!D17,"..........................................................................................")</f>
        <v>AFC Wimbledon - Wycombe..........................................................................................</v>
      </c>
      <c r="D23" s="122"/>
      <c r="E23" s="122"/>
      <c r="F23" s="129"/>
      <c r="G23" s="59" t="s">
        <v>72</v>
      </c>
      <c r="H23" s="36" t="s">
        <v>121</v>
      </c>
      <c r="I23" s="154" t="str">
        <f t="shared" si="1"/>
        <v/>
      </c>
      <c r="J23" s="155"/>
      <c r="K23" s="168" t="str">
        <f t="shared" si="2"/>
        <v/>
      </c>
      <c r="L23" s="155"/>
      <c r="M23" s="168">
        <f t="shared" si="3"/>
        <v>2</v>
      </c>
      <c r="N23" s="169"/>
      <c r="O23" s="176">
        <f t="shared" si="4"/>
        <v>1</v>
      </c>
      <c r="P23" s="155"/>
      <c r="Q23" s="168" t="str">
        <f t="shared" si="5"/>
        <v/>
      </c>
      <c r="R23" s="155"/>
      <c r="S23" s="168" t="str">
        <f t="shared" si="6"/>
        <v/>
      </c>
      <c r="T23" s="169"/>
      <c r="U23" s="181" t="str">
        <f t="shared" si="7"/>
        <v/>
      </c>
      <c r="V23" s="166"/>
      <c r="W23" s="182" t="str">
        <f t="shared" si="8"/>
        <v/>
      </c>
      <c r="X23" s="180"/>
      <c r="Y23" s="179">
        <f t="shared" si="9"/>
        <v>2</v>
      </c>
      <c r="Z23" s="180"/>
      <c r="AA23" s="181" t="str">
        <f t="shared" si="10"/>
        <v/>
      </c>
      <c r="AB23" s="166"/>
      <c r="AC23" s="182" t="str">
        <f t="shared" si="11"/>
        <v/>
      </c>
      <c r="AD23" s="180"/>
      <c r="AE23" s="182">
        <f t="shared" si="12"/>
        <v>2</v>
      </c>
      <c r="AF23" s="183"/>
      <c r="AG23" s="181" t="str">
        <f t="shared" si="13"/>
        <v/>
      </c>
      <c r="AH23" s="166"/>
      <c r="AI23" s="182" t="str">
        <f t="shared" si="14"/>
        <v/>
      </c>
      <c r="AJ23" s="180"/>
      <c r="AK23" s="179">
        <f t="shared" si="15"/>
        <v>2</v>
      </c>
      <c r="AL23" s="180"/>
      <c r="AM23" s="181" t="str">
        <f t="shared" si="16"/>
        <v/>
      </c>
      <c r="AN23" s="166"/>
      <c r="AO23" s="182" t="str">
        <f t="shared" si="17"/>
        <v/>
      </c>
      <c r="AP23" s="180"/>
      <c r="AQ23" s="182" t="str">
        <f t="shared" si="18"/>
        <v/>
      </c>
      <c r="AR23" s="183"/>
      <c r="AS23" s="181" t="str">
        <f t="shared" si="19"/>
        <v/>
      </c>
      <c r="AT23" s="166"/>
      <c r="AU23" s="182" t="str">
        <f t="shared" si="20"/>
        <v/>
      </c>
      <c r="AV23" s="180"/>
      <c r="AW23" s="179">
        <f t="shared" si="21"/>
        <v>2</v>
      </c>
      <c r="AX23" s="180"/>
      <c r="AY23" s="181" t="str">
        <f t="shared" si="22"/>
        <v/>
      </c>
      <c r="AZ23" s="166"/>
      <c r="BA23" s="182" t="str">
        <f t="shared" si="23"/>
        <v/>
      </c>
      <c r="BB23" s="180"/>
      <c r="BC23" s="182">
        <f t="shared" si="24"/>
        <v>2</v>
      </c>
      <c r="BD23" s="183"/>
      <c r="BE23" s="181" t="str">
        <f t="shared" si="25"/>
        <v/>
      </c>
      <c r="BF23" s="166"/>
      <c r="BG23" s="182" t="str">
        <f t="shared" si="26"/>
        <v/>
      </c>
      <c r="BH23" s="180"/>
      <c r="BI23" s="179">
        <f t="shared" si="27"/>
        <v>2</v>
      </c>
      <c r="BJ23" s="180"/>
      <c r="BK23" s="181" t="str">
        <f t="shared" si="28"/>
        <v/>
      </c>
      <c r="BL23" s="166"/>
      <c r="BM23" s="182" t="str">
        <f t="shared" si="29"/>
        <v/>
      </c>
      <c r="BN23" s="180"/>
      <c r="BO23" s="182">
        <f t="shared" si="30"/>
        <v>2</v>
      </c>
      <c r="BP23" s="183"/>
      <c r="BQ23" s="24"/>
      <c r="BR23" s="21" t="str">
        <f>IF(CG14=13,CONCATENATE(DB!BE14,"."),CONCATENATE(DB!BA14,"."))</f>
        <v>9.</v>
      </c>
      <c r="BS23" s="22" t="str">
        <f>IF(CG14=13,DB!BF14,DB!X14)</f>
        <v>Arsenal</v>
      </c>
      <c r="BT23" s="16">
        <f>IF(CG14=13,DB!BL14,DB!AJ14)</f>
        <v>40</v>
      </c>
      <c r="BU23" s="16"/>
      <c r="BV23" s="16">
        <f>IF(CG14=13,DB!BM14,DB!AL14)</f>
        <v>12</v>
      </c>
      <c r="BW23" s="16"/>
      <c r="BX23" s="16">
        <f>IF(CG14=13,DB!BN14,DB!AN14)</f>
        <v>16</v>
      </c>
      <c r="BY23" s="16"/>
      <c r="BZ23" s="16">
        <f>IF(CG14=13,DB!BO14,DB!AP14)</f>
        <v>12</v>
      </c>
      <c r="CA23" s="16"/>
      <c r="CB23" s="21">
        <f>IF(CG14=13,DB!BP14,DB!AR14)</f>
        <v>257</v>
      </c>
      <c r="CC23" s="16" t="s">
        <v>20</v>
      </c>
      <c r="CD23" s="22">
        <f>IF(CG14=13,DB!BQ14,DB!AU14)</f>
        <v>256</v>
      </c>
      <c r="CE23" s="16"/>
      <c r="CF23" s="21">
        <f>IF(CG14=13,DB!BR14,DB!AX14)</f>
        <v>52</v>
      </c>
      <c r="CM23" s="16">
        <f>IF(J26=Rækker!B5,Rækker!B17,IF(J26=Rækker!D5,Rækker!D17,IF(J26=Rækker!F5,Rækker!F17,IF(J26=Rækker!H5,Rækker!H17,IF(J26=Rækker!J5,Rækker!J17,IF(J26=Rækker!L5,Rækker!L17,IF(J26=Rækker!N5,Rækker!N17,IF(J26=Rækker!P5,Rækker!P17,CN23))))))))</f>
        <v>2</v>
      </c>
      <c r="CN23" s="16">
        <f>IF(J26=Rækker!R5,Rækker!R17,IF(J26=Rækker!T5,Rækker!T17,IF(J26=Rækker!V5,Rækker!V17,IF(J26=Rækker!X5,Rækker!X17,IF(J26=Rækker!Z5,Rækker!Z17,IF(J26=Rækker!AB5,Rækker!AB17,IF(J26=Rækker!AD5,Rækker!AD17,IF(J26=Rækker!AF5,Rækker!AF17,CO23))))))))</f>
        <v>2</v>
      </c>
      <c r="CO23" s="16">
        <f>IF(J26=Rækker!AH5,Rækker!AH17,IF(J26=Rækker!AJ5,Rækker!AJ17,IF(J26=Rækker!AL5,Rækker!AL17,IF(J26=Rækker!AN5,Rækker!AN17,0))))</f>
        <v>2</v>
      </c>
      <c r="CP23" s="16">
        <f>IF(P26=Rækker!B5,Rækker!B17,IF(P26=Rækker!D5,Rækker!D17,IF(P26=Rækker!F5,Rækker!F17,IF(P26=Rækker!H5,Rækker!H17,IF(P26=Rækker!J5,Rækker!J17,IF(P26=Rækker!L5,Rækker!L17,IF(P26=Rækker!N5,Rækker!N17,IF(P26=Rækker!P5,Rækker!P17,CQ23))))))))</f>
        <v>2</v>
      </c>
      <c r="CQ23" s="16">
        <f>IF(P26=Rækker!R5,Rækker!R17,IF(P26=Rækker!T5,Rækker!T17,IF(P26=Rækker!V5,Rækker!V17,IF(P26=Rækker!X5,Rækker!X17,IF(P26=Rækker!Z5,Rækker!Z17,IF(P26=Rækker!AB5,Rækker!AB17,IF(P26=Rækker!AD5,Rækker!AD17,IF(P26=Rækker!AF5,Rækker!AF17,CR23))))))))</f>
        <v>0</v>
      </c>
      <c r="CR23" s="16">
        <f>IF(P26=Rækker!AH5,Rækker!AH17,IF(P26=Rækker!AJ5,Rækker!AJ17,IF(P26=Rækker!AL5,Rækker!AL17,IF(P26=Rækker!AN5,Rækker!AN17,0))))</f>
        <v>0</v>
      </c>
      <c r="CS23" s="16">
        <f>IF(V26=Rækker!B5,Rækker!B17,IF(V26=Rækker!D5,Rækker!D17,IF(V26=Rækker!F5,Rækker!F17,IF(V26=Rækker!H5,Rækker!H17,IF(V26=Rækker!J5,Rækker!J17,IF(V26=Rækker!L5,Rækker!L17,IF(V26=Rækker!N5,Rækker!N17,IF(V26=Rækker!P5,Rækker!P17,CT23))))))))</f>
        <v>1</v>
      </c>
      <c r="CT23" s="16">
        <f>IF(V26=Rækker!R5,Rækker!R17,IF(V26=Rækker!T5,Rækker!T17,IF(V26=Rækker!V5,Rækker!V17,IF(V26=Rækker!X5,Rækker!X17,IF(V26=Rækker!Z5,Rækker!Z17,IF(V26=Rækker!AB5,Rækker!AB17,IF(V26=Rækker!AD5,Rækker!AD17,IF(V26=Rækker!AF5,Rækker!AF17,CU23))))))))</f>
        <v>1</v>
      </c>
      <c r="CU23" s="16">
        <f>IF(V26=Rækker!AH5,Rækker!AH17,IF(V26=Rækker!AJ5,Rækker!AJ17,IF(V26=Rækker!AL5,Rækker!AL17,IF(V26=Rækker!AN5,Rækker!AN17,0))))</f>
        <v>0</v>
      </c>
      <c r="CV23" s="16" t="str">
        <f>IF(AB26=Rækker!B5,Rækker!B17,IF(AB26=Rækker!D5,Rækker!D17,IF(AB26=Rækker!F5,Rækker!F17,IF(AB26=Rækker!H5,Rækker!H17,IF(AB26=Rækker!J5,Rækker!J17,IF(AB26=Rækker!L5,Rækker!L17,IF(AB26=Rækker!N5,Rækker!N17,IF(AB26=Rækker!P5,Rækker!P17,CW23))))))))</f>
        <v>x</v>
      </c>
      <c r="CW23" s="16" t="str">
        <f>IF(AB26=Rækker!R5,Rækker!R17,IF(AB26=Rækker!T5,Rækker!T17,IF(AB26=Rækker!V5,Rækker!V17,IF(AB26=Rækker!X5,Rækker!X17,IF(AB26=Rækker!Z5,Rækker!Z17,IF(AB26=Rækker!AB5,Rækker!AB17,IF(AB26=Rækker!AD5,Rækker!AD17,IF(AB26=Rækker!AF5,Rækker!AF17,CX23))))))))</f>
        <v>x</v>
      </c>
      <c r="CX23" s="16">
        <f>IF(AB26=Rækker!AH5,Rækker!AH17,IF(AB26=Rækker!AJ5,Rækker!AJ17,IF(AB26=Rækker!AL5,Rækker!AL17,IF(AB26=Rækker!AN5,Rækker!AN17,0))))</f>
        <v>0</v>
      </c>
      <c r="CY23" s="16">
        <f>IF(AH26=Rækker!B5,Rækker!B17,IF(AH26=Rækker!D5,Rækker!D17,IF(AH26=Rækker!F5,Rækker!F17,IF(AH26=Rækker!H5,Rækker!H17,IF(AH26=Rækker!J5,Rækker!J17,IF(AH26=Rækker!L5,Rækker!L17,IF(AH26=Rækker!N5,Rækker!N17,IF(AH26=Rækker!P5,Rækker!P17,CZ23))))))))</f>
        <v>2</v>
      </c>
      <c r="CZ23" s="16">
        <f>IF(AH26=Rækker!R5,Rækker!R17,IF(AH26=Rækker!T5,Rækker!T17,IF(AH26=Rækker!V5,Rækker!V17,IF(AH26=Rækker!X5,Rækker!X17,IF(AH26=Rækker!Z5,Rækker!Z17,IF(AH26=Rækker!AB5,Rækker!AB17,IF(AH26=Rækker!AD5,Rækker!AD17,IF(AH26=Rækker!AF5,Rækker!AF17,DA23))))))))</f>
        <v>2</v>
      </c>
      <c r="DA23" s="16">
        <f>IF(AH26=Rækker!AH5,Rækker!AH17,IF(AH26=Rækker!AJ5,Rækker!AJ17,IF(AH26=Rækker!AL5,Rækker!AL17,IF(AH26=Rækker!AN5,Rækker!AN17,0))))</f>
        <v>0</v>
      </c>
      <c r="DB23" s="16" t="str">
        <f>IF(AN26=Rækker!B5,Rækker!B17,IF(AN26=Rækker!D5,Rækker!D17,IF(AN26=Rækker!F5,Rækker!F17,IF(AN26=Rækker!H5,Rækker!H17,IF(AN26=Rækker!J5,Rækker!J17,IF(AN26=Rækker!L5,Rækker!L17,IF(AN26=Rækker!N5,Rækker!N17,IF(AN26=Rækker!P5,Rækker!P17,DC23))))))))</f>
        <v>x</v>
      </c>
      <c r="DC23" s="16" t="str">
        <f>IF(AN26=Rækker!R5,Rækker!R17,IF(AN26=Rækker!T5,Rækker!T17,IF(AN26=Rækker!V5,Rækker!V17,IF(AN26=Rækker!X5,Rækker!X17,IF(AN26=Rækker!Z5,Rækker!Z17,IF(AN26=Rækker!AB5,Rækker!AB17,IF(AN26=Rækker!AD5,Rækker!AD17,IF(AN26=Rækker!AF5,Rækker!AF17,DD23))))))))</f>
        <v>x</v>
      </c>
      <c r="DD23" s="16">
        <f>IF(AN26=Rækker!AH5,Rækker!AH17,IF(AN26=Rækker!AJ5,Rækker!AJ17,IF(AN26=Rækker!AL5,Rækker!AL17,IF(AN26=Rækker!AN5,Rækker!AN17,0))))</f>
        <v>0</v>
      </c>
      <c r="DE23" s="16">
        <f>IF(AT26=Rækker!B5,Rækker!B17,IF(AT26=Rækker!D5,Rækker!D17,IF(AT26=Rækker!F5,Rækker!F17,IF(AT26=Rækker!H5,Rækker!H17,IF(AT26=Rækker!J5,Rækker!J17,IF(AT26=Rækker!L5,Rækker!L17,IF(AT26=Rækker!N5,Rækker!N17,IF(AT26=Rækker!P5,Rækker!P17,DF23))))))))</f>
        <v>1</v>
      </c>
      <c r="DF23" s="16">
        <f>IF(AT26=Rækker!R5,Rækker!R17,IF(AT26=Rækker!T5,Rækker!T17,IF(AT26=Rækker!V5,Rækker!V17,IF(AT26=Rækker!X5,Rækker!X17,IF(AT26=Rækker!Z5,Rækker!Z17,IF(AT26=Rækker!AB5,Rækker!AB17,IF(AT26=Rækker!AD5,Rækker!AD17,IF(AT26=Rækker!AF5,Rækker!AF17,DG23))))))))</f>
        <v>0</v>
      </c>
      <c r="DG23" s="16">
        <f>IF(AT26=Rækker!AH5,Rækker!AH17,IF(AT26=Rækker!AJ5,Rækker!AJ17,IF(AT26=Rækker!AL5,Rækker!AL17,IF(AT26=Rækker!AN5,Rækker!AN17,0))))</f>
        <v>0</v>
      </c>
      <c r="DH23" s="16">
        <f>IF(AZ26=Rækker!B5,Rækker!B17,IF(AZ26=Rækker!D5,Rækker!D17,IF(AZ26=Rækker!F5,Rækker!F17,IF(AZ26=Rækker!H5,Rækker!H17,IF(AZ26=Rækker!J5,Rækker!J17,IF(AZ26=Rækker!L5,Rækker!L17,IF(AZ26=Rækker!N5,Rækker!N17,IF(AZ26=Rækker!P5,Rækker!P17,DI23))))))))</f>
        <v>2</v>
      </c>
      <c r="DI23" s="16">
        <f>IF(AZ26=Rækker!R5,Rækker!R17,IF(AZ26=Rækker!T5,Rækker!T17,IF(AZ26=Rækker!V5,Rækker!V17,IF(AZ26=Rækker!X5,Rækker!X17,IF(AZ26=Rækker!Z5,Rækker!Z17,IF(AZ26=Rækker!AB5,Rækker!AB17,IF(AZ26=Rækker!AD5,Rækker!AD17,IF(AZ26=Rækker!AF5,Rækker!AF17,DJ23))))))))</f>
        <v>2</v>
      </c>
      <c r="DJ23" s="16">
        <f>IF(AZ26=Rækker!AH5,Rækker!AH17,IF(AZ26=Rækker!AJ5,Rækker!AJ17,IF(AZ26=Rækker!AL5,Rækker!AL17,IF(AZ26=Rækker!AN5,Rækker!AN17,0))))</f>
        <v>2</v>
      </c>
      <c r="DK23" s="16">
        <f>IF(BF26=Rækker!B5,Rækker!B17,IF(BF26=Rækker!D5,Rækker!D17,IF(BF26=Rækker!F5,Rækker!F17,IF(BF26=Rækker!H5,Rækker!H17,IF(BF26=Rækker!J5,Rækker!J17,IF(BF26=Rækker!L5,Rækker!L17,IF(BF26=Rækker!N5,Rækker!N17,IF(BF26=Rækker!P5,Rækker!P17,DL23))))))))</f>
        <v>1</v>
      </c>
      <c r="DL23" s="16">
        <f>IF(BF26=Rækker!R5,Rækker!R17,IF(BF26=Rækker!T5,Rækker!T17,IF(BF26=Rækker!V5,Rækker!V17,IF(BF26=Rækker!X5,Rækker!X17,IF(BF26=Rækker!Z5,Rækker!Z17,IF(BF26=Rækker!AB5,Rækker!AB17,IF(BF26=Rækker!AD5,Rækker!AD17,IF(BF26=Rækker!AF5,Rækker!AF17,DM23))))))))</f>
        <v>1</v>
      </c>
      <c r="DM23" s="16">
        <f>IF(BF26=Rækker!AH5,Rækker!AH17,IF(BF26=Rækker!AJ5,Rækker!AJ17,IF(BF26=Rækker!AL5,Rækker!AL17,IF(BF26=Rækker!AN5,Rækker!AN17,0))))</f>
        <v>1</v>
      </c>
      <c r="DN23" s="16">
        <f>IF(BL26=Rækker!B5,Rækker!B17,IF(BL26=Rækker!D5,Rækker!D17,IF(BL26=Rækker!F5,Rækker!F17,IF(BL26=Rækker!H5,Rækker!H17,IF(BL26=Rækker!J5,Rækker!J17,IF(BL26=Rækker!L5,Rækker!L17,IF(BL26=Rækker!N5,Rækker!N17,IF(BL26=Rækker!P5,Rækker!P17,DO23))))))))</f>
        <v>1</v>
      </c>
      <c r="DO23" s="16">
        <f>IF(BL26=Rækker!R5,Rækker!R17,IF(BL26=Rækker!T5,Rækker!T17,IF(BL26=Rækker!V5,Rækker!V17,IF(BL26=Rækker!X5,Rækker!X17,IF(BL26=Rækker!Z5,Rækker!Z17,IF(BL26=Rækker!AB5,Rækker!AB17,IF(BL26=Rækker!AD5,Rækker!AD17,IF(BL26=Rækker!AF5,Rækker!AF17,DP23))))))))</f>
        <v>0</v>
      </c>
      <c r="DP23" s="16">
        <f>IF(BL26=Rækker!AH5,Rækker!AH17,IF(BL26=Rækker!AJ5,Rækker!AJ17,IF(BL26=Rækker!AL5,Rækker!AL17,IF(BL26=Rækker!AN5,Rækker!AN17,0))))</f>
        <v>0</v>
      </c>
    </row>
    <row r="24" spans="1:120" ht="14.45" customHeight="1" thickTop="1" thickBot="1" x14ac:dyDescent="0.2">
      <c r="A24" s="132" t="s">
        <v>31</v>
      </c>
      <c r="B24" s="133"/>
      <c r="C24" s="133"/>
      <c r="D24" s="133"/>
      <c r="E24" s="133"/>
      <c r="F24" s="133"/>
      <c r="G24" s="133"/>
      <c r="H24" s="63"/>
      <c r="I24" s="64"/>
      <c r="J24" s="131">
        <f>IF(CG14=13,IF(I9="",CM14,CG17),"")</f>
        <v>5</v>
      </c>
      <c r="K24" s="131"/>
      <c r="L24" s="131"/>
      <c r="M24" s="131"/>
      <c r="N24" s="130" t="s">
        <v>20</v>
      </c>
      <c r="O24" s="130"/>
      <c r="P24" s="131">
        <f>IF(CG14=13,IF(O9="",CP14,CG17),"")</f>
        <v>5</v>
      </c>
      <c r="Q24" s="131"/>
      <c r="R24" s="131"/>
      <c r="S24" s="131"/>
      <c r="T24" s="65"/>
      <c r="U24" s="64"/>
      <c r="V24" s="131">
        <f>IF(CG14=13,IF(U9="",CS14,CG17),"")</f>
        <v>6</v>
      </c>
      <c r="W24" s="131"/>
      <c r="X24" s="131"/>
      <c r="Y24" s="131"/>
      <c r="Z24" s="130" t="s">
        <v>20</v>
      </c>
      <c r="AA24" s="130"/>
      <c r="AB24" s="131">
        <f>IF(CG14=13,IF(AA9="",CV14,CG17),"")</f>
        <v>4</v>
      </c>
      <c r="AC24" s="131"/>
      <c r="AD24" s="131"/>
      <c r="AE24" s="131"/>
      <c r="AF24" s="65"/>
      <c r="AG24" s="64"/>
      <c r="AH24" s="131">
        <f>IF(CG14=13,IF(AG9="",CY14,CG17),"")</f>
        <v>5</v>
      </c>
      <c r="AI24" s="131"/>
      <c r="AJ24" s="131"/>
      <c r="AK24" s="131"/>
      <c r="AL24" s="130" t="s">
        <v>20</v>
      </c>
      <c r="AM24" s="130"/>
      <c r="AN24" s="131">
        <f>IF(CG14=13,IF(AM9="",DB14,CG17),"")</f>
        <v>4</v>
      </c>
      <c r="AO24" s="131"/>
      <c r="AP24" s="131"/>
      <c r="AQ24" s="131"/>
      <c r="AR24" s="65"/>
      <c r="AS24" s="64"/>
      <c r="AT24" s="131">
        <f>IF(CG14=13,IF(AS9="",DE14,CG17),"")</f>
        <v>4</v>
      </c>
      <c r="AU24" s="131"/>
      <c r="AV24" s="131"/>
      <c r="AW24" s="131"/>
      <c r="AX24" s="130" t="s">
        <v>20</v>
      </c>
      <c r="AY24" s="130"/>
      <c r="AZ24" s="131">
        <f>IF(CG14=13,IF(AY9="",DH14,CG17),"")</f>
        <v>6</v>
      </c>
      <c r="BA24" s="131"/>
      <c r="BB24" s="131"/>
      <c r="BC24" s="131"/>
      <c r="BD24" s="65"/>
      <c r="BE24" s="64"/>
      <c r="BF24" s="131">
        <f>IF(CG14=13,IF(BE9="",DK14,CG17),"")</f>
        <v>3</v>
      </c>
      <c r="BG24" s="131"/>
      <c r="BH24" s="131"/>
      <c r="BI24" s="131"/>
      <c r="BJ24" s="130" t="s">
        <v>20</v>
      </c>
      <c r="BK24" s="130"/>
      <c r="BL24" s="131">
        <f>IF(CG14=13,IF(BK9="",DN14,CG17),"")</f>
        <v>4</v>
      </c>
      <c r="BM24" s="131"/>
      <c r="BN24" s="131"/>
      <c r="BO24" s="131"/>
      <c r="BP24" s="65"/>
      <c r="BQ24" s="24"/>
      <c r="BR24" s="21" t="str">
        <f>IF(CG14=13,CONCATENATE(DB!BE15,"."),CONCATENATE(DB!BA15,"."))</f>
        <v>10.</v>
      </c>
      <c r="BS24" s="95" t="str">
        <f>IF(CG14=13,DB!BF15,DB!X15)</f>
        <v>Idskov</v>
      </c>
      <c r="BT24" s="24">
        <f>IF(CG14=13,DB!BL15,DB!AJ15)</f>
        <v>40</v>
      </c>
      <c r="BU24" s="24"/>
      <c r="BV24" s="24">
        <f>IF(CG14=13,DB!BM15,DB!AL15)</f>
        <v>10</v>
      </c>
      <c r="BW24" s="24"/>
      <c r="BX24" s="24">
        <f>IF(CG14=13,DB!BN15,DB!AN15)</f>
        <v>22</v>
      </c>
      <c r="BY24" s="24"/>
      <c r="BZ24" s="24">
        <f>IF(CG14=13,DB!BO15,DB!AP15)</f>
        <v>8</v>
      </c>
      <c r="CA24" s="24"/>
      <c r="CB24" s="94">
        <f>IF(CG14=13,DB!BP15,DB!AR15)</f>
        <v>255</v>
      </c>
      <c r="CC24" s="24" t="s">
        <v>20</v>
      </c>
      <c r="CD24" s="95">
        <f>IF(CG14=13,DB!BQ15,DB!AU15)</f>
        <v>253</v>
      </c>
      <c r="CE24" s="24"/>
      <c r="CF24" s="94">
        <f>IF(CG14=13,DB!BR15,DB!AX15)</f>
        <v>52</v>
      </c>
      <c r="CM24" s="16">
        <f>IF(J26=Rækker!B5,Rækker!B18,IF(J26=Rækker!D5,Rækker!D18,IF(J26=Rækker!F5,Rækker!F18,IF(J26=Rækker!H5,Rækker!H18,IF(J26=Rækker!J5,Rækker!J18,IF(J26=Rækker!L5,Rækker!L18,IF(J26=Rækker!N5,Rækker!N18,IF(J26=Rækker!P5,Rækker!P18,CN24))))))))</f>
        <v>1</v>
      </c>
      <c r="CN24" s="16">
        <f>IF(J26=Rækker!R5,Rækker!R18,IF(J26=Rækker!T5,Rækker!T18,IF(J26=Rækker!V5,Rækker!V18,IF(J26=Rækker!X5,Rækker!X18,IF(J26=Rækker!Z5,Rækker!Z18,IF(J26=Rækker!AB5,Rækker!AB18,IF(J26=Rækker!AD5,Rækker!AD18,IF(J26=Rækker!AF5,Rækker!AF18,CO24))))))))</f>
        <v>1</v>
      </c>
      <c r="CO24" s="16">
        <f>IF(J26=Rækker!AH5,Rækker!AH18,IF(J26=Rækker!AJ5,Rækker!AJ18,IF(J26=Rækker!AL5,Rækker!AL18,IF(J26=Rækker!AN5,Rækker!AN18,0))))</f>
        <v>1</v>
      </c>
      <c r="CP24" s="16">
        <f>IF(P26=Rækker!B5,Rækker!B18,IF(P26=Rækker!D5,Rækker!D18,IF(P26=Rækker!F5,Rækker!F18,IF(P26=Rækker!H5,Rækker!H18,IF(P26=Rækker!J5,Rækker!J18,IF(P26=Rækker!L5,Rækker!L18,IF(P26=Rækker!N5,Rækker!N18,IF(P26=Rækker!P5,Rækker!P18,CQ24))))))))</f>
        <v>1</v>
      </c>
      <c r="CQ24" s="16">
        <f>IF(P26=Rækker!R5,Rækker!R18,IF(P26=Rækker!T5,Rækker!T18,IF(P26=Rækker!V5,Rækker!V18,IF(P26=Rækker!X5,Rækker!X18,IF(P26=Rækker!Z5,Rækker!Z18,IF(P26=Rækker!AB5,Rækker!AB18,IF(P26=Rækker!AD5,Rækker!AD18,IF(P26=Rækker!AF5,Rækker!AF18,CR24))))))))</f>
        <v>0</v>
      </c>
      <c r="CR24" s="16">
        <f>IF(P26=Rækker!AH5,Rækker!AH18,IF(P26=Rækker!AJ5,Rækker!AJ18,IF(P26=Rækker!AL5,Rækker!AL18,IF(P26=Rækker!AN5,Rækker!AN18,0))))</f>
        <v>0</v>
      </c>
      <c r="CS24" s="16">
        <f>IF(V26=Rækker!B5,Rækker!B18,IF(V26=Rækker!D5,Rækker!D18,IF(V26=Rækker!F5,Rækker!F18,IF(V26=Rækker!H5,Rækker!H18,IF(V26=Rækker!J5,Rækker!J18,IF(V26=Rækker!L5,Rækker!L18,IF(V26=Rækker!N5,Rækker!N18,IF(V26=Rækker!P5,Rækker!P18,CT24))))))))</f>
        <v>1</v>
      </c>
      <c r="CT24" s="16">
        <f>IF(V26=Rækker!R5,Rækker!R18,IF(V26=Rækker!T5,Rækker!T18,IF(V26=Rækker!V5,Rækker!V18,IF(V26=Rækker!X5,Rækker!X18,IF(V26=Rækker!Z5,Rækker!Z18,IF(V26=Rækker!AB5,Rækker!AB18,IF(V26=Rækker!AD5,Rækker!AD18,IF(V26=Rækker!AF5,Rækker!AF18,CU24))))))))</f>
        <v>1</v>
      </c>
      <c r="CU24" s="16">
        <f>IF(V26=Rækker!AH5,Rækker!AH18,IF(V26=Rækker!AJ5,Rækker!AJ18,IF(V26=Rækker!AL5,Rækker!AL18,IF(V26=Rækker!AN5,Rækker!AN18,0))))</f>
        <v>0</v>
      </c>
      <c r="CV24" s="16">
        <f>IF(AB26=Rækker!B5,Rækker!B18,IF(AB26=Rækker!D5,Rækker!D18,IF(AB26=Rækker!F5,Rækker!F18,IF(AB26=Rækker!H5,Rækker!H18,IF(AB26=Rækker!J5,Rækker!J18,IF(AB26=Rækker!L5,Rækker!L18,IF(AB26=Rækker!N5,Rækker!N18,IF(AB26=Rækker!P5,Rækker!P18,CW24))))))))</f>
        <v>1</v>
      </c>
      <c r="CW24" s="16">
        <f>IF(AB26=Rækker!R5,Rækker!R18,IF(AB26=Rækker!T5,Rækker!T18,IF(AB26=Rækker!V5,Rækker!V18,IF(AB26=Rækker!X5,Rækker!X18,IF(AB26=Rækker!Z5,Rækker!Z18,IF(AB26=Rækker!AB5,Rækker!AB18,IF(AB26=Rækker!AD5,Rækker!AD18,IF(AB26=Rækker!AF5,Rækker!AF18,CX24))))))))</f>
        <v>1</v>
      </c>
      <c r="CX24" s="16">
        <f>IF(AB26=Rækker!AH5,Rækker!AH18,IF(AB26=Rækker!AJ5,Rækker!AJ18,IF(AB26=Rækker!AL5,Rækker!AL18,IF(AB26=Rækker!AN5,Rækker!AN18,0))))</f>
        <v>0</v>
      </c>
      <c r="CY24" s="16">
        <f>IF(AH26=Rækker!B5,Rækker!B18,IF(AH26=Rækker!D5,Rækker!D18,IF(AH26=Rækker!F5,Rækker!F18,IF(AH26=Rækker!H5,Rækker!H18,IF(AH26=Rækker!J5,Rækker!J18,IF(AH26=Rækker!L5,Rækker!L18,IF(AH26=Rækker!N5,Rækker!N18,IF(AH26=Rækker!P5,Rækker!P18,CZ24))))))))</f>
        <v>1</v>
      </c>
      <c r="CZ24" s="16">
        <f>IF(AH26=Rækker!R5,Rækker!R18,IF(AH26=Rækker!T5,Rækker!T18,IF(AH26=Rækker!V5,Rækker!V18,IF(AH26=Rækker!X5,Rækker!X18,IF(AH26=Rækker!Z5,Rækker!Z18,IF(AH26=Rækker!AB5,Rækker!AB18,IF(AH26=Rækker!AD5,Rækker!AD18,IF(AH26=Rækker!AF5,Rækker!AF18,DA24))))))))</f>
        <v>1</v>
      </c>
      <c r="DA24" s="16">
        <f>IF(AH26=Rækker!AH5,Rækker!AH18,IF(AH26=Rækker!AJ5,Rækker!AJ18,IF(AH26=Rækker!AL5,Rækker!AL18,IF(AH26=Rækker!AN5,Rækker!AN18,0))))</f>
        <v>0</v>
      </c>
      <c r="DB24" s="16">
        <f>IF(AN26=Rækker!B5,Rækker!B18,IF(AN26=Rækker!D5,Rækker!D18,IF(AN26=Rækker!F5,Rækker!F18,IF(AN26=Rækker!H5,Rækker!H18,IF(AN26=Rækker!J5,Rækker!J18,IF(AN26=Rækker!L5,Rækker!L18,IF(AN26=Rækker!N5,Rækker!N18,IF(AN26=Rækker!P5,Rækker!P18,DC24))))))))</f>
        <v>1</v>
      </c>
      <c r="DC24" s="16">
        <f>IF(AN26=Rækker!R5,Rækker!R18,IF(AN26=Rækker!T5,Rækker!T18,IF(AN26=Rækker!V5,Rækker!V18,IF(AN26=Rækker!X5,Rækker!X18,IF(AN26=Rækker!Z5,Rækker!Z18,IF(AN26=Rækker!AB5,Rækker!AB18,IF(AN26=Rækker!AD5,Rækker!AD18,IF(AN26=Rækker!AF5,Rækker!AF18,DD24))))))))</f>
        <v>1</v>
      </c>
      <c r="DD24" s="16">
        <f>IF(AN26=Rækker!AH5,Rækker!AH18,IF(AN26=Rækker!AJ5,Rækker!AJ18,IF(AN26=Rækker!AL5,Rækker!AL18,IF(AN26=Rækker!AN5,Rækker!AN18,0))))</f>
        <v>0</v>
      </c>
      <c r="DE24" s="16">
        <f>IF(AT26=Rækker!B5,Rækker!B18,IF(AT26=Rækker!D5,Rækker!D18,IF(AT26=Rækker!F5,Rækker!F18,IF(AT26=Rækker!H5,Rækker!H18,IF(AT26=Rækker!J5,Rækker!J18,IF(AT26=Rækker!L5,Rækker!L18,IF(AT26=Rækker!N5,Rækker!N18,IF(AT26=Rækker!P5,Rækker!P18,DF24))))))))</f>
        <v>1</v>
      </c>
      <c r="DF24" s="16">
        <f>IF(AT26=Rækker!R5,Rækker!R18,IF(AT26=Rækker!T5,Rækker!T18,IF(AT26=Rækker!V5,Rækker!V18,IF(AT26=Rækker!X5,Rækker!X18,IF(AT26=Rækker!Z5,Rækker!Z18,IF(AT26=Rækker!AB5,Rækker!AB18,IF(AT26=Rækker!AD5,Rækker!AD18,IF(AT26=Rækker!AF5,Rækker!AF18,DG24))))))))</f>
        <v>0</v>
      </c>
      <c r="DG24" s="16">
        <f>IF(AT26=Rækker!AH5,Rækker!AH18,IF(AT26=Rækker!AJ5,Rækker!AJ18,IF(AT26=Rækker!AL5,Rækker!AL18,IF(AT26=Rækker!AN5,Rækker!AN18,0))))</f>
        <v>0</v>
      </c>
      <c r="DH24" s="16">
        <f>IF(AZ26=Rækker!B5,Rækker!B18,IF(AZ26=Rækker!D5,Rækker!D18,IF(AZ26=Rækker!F5,Rækker!F18,IF(AZ26=Rækker!H5,Rækker!H18,IF(AZ26=Rækker!J5,Rækker!J18,IF(AZ26=Rækker!L5,Rækker!L18,IF(AZ26=Rækker!N5,Rækker!N18,IF(AZ26=Rækker!P5,Rækker!P18,DI24))))))))</f>
        <v>1</v>
      </c>
      <c r="DI24" s="16">
        <f>IF(AZ26=Rækker!R5,Rækker!R18,IF(AZ26=Rækker!T5,Rækker!T18,IF(AZ26=Rækker!V5,Rækker!V18,IF(AZ26=Rækker!X5,Rækker!X18,IF(AZ26=Rækker!Z5,Rækker!Z18,IF(AZ26=Rækker!AB5,Rækker!AB18,IF(AZ26=Rækker!AD5,Rækker!AD18,IF(AZ26=Rækker!AF5,Rækker!AF18,DJ24))))))))</f>
        <v>1</v>
      </c>
      <c r="DJ24" s="16">
        <f>IF(AZ26=Rækker!AH5,Rækker!AH18,IF(AZ26=Rækker!AJ5,Rækker!AJ18,IF(AZ26=Rækker!AL5,Rækker!AL18,IF(AZ26=Rækker!AN5,Rækker!AN18,0))))</f>
        <v>1</v>
      </c>
      <c r="DK24" s="16">
        <f>IF(BF26=Rækker!B5,Rækker!B18,IF(BF26=Rækker!D5,Rækker!D18,IF(BF26=Rækker!F5,Rækker!F18,IF(BF26=Rækker!H5,Rækker!H18,IF(BF26=Rækker!J5,Rækker!J18,IF(BF26=Rækker!L5,Rækker!L18,IF(BF26=Rækker!N5,Rækker!N18,IF(BF26=Rækker!P5,Rækker!P18,DL24))))))))</f>
        <v>1</v>
      </c>
      <c r="DL24" s="16">
        <f>IF(BF26=Rækker!R5,Rækker!R18,IF(BF26=Rækker!T5,Rækker!T18,IF(BF26=Rækker!V5,Rækker!V18,IF(BF26=Rækker!X5,Rækker!X18,IF(BF26=Rækker!Z5,Rækker!Z18,IF(BF26=Rækker!AB5,Rækker!AB18,IF(BF26=Rækker!AD5,Rækker!AD18,IF(BF26=Rækker!AF5,Rækker!AF18,DM24))))))))</f>
        <v>1</v>
      </c>
      <c r="DM24" s="16">
        <f>IF(BF26=Rækker!AH5,Rækker!AH18,IF(BF26=Rækker!AJ5,Rækker!AJ18,IF(BF26=Rækker!AL5,Rækker!AL18,IF(BF26=Rækker!AN5,Rækker!AN18,0))))</f>
        <v>1</v>
      </c>
      <c r="DN24" s="16">
        <f>IF(BL26=Rækker!B5,Rækker!B18,IF(BL26=Rækker!D5,Rækker!D18,IF(BL26=Rækker!F5,Rækker!F18,IF(BL26=Rækker!H5,Rækker!H18,IF(BL26=Rækker!J5,Rækker!J18,IF(BL26=Rækker!L5,Rækker!L18,IF(BL26=Rækker!N5,Rækker!N18,IF(BL26=Rækker!P5,Rækker!P18,DO24))))))))</f>
        <v>1</v>
      </c>
      <c r="DO24" s="16">
        <f>IF(BL26=Rækker!R5,Rækker!R18,IF(BL26=Rækker!T5,Rækker!T18,IF(BL26=Rækker!V5,Rækker!V18,IF(BL26=Rækker!X5,Rækker!X18,IF(BL26=Rækker!Z5,Rækker!Z18,IF(BL26=Rækker!AB5,Rækker!AB18,IF(BL26=Rækker!AD5,Rækker!AD18,IF(BL26=Rækker!AF5,Rækker!AF18,DP24))))))))</f>
        <v>0</v>
      </c>
      <c r="DP24" s="16">
        <f>IF(BL26=Rækker!AH5,Rækker!AH18,IF(BL26=Rækker!AJ5,Rækker!AJ18,IF(BL26=Rækker!AL5,Rækker!AL18,IF(BL26=Rækker!AN5,Rækker!AN18,0))))</f>
        <v>0</v>
      </c>
    </row>
    <row r="25" spans="1:120" ht="14.45" customHeight="1" thickBot="1" x14ac:dyDescent="0.2">
      <c r="A25" s="152"/>
      <c r="B25" s="153"/>
      <c r="C25" s="153"/>
      <c r="D25" s="153"/>
      <c r="E25" s="153"/>
      <c r="F25" s="153"/>
      <c r="G25" s="153"/>
      <c r="H25" s="153"/>
      <c r="I25" s="177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7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7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7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7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24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M25" s="16">
        <f>IF(J26=Rækker!B5,Rækker!B19,IF(J26=Rækker!D5,Rækker!D19,IF(J26=Rækker!F5,Rækker!F19,IF(J26=Rækker!H5,Rækker!H19,IF(J26=Rækker!J5,Rækker!J19,IF(J26=Rækker!L5,Rækker!L19,IF(J26=Rækker!N5,Rækker!N19,IF(J26=Rækker!P5,Rækker!P19,CN25))))))))</f>
        <v>1</v>
      </c>
      <c r="CN25" s="16">
        <f>IF(J26=Rækker!R5,Rækker!R19,IF(J26=Rækker!T5,Rækker!T19,IF(J26=Rækker!V5,Rækker!V19,IF(J26=Rækker!X5,Rækker!X19,IF(J26=Rækker!Z5,Rækker!Z19,IF(J26=Rækker!AB5,Rækker!AB19,IF(J26=Rækker!AD5,Rækker!AD19,IF(J26=Rækker!AF5,Rækker!AF19,CO25))))))))</f>
        <v>1</v>
      </c>
      <c r="CO25" s="16">
        <f>IF(J26=Rækker!AH5,Rækker!AH19,IF(J26=Rækker!AJ5,Rækker!AJ19,IF(J26=Rækker!AL5,Rækker!AL19,IF(J26=Rækker!AN5,Rækker!AN19,0))))</f>
        <v>1</v>
      </c>
      <c r="CP25" s="16" t="str">
        <f>IF(P26=Rækker!B5,Rækker!B19,IF(P26=Rækker!D5,Rækker!D19,IF(P26=Rækker!F5,Rækker!F19,IF(P26=Rækker!H5,Rækker!H19,IF(P26=Rækker!J5,Rækker!J19,IF(P26=Rækker!L5,Rækker!L19,IF(P26=Rækker!N5,Rækker!N19,IF(P26=Rækker!P5,Rækker!P19,CQ25))))))))</f>
        <v>x</v>
      </c>
      <c r="CQ25" s="16">
        <f>IF(P26=Rækker!R5,Rækker!R19,IF(P26=Rækker!T5,Rækker!T19,IF(P26=Rækker!V5,Rækker!V19,IF(P26=Rækker!X5,Rækker!X19,IF(P26=Rækker!Z5,Rækker!Z19,IF(P26=Rækker!AB5,Rækker!AB19,IF(P26=Rækker!AD5,Rækker!AD19,IF(P26=Rækker!AF5,Rækker!AF19,CR25))))))))</f>
        <v>0</v>
      </c>
      <c r="CR25" s="16">
        <f>IF(P26=Rækker!AH5,Rækker!AH19,IF(P26=Rækker!AJ5,Rækker!AJ19,IF(P26=Rækker!AL5,Rækker!AL19,IF(P26=Rækker!AN5,Rækker!AN19,0))))</f>
        <v>0</v>
      </c>
      <c r="CS25" s="16">
        <f>IF(V26=Rækker!B5,Rækker!B19,IF(V26=Rækker!D5,Rækker!D19,IF(V26=Rækker!F5,Rækker!F19,IF(V26=Rækker!H5,Rækker!H19,IF(V26=Rækker!J5,Rækker!J19,IF(V26=Rækker!L5,Rækker!L19,IF(V26=Rækker!N5,Rækker!N19,IF(V26=Rækker!P5,Rækker!P19,CT25))))))))</f>
        <v>2</v>
      </c>
      <c r="CT25" s="16">
        <f>IF(V26=Rækker!R5,Rækker!R19,IF(V26=Rækker!T5,Rækker!T19,IF(V26=Rækker!V5,Rækker!V19,IF(V26=Rækker!X5,Rækker!X19,IF(V26=Rækker!Z5,Rækker!Z19,IF(V26=Rækker!AB5,Rækker!AB19,IF(V26=Rækker!AD5,Rækker!AD19,IF(V26=Rækker!AF5,Rækker!AF19,CU25))))))))</f>
        <v>2</v>
      </c>
      <c r="CU25" s="16">
        <f>IF(V26=Rækker!AH5,Rækker!AH19,IF(V26=Rækker!AJ5,Rækker!AJ19,IF(V26=Rækker!AL5,Rækker!AL19,IF(V26=Rækker!AN5,Rækker!AN19,0))))</f>
        <v>0</v>
      </c>
      <c r="CV25" s="16">
        <f>IF(AB26=Rækker!B5,Rækker!B19,IF(AB26=Rækker!D5,Rækker!D19,IF(AB26=Rækker!F5,Rækker!F19,IF(AB26=Rækker!H5,Rækker!H19,IF(AB26=Rækker!J5,Rækker!J19,IF(AB26=Rækker!L5,Rækker!L19,IF(AB26=Rækker!N5,Rækker!N19,IF(AB26=Rækker!P5,Rækker!P19,CW25))))))))</f>
        <v>1</v>
      </c>
      <c r="CW25" s="16">
        <f>IF(AB26=Rækker!R5,Rækker!R19,IF(AB26=Rækker!T5,Rækker!T19,IF(AB26=Rækker!V5,Rækker!V19,IF(AB26=Rækker!X5,Rækker!X19,IF(AB26=Rækker!Z5,Rækker!Z19,IF(AB26=Rækker!AB5,Rækker!AB19,IF(AB26=Rækker!AD5,Rækker!AD19,IF(AB26=Rækker!AF5,Rækker!AF19,CX25))))))))</f>
        <v>1</v>
      </c>
      <c r="CX25" s="16">
        <f>IF(AB26=Rækker!AH5,Rækker!AH19,IF(AB26=Rækker!AJ5,Rækker!AJ19,IF(AB26=Rækker!AL5,Rækker!AL19,IF(AB26=Rækker!AN5,Rækker!AN19,0))))</f>
        <v>0</v>
      </c>
      <c r="CY25" s="16">
        <f>IF(AH26=Rækker!B5,Rækker!B19,IF(AH26=Rækker!D5,Rækker!D19,IF(AH26=Rækker!F5,Rækker!F19,IF(AH26=Rækker!H5,Rækker!H19,IF(AH26=Rækker!J5,Rækker!J19,IF(AH26=Rækker!L5,Rækker!L19,IF(AH26=Rækker!N5,Rækker!N19,IF(AH26=Rækker!P5,Rækker!P19,CZ25))))))))</f>
        <v>1</v>
      </c>
      <c r="CZ25" s="16">
        <f>IF(AH26=Rækker!R5,Rækker!R19,IF(AH26=Rækker!T5,Rækker!T19,IF(AH26=Rækker!V5,Rækker!V19,IF(AH26=Rækker!X5,Rækker!X19,IF(AH26=Rækker!Z5,Rækker!Z19,IF(AH26=Rækker!AB5,Rækker!AB19,IF(AH26=Rækker!AD5,Rækker!AD19,IF(AH26=Rækker!AF5,Rækker!AF19,DA25))))))))</f>
        <v>1</v>
      </c>
      <c r="DA25" s="16">
        <f>IF(AH26=Rækker!AH5,Rækker!AH19,IF(AH26=Rækker!AJ5,Rækker!AJ19,IF(AH26=Rækker!AL5,Rækker!AL19,IF(AH26=Rækker!AN5,Rækker!AN19,0))))</f>
        <v>0</v>
      </c>
      <c r="DB25" s="16">
        <f>IF(AN26=Rækker!B5,Rækker!B19,IF(AN26=Rækker!D5,Rækker!D19,IF(AN26=Rækker!F5,Rækker!F19,IF(AN26=Rækker!H5,Rækker!H19,IF(AN26=Rækker!J5,Rækker!J19,IF(AN26=Rækker!L5,Rækker!L19,IF(AN26=Rækker!N5,Rækker!N19,IF(AN26=Rækker!P5,Rækker!P19,DC25))))))))</f>
        <v>1</v>
      </c>
      <c r="DC25" s="16">
        <f>IF(AN26=Rækker!R5,Rækker!R19,IF(AN26=Rækker!T5,Rækker!T19,IF(AN26=Rækker!V5,Rækker!V19,IF(AN26=Rækker!X5,Rækker!X19,IF(AN26=Rækker!Z5,Rækker!Z19,IF(AN26=Rækker!AB5,Rækker!AB19,IF(AN26=Rækker!AD5,Rækker!AD19,IF(AN26=Rækker!AF5,Rækker!AF19,DD25))))))))</f>
        <v>1</v>
      </c>
      <c r="DD25" s="16">
        <f>IF(AN26=Rækker!AH5,Rækker!AH19,IF(AN26=Rækker!AJ5,Rækker!AJ19,IF(AN26=Rækker!AL5,Rækker!AL19,IF(AN26=Rækker!AN5,Rækker!AN19,0))))</f>
        <v>0</v>
      </c>
      <c r="DE25" s="16">
        <f>IF(AT26=Rækker!B5,Rækker!B19,IF(AT26=Rækker!D5,Rækker!D19,IF(AT26=Rækker!F5,Rækker!F19,IF(AT26=Rækker!H5,Rækker!H19,IF(AT26=Rækker!J5,Rækker!J19,IF(AT26=Rækker!L5,Rækker!L19,IF(AT26=Rækker!N5,Rækker!N19,IF(AT26=Rækker!P5,Rækker!P19,DF25))))))))</f>
        <v>2</v>
      </c>
      <c r="DF25" s="16">
        <f>IF(AT26=Rækker!R5,Rækker!R19,IF(AT26=Rækker!T5,Rækker!T19,IF(AT26=Rækker!V5,Rækker!V19,IF(AT26=Rækker!X5,Rækker!X19,IF(AT26=Rækker!Z5,Rækker!Z19,IF(AT26=Rækker!AB5,Rækker!AB19,IF(AT26=Rækker!AD5,Rækker!AD19,IF(AT26=Rækker!AF5,Rækker!AF19,DG25))))))))</f>
        <v>0</v>
      </c>
      <c r="DG25" s="16">
        <f>IF(AT26=Rækker!AH5,Rækker!AH19,IF(AT26=Rækker!AJ5,Rækker!AJ19,IF(AT26=Rækker!AL5,Rækker!AL19,IF(AT26=Rækker!AN5,Rækker!AN19,0))))</f>
        <v>0</v>
      </c>
      <c r="DH25" s="16">
        <f>IF(AZ26=Rækker!B5,Rækker!B19,IF(AZ26=Rækker!D5,Rækker!D19,IF(AZ26=Rækker!F5,Rækker!F19,IF(AZ26=Rækker!H5,Rækker!H19,IF(AZ26=Rækker!J5,Rækker!J19,IF(AZ26=Rækker!L5,Rækker!L19,IF(AZ26=Rækker!N5,Rækker!N19,IF(AZ26=Rækker!P5,Rækker!P19,DI25))))))))</f>
        <v>2</v>
      </c>
      <c r="DI25" s="16">
        <f>IF(AZ26=Rækker!R5,Rækker!R19,IF(AZ26=Rækker!T5,Rækker!T19,IF(AZ26=Rækker!V5,Rækker!V19,IF(AZ26=Rækker!X5,Rækker!X19,IF(AZ26=Rækker!Z5,Rækker!Z19,IF(AZ26=Rækker!AB5,Rækker!AB19,IF(AZ26=Rækker!AD5,Rækker!AD19,IF(AZ26=Rækker!AF5,Rækker!AF19,DJ25))))))))</f>
        <v>2</v>
      </c>
      <c r="DJ25" s="16">
        <f>IF(AZ26=Rækker!AH5,Rækker!AH19,IF(AZ26=Rækker!AJ5,Rækker!AJ19,IF(AZ26=Rækker!AL5,Rækker!AL19,IF(AZ26=Rækker!AN5,Rækker!AN19,0))))</f>
        <v>2</v>
      </c>
      <c r="DK25" s="16">
        <f>IF(BF26=Rækker!B5,Rækker!B19,IF(BF26=Rækker!D5,Rækker!D19,IF(BF26=Rækker!F5,Rækker!F19,IF(BF26=Rækker!H5,Rækker!H19,IF(BF26=Rækker!J5,Rækker!J19,IF(BF26=Rækker!L5,Rækker!L19,IF(BF26=Rækker!N5,Rækker!N19,IF(BF26=Rækker!P5,Rækker!P19,DL25))))))))</f>
        <v>2</v>
      </c>
      <c r="DL25" s="16">
        <f>IF(BF26=Rækker!R5,Rækker!R19,IF(BF26=Rækker!T5,Rækker!T19,IF(BF26=Rækker!V5,Rækker!V19,IF(BF26=Rækker!X5,Rækker!X19,IF(BF26=Rækker!Z5,Rækker!Z19,IF(BF26=Rækker!AB5,Rækker!AB19,IF(BF26=Rækker!AD5,Rækker!AD19,IF(BF26=Rækker!AF5,Rækker!AF19,DM25))))))))</f>
        <v>2</v>
      </c>
      <c r="DM25" s="16">
        <f>IF(BF26=Rækker!AH5,Rækker!AH19,IF(BF26=Rækker!AJ5,Rækker!AJ19,IF(BF26=Rækker!AL5,Rækker!AL19,IF(BF26=Rækker!AN5,Rækker!AN19,0))))</f>
        <v>2</v>
      </c>
      <c r="DN25" s="16">
        <f>IF(BL26=Rækker!B5,Rækker!B19,IF(BL26=Rækker!D5,Rækker!D19,IF(BL26=Rækker!F5,Rækker!F19,IF(BL26=Rækker!H5,Rækker!H19,IF(BL26=Rækker!J5,Rækker!J19,IF(BL26=Rækker!L5,Rækker!L19,IF(BL26=Rækker!N5,Rækker!N19,IF(BL26=Rækker!P5,Rækker!P19,DO25))))))))</f>
        <v>2</v>
      </c>
      <c r="DO25" s="16">
        <f>IF(BL26=Rækker!R5,Rækker!R19,IF(BL26=Rækker!T5,Rækker!T19,IF(BL26=Rækker!V5,Rækker!V19,IF(BL26=Rækker!X5,Rækker!X19,IF(BL26=Rækker!Z5,Rækker!Z19,IF(BL26=Rækker!AB5,Rækker!AB19,IF(BL26=Rækker!AD5,Rækker!AD19,IF(BL26=Rækker!AF5,Rækker!AF19,DP25))))))))</f>
        <v>0</v>
      </c>
      <c r="DP25" s="16">
        <f>IF(BL26=Rækker!AH5,Rækker!AH19,IF(BL26=Rækker!AJ5,Rækker!AJ19,IF(BL26=Rækker!AL5,Rækker!AL19,IF(BL26=Rækker!AN5,Rækker!AN19,0))))</f>
        <v>0</v>
      </c>
    </row>
    <row r="26" spans="1:120" ht="14.45" customHeight="1" x14ac:dyDescent="0.15">
      <c r="A26" s="137"/>
      <c r="B26" s="138"/>
      <c r="C26" s="138"/>
      <c r="D26" s="138"/>
      <c r="E26" s="138"/>
      <c r="F26" s="138"/>
      <c r="G26" s="139"/>
      <c r="H26" s="213" t="s">
        <v>21</v>
      </c>
      <c r="I26" s="201"/>
      <c r="J26" s="198" t="str">
        <f>DB!E12</f>
        <v>Steam</v>
      </c>
      <c r="K26" s="199"/>
      <c r="L26" s="199"/>
      <c r="M26" s="199"/>
      <c r="N26" s="206" t="s">
        <v>20</v>
      </c>
      <c r="O26" s="197"/>
      <c r="P26" s="198" t="str">
        <f>DB!F12</f>
        <v>Chelsea</v>
      </c>
      <c r="Q26" s="199"/>
      <c r="R26" s="199"/>
      <c r="S26" s="199"/>
      <c r="T26" s="209"/>
      <c r="U26" s="201"/>
      <c r="V26" s="198" t="str">
        <f>DB!E13</f>
        <v>SPVK</v>
      </c>
      <c r="W26" s="199"/>
      <c r="X26" s="199"/>
      <c r="Y26" s="199"/>
      <c r="Z26" s="206" t="s">
        <v>20</v>
      </c>
      <c r="AA26" s="197"/>
      <c r="AB26" s="198" t="str">
        <f>DB!F13</f>
        <v>Nuser</v>
      </c>
      <c r="AC26" s="199"/>
      <c r="AD26" s="199"/>
      <c r="AE26" s="199"/>
      <c r="AF26" s="209"/>
      <c r="AG26" s="201"/>
      <c r="AH26" s="198" t="str">
        <f>DB!E14</f>
        <v>Murer</v>
      </c>
      <c r="AI26" s="199"/>
      <c r="AJ26" s="199"/>
      <c r="AK26" s="199"/>
      <c r="AL26" s="206" t="s">
        <v>20</v>
      </c>
      <c r="AM26" s="197"/>
      <c r="AN26" s="198" t="str">
        <f>DB!F14</f>
        <v>Harry</v>
      </c>
      <c r="AO26" s="199"/>
      <c r="AP26" s="199"/>
      <c r="AQ26" s="199"/>
      <c r="AR26" s="209"/>
      <c r="AS26" s="201"/>
      <c r="AT26" s="198" t="str">
        <f>DB!E15</f>
        <v>Cork</v>
      </c>
      <c r="AU26" s="199"/>
      <c r="AV26" s="199"/>
      <c r="AW26" s="199"/>
      <c r="AX26" s="206" t="s">
        <v>20</v>
      </c>
      <c r="AY26" s="197"/>
      <c r="AZ26" s="198" t="str">
        <f>DB!F15</f>
        <v>Tynde</v>
      </c>
      <c r="BA26" s="199"/>
      <c r="BB26" s="199"/>
      <c r="BC26" s="199"/>
      <c r="BD26" s="209"/>
      <c r="BE26" s="201"/>
      <c r="BF26" s="198" t="str">
        <f>DB!E16</f>
        <v>United</v>
      </c>
      <c r="BG26" s="199"/>
      <c r="BH26" s="199"/>
      <c r="BI26" s="199"/>
      <c r="BJ26" s="206" t="s">
        <v>20</v>
      </c>
      <c r="BK26" s="197"/>
      <c r="BL26" s="198" t="str">
        <f>DB!F16</f>
        <v>Forest</v>
      </c>
      <c r="BM26" s="199"/>
      <c r="BN26" s="199"/>
      <c r="BO26" s="199"/>
      <c r="BP26" s="209"/>
      <c r="BQ26" s="17"/>
      <c r="BR26" s="224" t="str">
        <f>IF(CG14=13,CONCATENATE("Resultater, ",A1," - Pulje B:"),CONCATENATE("Resultater, ",DB!D1,". runde"," - Pulje B:"))</f>
        <v>Resultater, 2. runde - Pulje B:</v>
      </c>
      <c r="BS26" s="224"/>
      <c r="BT26" s="224"/>
      <c r="BU26" s="224"/>
      <c r="BV26" s="224"/>
      <c r="BW26" s="224"/>
      <c r="BX26" s="224"/>
      <c r="BY26" s="224"/>
      <c r="BZ26" s="224"/>
      <c r="CA26" s="224"/>
      <c r="CB26" s="224"/>
      <c r="CC26" s="224"/>
      <c r="CD26" s="224"/>
      <c r="CE26" s="224"/>
      <c r="CF26" s="224"/>
      <c r="CM26" s="16">
        <f>IF(J26=Rækker!B5,Rækker!B20,IF(J26=Rækker!D5,Rækker!D20,IF(J26=Rækker!F5,Rækker!F20,IF(J26=Rækker!H5,Rækker!H20,IF(J26=Rækker!J5,Rækker!J20,IF(J26=Rækker!L5,Rækker!L20,IF(J26=Rækker!N5,Rækker!N20,IF(J26=Rækker!P5,Rækker!P20,CN26))))))))</f>
        <v>1</v>
      </c>
      <c r="CN26" s="16">
        <f>IF(J26=Rækker!R5,Rækker!R20,IF(J26=Rækker!T5,Rækker!T20,IF(J26=Rækker!V5,Rækker!V20,IF(J26=Rækker!X5,Rækker!X20,IF(J26=Rækker!Z5,Rækker!Z20,IF(J26=Rækker!AB5,Rækker!AB20,IF(J26=Rækker!AD5,Rækker!AD20,IF(J26=Rækker!AF5,Rækker!AF20,CO26))))))))</f>
        <v>1</v>
      </c>
      <c r="CO26" s="16">
        <f>IF(J26=Rækker!AH5,Rækker!AH20,IF(J26=Rækker!AJ5,Rækker!AJ20,IF(J26=Rækker!AL5,Rækker!AL20,IF(J26=Rækker!AN5,Rækker!AN20,0))))</f>
        <v>1</v>
      </c>
      <c r="CP26" s="16" t="str">
        <f>IF(P26=Rækker!B5,Rækker!B20,IF(P26=Rækker!D5,Rækker!D20,IF(P26=Rækker!F5,Rækker!F20,IF(P26=Rækker!H5,Rækker!H20,IF(P26=Rækker!J5,Rækker!J20,IF(P26=Rækker!L5,Rækker!L20,IF(P26=Rækker!N5,Rækker!N20,IF(P26=Rækker!P5,Rækker!P20,CQ26))))))))</f>
        <v>x</v>
      </c>
      <c r="CQ26" s="16">
        <f>IF(P26=Rækker!R5,Rækker!R20,IF(P26=Rækker!T5,Rækker!T20,IF(P26=Rækker!V5,Rækker!V20,IF(P26=Rækker!X5,Rækker!X20,IF(P26=Rækker!Z5,Rækker!Z20,IF(P26=Rækker!AB5,Rækker!AB20,IF(P26=Rækker!AD5,Rækker!AD20,IF(P26=Rækker!AF5,Rækker!AF20,CR26))))))))</f>
        <v>0</v>
      </c>
      <c r="CR26" s="16">
        <f>IF(P26=Rækker!AH5,Rækker!AH20,IF(P26=Rækker!AJ5,Rækker!AJ20,IF(P26=Rækker!AL5,Rækker!AL20,IF(P26=Rækker!AN5,Rækker!AN20,0))))</f>
        <v>0</v>
      </c>
      <c r="CS26" s="16">
        <f>IF(V26=Rækker!B5,Rækker!B20,IF(V26=Rækker!D5,Rækker!D20,IF(V26=Rækker!F5,Rækker!F20,IF(V26=Rækker!H5,Rækker!H20,IF(V26=Rækker!J5,Rækker!J20,IF(V26=Rækker!L5,Rækker!L20,IF(V26=Rækker!N5,Rækker!N20,IF(V26=Rækker!P5,Rækker!P20,CT26))))))))</f>
        <v>1</v>
      </c>
      <c r="CT26" s="16">
        <f>IF(V26=Rækker!R5,Rækker!R20,IF(V26=Rækker!T5,Rækker!T20,IF(V26=Rækker!V5,Rækker!V20,IF(V26=Rækker!X5,Rækker!X20,IF(V26=Rækker!Z5,Rækker!Z20,IF(V26=Rækker!AB5,Rækker!AB20,IF(V26=Rækker!AD5,Rækker!AD20,IF(V26=Rækker!AF5,Rækker!AF20,CU26))))))))</f>
        <v>1</v>
      </c>
      <c r="CU26" s="16">
        <f>IF(V26=Rækker!AH5,Rækker!AH20,IF(V26=Rækker!AJ5,Rækker!AJ20,IF(V26=Rækker!AL5,Rækker!AL20,IF(V26=Rækker!AN5,Rækker!AN20,0))))</f>
        <v>0</v>
      </c>
      <c r="CV26" s="16">
        <f>IF(AB26=Rækker!B5,Rækker!B20,IF(AB26=Rækker!D5,Rækker!D20,IF(AB26=Rækker!F5,Rækker!F20,IF(AB26=Rækker!H5,Rækker!H20,IF(AB26=Rækker!J5,Rækker!J20,IF(AB26=Rækker!L5,Rækker!L20,IF(AB26=Rækker!N5,Rækker!N20,IF(AB26=Rækker!P5,Rækker!P20,CW26))))))))</f>
        <v>1</v>
      </c>
      <c r="CW26" s="16">
        <f>IF(AB26=Rækker!R5,Rækker!R20,IF(AB26=Rækker!T5,Rækker!T20,IF(AB26=Rækker!V5,Rækker!V20,IF(AB26=Rækker!X5,Rækker!X20,IF(AB26=Rækker!Z5,Rækker!Z20,IF(AB26=Rækker!AB5,Rækker!AB20,IF(AB26=Rækker!AD5,Rækker!AD20,IF(AB26=Rækker!AF5,Rækker!AF20,CX26))))))))</f>
        <v>1</v>
      </c>
      <c r="CX26" s="16">
        <f>IF(AB26=Rækker!AH5,Rækker!AH20,IF(AB26=Rækker!AJ5,Rækker!AJ20,IF(AB26=Rækker!AL5,Rækker!AL20,IF(AB26=Rækker!AN5,Rækker!AN20,0))))</f>
        <v>0</v>
      </c>
      <c r="CY26" s="16">
        <f>IF(AH26=Rækker!B5,Rækker!B20,IF(AH26=Rækker!D5,Rækker!D20,IF(AH26=Rækker!F5,Rækker!F20,IF(AH26=Rækker!H5,Rækker!H20,IF(AH26=Rækker!J5,Rækker!J20,IF(AH26=Rækker!L5,Rækker!L20,IF(AH26=Rækker!N5,Rækker!N20,IF(AH26=Rækker!P5,Rækker!P20,CZ26))))))))</f>
        <v>1</v>
      </c>
      <c r="CZ26" s="16">
        <f>IF(AH26=Rækker!R5,Rækker!R20,IF(AH26=Rækker!T5,Rækker!T20,IF(AH26=Rækker!V5,Rækker!V20,IF(AH26=Rækker!X5,Rækker!X20,IF(AH26=Rækker!Z5,Rækker!Z20,IF(AH26=Rækker!AB5,Rækker!AB20,IF(AH26=Rækker!AD5,Rækker!AD20,IF(AH26=Rækker!AF5,Rækker!AF20,DA26))))))))</f>
        <v>1</v>
      </c>
      <c r="DA26" s="16">
        <f>IF(AH26=Rækker!AH5,Rækker!AH20,IF(AH26=Rækker!AJ5,Rækker!AJ20,IF(AH26=Rækker!AL5,Rækker!AL20,IF(AH26=Rækker!AN5,Rækker!AN20,0))))</f>
        <v>0</v>
      </c>
      <c r="DB26" s="16">
        <f>IF(AN26=Rækker!B5,Rækker!B20,IF(AN26=Rækker!D5,Rækker!D20,IF(AN26=Rækker!F5,Rækker!F20,IF(AN26=Rækker!H5,Rækker!H20,IF(AN26=Rækker!J5,Rækker!J20,IF(AN26=Rækker!L5,Rækker!L20,IF(AN26=Rækker!N5,Rækker!N20,IF(AN26=Rækker!P5,Rækker!P20,DC26))))))))</f>
        <v>1</v>
      </c>
      <c r="DC26" s="16">
        <f>IF(AN26=Rækker!R5,Rækker!R20,IF(AN26=Rækker!T5,Rækker!T20,IF(AN26=Rækker!V5,Rækker!V20,IF(AN26=Rækker!X5,Rækker!X20,IF(AN26=Rækker!Z5,Rækker!Z20,IF(AN26=Rækker!AB5,Rækker!AB20,IF(AN26=Rækker!AD5,Rækker!AD20,IF(AN26=Rækker!AF5,Rækker!AF20,DD26))))))))</f>
        <v>1</v>
      </c>
      <c r="DD26" s="16">
        <f>IF(AN26=Rækker!AH5,Rækker!AH20,IF(AN26=Rækker!AJ5,Rækker!AJ20,IF(AN26=Rækker!AL5,Rækker!AL20,IF(AN26=Rækker!AN5,Rækker!AN20,0))))</f>
        <v>0</v>
      </c>
      <c r="DE26" s="16">
        <f>IF(AT26=Rækker!B5,Rækker!B20,IF(AT26=Rækker!D5,Rækker!D20,IF(AT26=Rækker!F5,Rækker!F20,IF(AT26=Rækker!H5,Rækker!H20,IF(AT26=Rækker!J5,Rækker!J20,IF(AT26=Rækker!L5,Rækker!L20,IF(AT26=Rækker!N5,Rækker!N20,IF(AT26=Rækker!P5,Rækker!P20,DF26))))))))</f>
        <v>1</v>
      </c>
      <c r="DF26" s="16">
        <f>IF(AT26=Rækker!R5,Rækker!R20,IF(AT26=Rækker!T5,Rækker!T20,IF(AT26=Rækker!V5,Rækker!V20,IF(AT26=Rækker!X5,Rækker!X20,IF(AT26=Rækker!Z5,Rækker!Z20,IF(AT26=Rækker!AB5,Rækker!AB20,IF(AT26=Rækker!AD5,Rækker!AD20,IF(AT26=Rækker!AF5,Rækker!AF20,DG26))))))))</f>
        <v>0</v>
      </c>
      <c r="DG26" s="16">
        <f>IF(AT26=Rækker!AH5,Rækker!AH20,IF(AT26=Rækker!AJ5,Rækker!AJ20,IF(AT26=Rækker!AL5,Rækker!AL20,IF(AT26=Rækker!AN5,Rækker!AN20,0))))</f>
        <v>0</v>
      </c>
      <c r="DH26" s="16">
        <f>IF(AZ26=Rækker!B5,Rækker!B20,IF(AZ26=Rækker!D5,Rækker!D20,IF(AZ26=Rækker!F5,Rækker!F20,IF(AZ26=Rækker!H5,Rækker!H20,IF(AZ26=Rækker!J5,Rækker!J20,IF(AZ26=Rækker!L5,Rækker!L20,IF(AZ26=Rækker!N5,Rækker!N20,IF(AZ26=Rækker!P5,Rækker!P20,DI26))))))))</f>
        <v>1</v>
      </c>
      <c r="DI26" s="16">
        <f>IF(AZ26=Rækker!R5,Rækker!R20,IF(AZ26=Rækker!T5,Rækker!T20,IF(AZ26=Rækker!V5,Rækker!V20,IF(AZ26=Rækker!X5,Rækker!X20,IF(AZ26=Rækker!Z5,Rækker!Z20,IF(AZ26=Rækker!AB5,Rækker!AB20,IF(AZ26=Rækker!AD5,Rækker!AD20,IF(AZ26=Rækker!AF5,Rækker!AF20,DJ26))))))))</f>
        <v>1</v>
      </c>
      <c r="DJ26" s="16">
        <f>IF(AZ26=Rækker!AH5,Rækker!AH20,IF(AZ26=Rækker!AJ5,Rækker!AJ20,IF(AZ26=Rækker!AL5,Rækker!AL20,IF(AZ26=Rækker!AN5,Rækker!AN20,0))))</f>
        <v>1</v>
      </c>
      <c r="DK26" s="16">
        <f>IF(BF26=Rækker!B5,Rækker!B20,IF(BF26=Rækker!D5,Rækker!D20,IF(BF26=Rækker!F5,Rækker!F20,IF(BF26=Rækker!H5,Rækker!H20,IF(BF26=Rækker!J5,Rækker!J20,IF(BF26=Rækker!L5,Rækker!L20,IF(BF26=Rækker!N5,Rækker!N20,IF(BF26=Rækker!P5,Rækker!P20,DL26))))))))</f>
        <v>1</v>
      </c>
      <c r="DL26" s="16">
        <f>IF(BF26=Rækker!R5,Rækker!R20,IF(BF26=Rækker!T5,Rækker!T20,IF(BF26=Rækker!V5,Rækker!V20,IF(BF26=Rækker!X5,Rækker!X20,IF(BF26=Rækker!Z5,Rækker!Z20,IF(BF26=Rækker!AB5,Rækker!AB20,IF(BF26=Rækker!AD5,Rækker!AD20,IF(BF26=Rækker!AF5,Rækker!AF20,DM26))))))))</f>
        <v>1</v>
      </c>
      <c r="DM26" s="16">
        <f>IF(BF26=Rækker!AH5,Rækker!AH20,IF(BF26=Rækker!AJ5,Rækker!AJ20,IF(BF26=Rækker!AL5,Rækker!AL20,IF(BF26=Rækker!AN5,Rækker!AN20,0))))</f>
        <v>1</v>
      </c>
      <c r="DN26" s="16">
        <f>IF(BL26=Rækker!B5,Rækker!B20,IF(BL26=Rækker!D5,Rækker!D20,IF(BL26=Rækker!F5,Rækker!F20,IF(BL26=Rækker!H5,Rækker!H20,IF(BL26=Rækker!J5,Rækker!J20,IF(BL26=Rækker!L5,Rækker!L20,IF(BL26=Rækker!N5,Rækker!N20,IF(BL26=Rækker!P5,Rækker!P20,DO26))))))))</f>
        <v>1</v>
      </c>
      <c r="DO26" s="16">
        <f>IF(BL26=Rækker!R5,Rækker!R20,IF(BL26=Rækker!T5,Rækker!T20,IF(BL26=Rækker!V5,Rækker!V20,IF(BL26=Rækker!X5,Rækker!X20,IF(BL26=Rækker!Z5,Rækker!Z20,IF(BL26=Rækker!AB5,Rækker!AB20,IF(BL26=Rækker!AD5,Rækker!AD20,IF(BL26=Rækker!AF5,Rækker!AF20,DP26))))))))</f>
        <v>0</v>
      </c>
      <c r="DP26" s="16">
        <f>IF(BL26=Rækker!AH5,Rækker!AH20,IF(BL26=Rækker!AJ5,Rækker!AJ20,IF(BL26=Rækker!AL5,Rækker!AL20,IF(BL26=Rækker!AN5,Rækker!AN20,0))))</f>
        <v>0</v>
      </c>
    </row>
    <row r="27" spans="1:120" ht="14.45" customHeight="1" x14ac:dyDescent="0.15">
      <c r="A27" s="140"/>
      <c r="B27" s="141"/>
      <c r="C27" s="141"/>
      <c r="D27" s="141"/>
      <c r="E27" s="141"/>
      <c r="F27" s="141"/>
      <c r="G27" s="142"/>
      <c r="H27" s="214"/>
      <c r="I27" s="202"/>
      <c r="J27" s="200"/>
      <c r="K27" s="200"/>
      <c r="L27" s="200"/>
      <c r="M27" s="200"/>
      <c r="N27" s="211"/>
      <c r="O27" s="211"/>
      <c r="P27" s="200"/>
      <c r="Q27" s="200"/>
      <c r="R27" s="200"/>
      <c r="S27" s="200"/>
      <c r="T27" s="210"/>
      <c r="U27" s="202"/>
      <c r="V27" s="200"/>
      <c r="W27" s="200"/>
      <c r="X27" s="200"/>
      <c r="Y27" s="200"/>
      <c r="Z27" s="211"/>
      <c r="AA27" s="211"/>
      <c r="AB27" s="200"/>
      <c r="AC27" s="200"/>
      <c r="AD27" s="200"/>
      <c r="AE27" s="200"/>
      <c r="AF27" s="210"/>
      <c r="AG27" s="202"/>
      <c r="AH27" s="200"/>
      <c r="AI27" s="200"/>
      <c r="AJ27" s="200"/>
      <c r="AK27" s="200"/>
      <c r="AL27" s="211"/>
      <c r="AM27" s="211"/>
      <c r="AN27" s="200"/>
      <c r="AO27" s="200"/>
      <c r="AP27" s="200"/>
      <c r="AQ27" s="200"/>
      <c r="AR27" s="210"/>
      <c r="AS27" s="202"/>
      <c r="AT27" s="200"/>
      <c r="AU27" s="200"/>
      <c r="AV27" s="200"/>
      <c r="AW27" s="200"/>
      <c r="AX27" s="211"/>
      <c r="AY27" s="211"/>
      <c r="AZ27" s="200"/>
      <c r="BA27" s="200"/>
      <c r="BB27" s="200"/>
      <c r="BC27" s="200"/>
      <c r="BD27" s="210"/>
      <c r="BE27" s="202"/>
      <c r="BF27" s="200"/>
      <c r="BG27" s="200"/>
      <c r="BH27" s="200"/>
      <c r="BI27" s="200"/>
      <c r="BJ27" s="211"/>
      <c r="BK27" s="211"/>
      <c r="BL27" s="200"/>
      <c r="BM27" s="200"/>
      <c r="BN27" s="200"/>
      <c r="BO27" s="200"/>
      <c r="BP27" s="210"/>
      <c r="BQ27" s="17"/>
      <c r="BR27" s="121" t="str">
        <f>IF(CG14=13,DB!E12,DB!A12)</f>
        <v>Steam</v>
      </c>
      <c r="BS27" s="121"/>
      <c r="BT27" s="16" t="s">
        <v>20</v>
      </c>
      <c r="BU27" s="151" t="str">
        <f>IF(CG14=13,DB!F12,DB!B12)</f>
        <v>Chelsea</v>
      </c>
      <c r="BV27" s="151"/>
      <c r="BW27" s="151"/>
      <c r="BX27" s="151"/>
      <c r="BY27" s="151"/>
      <c r="BZ27" s="151"/>
      <c r="CA27" s="151"/>
      <c r="CB27" s="21">
        <f>IF(CG14=13,DB!G12,DB!C12)</f>
        <v>3</v>
      </c>
      <c r="CC27" s="16" t="s">
        <v>20</v>
      </c>
      <c r="CD27" s="22">
        <f>IF(CG14=13,DB!H12,DB!D12)</f>
        <v>3</v>
      </c>
      <c r="CM27" s="16">
        <f>IF(J26=Rækker!B5,Rækker!B21,IF(J26=Rækker!D5,Rækker!D21,IF(J26=Rækker!F5,Rækker!F21,IF(J26=Rækker!H5,Rækker!H21,IF(J26=Rækker!J5,Rækker!J21,IF(J26=Rækker!L5,Rækker!L21,IF(J26=Rækker!N5,Rækker!N21,IF(J26=Rækker!P5,Rækker!P21,CN27))))))))</f>
        <v>1</v>
      </c>
      <c r="CN27" s="16">
        <f>IF(J26=Rækker!R5,Rækker!R21,IF(J26=Rækker!T5,Rækker!T21,IF(J26=Rækker!V5,Rækker!V21,IF(J26=Rækker!X5,Rækker!X21,IF(J26=Rækker!Z5,Rækker!Z21,IF(J26=Rækker!AB5,Rækker!AB21,IF(J26=Rækker!AD5,Rækker!AD21,IF(J26=Rækker!AF5,Rækker!AF21,CO27))))))))</f>
        <v>1</v>
      </c>
      <c r="CO27" s="16">
        <f>IF(J26=Rækker!AH5,Rækker!AH21,IF(J26=Rækker!AJ5,Rækker!AJ21,IF(J26=Rækker!AL5,Rækker!AL21,IF(J26=Rækker!AN5,Rækker!AN21,0))))</f>
        <v>1</v>
      </c>
      <c r="CP27" s="16">
        <f>IF(P26=Rækker!B5,Rækker!B21,IF(P26=Rækker!D5,Rækker!D21,IF(P26=Rækker!F5,Rækker!F21,IF(P26=Rækker!H5,Rækker!H21,IF(P26=Rækker!J5,Rækker!J21,IF(P26=Rækker!L5,Rækker!L21,IF(P26=Rækker!N5,Rækker!N21,IF(P26=Rækker!P5,Rækker!P21,CQ27))))))))</f>
        <v>2</v>
      </c>
      <c r="CQ27" s="16">
        <f>IF(P26=Rækker!R5,Rækker!R21,IF(P26=Rækker!T5,Rækker!T21,IF(P26=Rækker!V5,Rækker!V21,IF(P26=Rækker!X5,Rækker!X21,IF(P26=Rækker!Z5,Rækker!Z21,IF(P26=Rækker!AB5,Rækker!AB21,IF(P26=Rækker!AD5,Rækker!AD21,IF(P26=Rækker!AF5,Rækker!AF21,CR27))))))))</f>
        <v>0</v>
      </c>
      <c r="CR27" s="16">
        <f>IF(P26=Rækker!AH5,Rækker!AH21,IF(P26=Rækker!AJ5,Rækker!AJ21,IF(P26=Rækker!AL5,Rækker!AL21,IF(P26=Rækker!AN5,Rækker!AN21,0))))</f>
        <v>0</v>
      </c>
      <c r="CS27" s="16">
        <f>IF(V26=Rækker!B5,Rækker!B21,IF(V26=Rækker!D5,Rækker!D21,IF(V26=Rækker!F5,Rækker!F21,IF(V26=Rækker!H5,Rækker!H21,IF(V26=Rækker!J5,Rækker!J21,IF(V26=Rækker!L5,Rækker!L21,IF(V26=Rækker!N5,Rækker!N21,IF(V26=Rækker!P5,Rækker!P21,CT27))))))))</f>
        <v>2</v>
      </c>
      <c r="CT27" s="16">
        <f>IF(V26=Rækker!R5,Rækker!R21,IF(V26=Rækker!T5,Rækker!T21,IF(V26=Rækker!V5,Rækker!V21,IF(V26=Rækker!X5,Rækker!X21,IF(V26=Rækker!Z5,Rækker!Z21,IF(V26=Rækker!AB5,Rækker!AB21,IF(V26=Rækker!AD5,Rækker!AD21,IF(V26=Rækker!AF5,Rækker!AF21,CU27))))))))</f>
        <v>2</v>
      </c>
      <c r="CU27" s="16">
        <f>IF(V26=Rækker!AH5,Rækker!AH21,IF(V26=Rækker!AJ5,Rækker!AJ21,IF(V26=Rækker!AL5,Rækker!AL21,IF(V26=Rækker!AN5,Rækker!AN21,0))))</f>
        <v>0</v>
      </c>
      <c r="CV27" s="16">
        <f>IF(AB26=Rækker!B5,Rækker!B21,IF(AB26=Rækker!D5,Rækker!D21,IF(AB26=Rækker!F5,Rækker!F21,IF(AB26=Rækker!H5,Rækker!H21,IF(AB26=Rækker!J5,Rækker!J21,IF(AB26=Rækker!L5,Rækker!L21,IF(AB26=Rækker!N5,Rækker!N21,IF(AB26=Rækker!P5,Rækker!P21,CW27))))))))</f>
        <v>2</v>
      </c>
      <c r="CW27" s="16">
        <f>IF(AB26=Rækker!R5,Rækker!R21,IF(AB26=Rækker!T5,Rækker!T21,IF(AB26=Rækker!V5,Rækker!V21,IF(AB26=Rækker!X5,Rækker!X21,IF(AB26=Rækker!Z5,Rækker!Z21,IF(AB26=Rækker!AB5,Rækker!AB21,IF(AB26=Rækker!AD5,Rækker!AD21,IF(AB26=Rækker!AF5,Rækker!AF21,CX27))))))))</f>
        <v>2</v>
      </c>
      <c r="CX27" s="16">
        <f>IF(AB26=Rækker!AH5,Rækker!AH21,IF(AB26=Rækker!AJ5,Rækker!AJ21,IF(AB26=Rækker!AL5,Rækker!AL21,IF(AB26=Rækker!AN5,Rækker!AN21,0))))</f>
        <v>0</v>
      </c>
      <c r="CY27" s="16">
        <f>IF(AH26=Rækker!B5,Rækker!B21,IF(AH26=Rækker!D5,Rækker!D21,IF(AH26=Rækker!F5,Rækker!F21,IF(AH26=Rækker!H5,Rækker!H21,IF(AH26=Rækker!J5,Rækker!J21,IF(AH26=Rækker!L5,Rækker!L21,IF(AH26=Rækker!N5,Rækker!N21,IF(AH26=Rækker!P5,Rækker!P21,CZ27))))))))</f>
        <v>2</v>
      </c>
      <c r="CZ27" s="16">
        <f>IF(AH26=Rækker!R5,Rækker!R21,IF(AH26=Rækker!T5,Rækker!T21,IF(AH26=Rækker!V5,Rækker!V21,IF(AH26=Rækker!X5,Rækker!X21,IF(AH26=Rækker!Z5,Rækker!Z21,IF(AH26=Rækker!AB5,Rækker!AB21,IF(AH26=Rækker!AD5,Rækker!AD21,IF(AH26=Rækker!AF5,Rækker!AF21,DA27))))))))</f>
        <v>2</v>
      </c>
      <c r="DA27" s="16">
        <f>IF(AH26=Rækker!AH5,Rækker!AH21,IF(AH26=Rækker!AJ5,Rækker!AJ21,IF(AH26=Rækker!AL5,Rækker!AL21,IF(AH26=Rækker!AN5,Rækker!AN21,0))))</f>
        <v>0</v>
      </c>
      <c r="DB27" s="16">
        <f>IF(AN26=Rækker!B5,Rækker!B21,IF(AN26=Rækker!D5,Rækker!D21,IF(AN26=Rækker!F5,Rækker!F21,IF(AN26=Rækker!H5,Rækker!H21,IF(AN26=Rækker!J5,Rækker!J21,IF(AN26=Rækker!L5,Rækker!L21,IF(AN26=Rækker!N5,Rækker!N21,IF(AN26=Rækker!P5,Rækker!P21,DC27))))))))</f>
        <v>2</v>
      </c>
      <c r="DC27" s="16">
        <f>IF(AN26=Rækker!R5,Rækker!R21,IF(AN26=Rækker!T5,Rækker!T21,IF(AN26=Rækker!V5,Rækker!V21,IF(AN26=Rækker!X5,Rækker!X21,IF(AN26=Rækker!Z5,Rækker!Z21,IF(AN26=Rækker!AB5,Rækker!AB21,IF(AN26=Rækker!AD5,Rækker!AD21,IF(AN26=Rækker!AF5,Rækker!AF21,DD27))))))))</f>
        <v>2</v>
      </c>
      <c r="DD27" s="16">
        <f>IF(AN26=Rækker!AH5,Rækker!AH21,IF(AN26=Rækker!AJ5,Rækker!AJ21,IF(AN26=Rækker!AL5,Rækker!AL21,IF(AN26=Rækker!AN5,Rækker!AN21,0))))</f>
        <v>0</v>
      </c>
      <c r="DE27" s="16">
        <f>IF(AT26=Rækker!B5,Rækker!B21,IF(AT26=Rækker!D5,Rækker!D21,IF(AT26=Rækker!F5,Rækker!F21,IF(AT26=Rækker!H5,Rækker!H21,IF(AT26=Rækker!J5,Rækker!J21,IF(AT26=Rækker!L5,Rækker!L21,IF(AT26=Rækker!N5,Rækker!N21,IF(AT26=Rækker!P5,Rækker!P21,DF27))))))))</f>
        <v>2</v>
      </c>
      <c r="DF27" s="16">
        <f>IF(AT26=Rækker!R5,Rækker!R21,IF(AT26=Rækker!T5,Rækker!T21,IF(AT26=Rækker!V5,Rækker!V21,IF(AT26=Rækker!X5,Rækker!X21,IF(AT26=Rækker!Z5,Rækker!Z21,IF(AT26=Rækker!AB5,Rækker!AB21,IF(AT26=Rækker!AD5,Rækker!AD21,IF(AT26=Rækker!AF5,Rækker!AF21,DG27))))))))</f>
        <v>0</v>
      </c>
      <c r="DG27" s="16">
        <f>IF(AT26=Rækker!AH5,Rækker!AH21,IF(AT26=Rækker!AJ5,Rækker!AJ21,IF(AT26=Rækker!AL5,Rækker!AL21,IF(AT26=Rækker!AN5,Rækker!AN21,0))))</f>
        <v>0</v>
      </c>
      <c r="DH27" s="16">
        <f>IF(AZ26=Rækker!B5,Rækker!B21,IF(AZ26=Rækker!D5,Rækker!D21,IF(AZ26=Rækker!F5,Rækker!F21,IF(AZ26=Rækker!H5,Rækker!H21,IF(AZ26=Rækker!J5,Rækker!J21,IF(AZ26=Rækker!L5,Rækker!L21,IF(AZ26=Rækker!N5,Rækker!N21,IF(AZ26=Rækker!P5,Rækker!P21,DI27))))))))</f>
        <v>2</v>
      </c>
      <c r="DI27" s="16">
        <f>IF(AZ26=Rækker!R5,Rækker!R21,IF(AZ26=Rækker!T5,Rækker!T21,IF(AZ26=Rækker!V5,Rækker!V21,IF(AZ26=Rækker!X5,Rækker!X21,IF(AZ26=Rækker!Z5,Rækker!Z21,IF(AZ26=Rækker!AB5,Rækker!AB21,IF(AZ26=Rækker!AD5,Rækker!AD21,IF(AZ26=Rækker!AF5,Rækker!AF21,DJ27))))))))</f>
        <v>2</v>
      </c>
      <c r="DJ27" s="16">
        <f>IF(AZ26=Rækker!AH5,Rækker!AH21,IF(AZ26=Rækker!AJ5,Rækker!AJ21,IF(AZ26=Rækker!AL5,Rækker!AL21,IF(AZ26=Rækker!AN5,Rækker!AN21,0))))</f>
        <v>2</v>
      </c>
      <c r="DK27" s="16">
        <f>IF(BF26=Rækker!B5,Rækker!B21,IF(BF26=Rækker!D5,Rækker!D21,IF(BF26=Rækker!F5,Rækker!F21,IF(BF26=Rækker!H5,Rækker!H21,IF(BF26=Rækker!J5,Rækker!J21,IF(BF26=Rækker!L5,Rækker!L21,IF(BF26=Rækker!N5,Rækker!N21,IF(BF26=Rækker!P5,Rækker!P21,DL27))))))))</f>
        <v>2</v>
      </c>
      <c r="DL27" s="16">
        <f>IF(BF26=Rækker!R5,Rækker!R21,IF(BF26=Rækker!T5,Rækker!T21,IF(BF26=Rækker!V5,Rækker!V21,IF(BF26=Rækker!X5,Rækker!X21,IF(BF26=Rækker!Z5,Rækker!Z21,IF(BF26=Rækker!AB5,Rækker!AB21,IF(BF26=Rækker!AD5,Rækker!AD21,IF(BF26=Rækker!AF5,Rækker!AF21,DM27))))))))</f>
        <v>2</v>
      </c>
      <c r="DM27" s="16">
        <f>IF(BF26=Rækker!AH5,Rækker!AH21,IF(BF26=Rækker!AJ5,Rækker!AJ21,IF(BF26=Rækker!AL5,Rækker!AL21,IF(BF26=Rækker!AN5,Rækker!AN21,0))))</f>
        <v>2</v>
      </c>
      <c r="DN27" s="16">
        <f>IF(BL26=Rækker!B5,Rækker!B21,IF(BL26=Rækker!D5,Rækker!D21,IF(BL26=Rækker!F5,Rækker!F21,IF(BL26=Rækker!H5,Rækker!H21,IF(BL26=Rækker!J5,Rækker!J21,IF(BL26=Rækker!L5,Rækker!L21,IF(BL26=Rækker!N5,Rækker!N21,IF(BL26=Rækker!P5,Rækker!P21,DO27))))))))</f>
        <v>2</v>
      </c>
      <c r="DO27" s="16">
        <f>IF(BL26=Rækker!R5,Rækker!R21,IF(BL26=Rækker!T5,Rækker!T21,IF(BL26=Rækker!V5,Rækker!V21,IF(BL26=Rækker!X5,Rækker!X21,IF(BL26=Rækker!Z5,Rækker!Z21,IF(BL26=Rækker!AB5,Rækker!AB21,IF(BL26=Rækker!AD5,Rækker!AD21,IF(BL26=Rækker!AF5,Rækker!AF21,DP27))))))))</f>
        <v>0</v>
      </c>
      <c r="DP27" s="16">
        <f>IF(BL26=Rækker!AH5,Rækker!AH21,IF(BL26=Rækker!AJ5,Rækker!AJ21,IF(BL26=Rækker!AL5,Rækker!AL21,IF(BL26=Rækker!AN5,Rækker!AN21,0))))</f>
        <v>0</v>
      </c>
    </row>
    <row r="28" spans="1:120" ht="14.45" customHeight="1" x14ac:dyDescent="0.15">
      <c r="A28" s="140"/>
      <c r="B28" s="141"/>
      <c r="C28" s="141"/>
      <c r="D28" s="141"/>
      <c r="E28" s="141"/>
      <c r="F28" s="141"/>
      <c r="G28" s="142"/>
      <c r="H28" s="214"/>
      <c r="I28" s="202"/>
      <c r="J28" s="200"/>
      <c r="K28" s="200"/>
      <c r="L28" s="200"/>
      <c r="M28" s="200"/>
      <c r="N28" s="211"/>
      <c r="O28" s="211"/>
      <c r="P28" s="200"/>
      <c r="Q28" s="200"/>
      <c r="R28" s="200"/>
      <c r="S28" s="200"/>
      <c r="T28" s="210"/>
      <c r="U28" s="202"/>
      <c r="V28" s="200"/>
      <c r="W28" s="200"/>
      <c r="X28" s="200"/>
      <c r="Y28" s="200"/>
      <c r="Z28" s="211"/>
      <c r="AA28" s="211"/>
      <c r="AB28" s="200"/>
      <c r="AC28" s="200"/>
      <c r="AD28" s="200"/>
      <c r="AE28" s="200"/>
      <c r="AF28" s="210"/>
      <c r="AG28" s="202"/>
      <c r="AH28" s="200"/>
      <c r="AI28" s="200"/>
      <c r="AJ28" s="200"/>
      <c r="AK28" s="200"/>
      <c r="AL28" s="211"/>
      <c r="AM28" s="211"/>
      <c r="AN28" s="200"/>
      <c r="AO28" s="200"/>
      <c r="AP28" s="200"/>
      <c r="AQ28" s="200"/>
      <c r="AR28" s="210"/>
      <c r="AS28" s="202"/>
      <c r="AT28" s="200"/>
      <c r="AU28" s="200"/>
      <c r="AV28" s="200"/>
      <c r="AW28" s="200"/>
      <c r="AX28" s="211"/>
      <c r="AY28" s="211"/>
      <c r="AZ28" s="200"/>
      <c r="BA28" s="200"/>
      <c r="BB28" s="200"/>
      <c r="BC28" s="200"/>
      <c r="BD28" s="210"/>
      <c r="BE28" s="202"/>
      <c r="BF28" s="200"/>
      <c r="BG28" s="200"/>
      <c r="BH28" s="200"/>
      <c r="BI28" s="200"/>
      <c r="BJ28" s="211"/>
      <c r="BK28" s="211"/>
      <c r="BL28" s="200"/>
      <c r="BM28" s="200"/>
      <c r="BN28" s="200"/>
      <c r="BO28" s="200"/>
      <c r="BP28" s="210"/>
      <c r="BQ28" s="17"/>
      <c r="BR28" s="121" t="str">
        <f>IF(CG14=13,DB!E13,DB!A13)</f>
        <v>SPVK</v>
      </c>
      <c r="BS28" s="121"/>
      <c r="BT28" s="16" t="s">
        <v>20</v>
      </c>
      <c r="BU28" s="151" t="str">
        <f>IF(CG14=13,DB!F13,DB!B13)</f>
        <v>Nuser</v>
      </c>
      <c r="BV28" s="151"/>
      <c r="BW28" s="151"/>
      <c r="BX28" s="151"/>
      <c r="BY28" s="151"/>
      <c r="BZ28" s="151"/>
      <c r="CA28" s="151"/>
      <c r="CB28" s="21">
        <f>IF(CG14=13,DB!G13,DB!C13)</f>
        <v>4</v>
      </c>
      <c r="CC28" s="16" t="s">
        <v>20</v>
      </c>
      <c r="CD28" s="22">
        <f>IF(CG14=13,DB!H13,DB!D13)</f>
        <v>5</v>
      </c>
      <c r="CM28" s="16">
        <f>IF(H11=CM15,1,0)+IF(H12=CM16,1,0)+IF(H13=CM17,1,0)+IF(H14=CM18,1,0)+IF(H15=CM19,1,0)+IF(H16=CM20,1,0)+IF(H17=CM21,1,0)+IF(H18=CM22,1,0)+IF(H19=CM23,1,0)+IF(H20=CM24,1,0)+IF(H21=CM25,1,0)+IF(H22=CM26,1,0)+IF(H23=CM27,1,0)</f>
        <v>3</v>
      </c>
      <c r="CP28" s="16">
        <f>IF(H11=CP15,1,0)+IF(H12=CP16,1,0)+IF(H13=CP17,1,0)+IF(H14=CP18,1,0)+IF(H15=CP19,1,0)+IF(H16=CP20,1,0)+IF(H17=CP21,1,0)+IF(H18=CP22,1,0)+IF(H19=CP23,1,0)+IF(H20=CP24,1,0)+IF(H21=CP25,1,0)+IF(H22=CP26,1,0)+IF(H23=CP27,1,0)</f>
        <v>3</v>
      </c>
      <c r="CS28" s="16">
        <f>IF(H11=CS15,1,0)+IF(H12=CS16,1,0)+IF(H13=CS17,1,0)+IF(H14=CS18,1,0)+IF(H15=CS19,1,0)+IF(H16=CS20,1,0)+IF(H17=CS21,1,0)+IF(H18=CS22,1,0)+IF(H19=CS23,1,0)+IF(H20=CS24,1,0)+IF(H21=CS25,1,0)+IF(H22=CS26,1,0)+IF(H23=CS27,1,0)</f>
        <v>4</v>
      </c>
      <c r="CV28" s="16">
        <f>IF(H11=CV15,1,0)+IF(H12=CV16,1,0)+IF(H13=CV17,1,0)+IF(H14=CV18,1,0)+IF(H15=CV19,1,0)+IF(H16=CV20,1,0)+IF(H17=CV21,1,0)+IF(H18=CV22,1,0)+IF(H19=CV23,1,0)+IF(H20=CV24,1,0)+IF(H21=CV25,1,0)+IF(H22=CV26,1,0)+IF(H23=CV27,1,0)</f>
        <v>5</v>
      </c>
      <c r="CY28" s="16">
        <f>IF(H11=CY15,1,0)+IF(H12=CY16,1,0)+IF(H13=CY17,1,0)+IF(H14=CY18,1,0)+IF(H15=CY19,1,0)+IF(H16=CY20,1,0)+IF(H17=CY21,1,0)+IF(H18=CY22,1,0)+IF(H19=CY23,1,0)+IF(H20=CY24,1,0)+IF(H21=CY25,1,0)+IF(H22=CY26,1,0)+IF(H23=CY27,1,0)</f>
        <v>3</v>
      </c>
      <c r="DB28" s="16">
        <f>IF(H11=DB15,1,0)+IF(H12=DB16,1,0)+IF(H13=DB17,1,0)+IF(H14=DB18,1,0)+IF(H15=DB19,1,0)+IF(H16=DB20,1,0)+IF(H17=DB21,1,0)+IF(H18=DB22,1,0)+IF(H19=DB23,1,0)+IF(H20=DB24,1,0)+IF(H21=DB25,1,0)+IF(H22=DB26,1,0)+IF(H23=DB27,1,0)</f>
        <v>5</v>
      </c>
      <c r="DE28" s="16">
        <f>IF(H11=DE15,1,0)+IF(H12=DE16,1,0)+IF(H13=DE17,1,0)+IF(H14=DE18,1,0)+IF(H15=DE19,1,0)+IF(H16=DE20,1,0)+IF(H17=DE21,1,0)+IF(H18=DE22,1,0)+IF(H19=DE23,1,0)+IF(H20=DE24,1,0)+IF(H21=DE25,1,0)+IF(H22=DE26,1,0)+IF(H23=DE27,1,0)</f>
        <v>5</v>
      </c>
      <c r="DH28" s="16">
        <f>IF(H11=DH15,1,0)+IF(H12=DH16,1,0)+IF(H13=DH17,1,0)+IF(H14=DH18,1,0)+IF(H15=DH19,1,0)+IF(H16=DH20,1,0)+IF(H17=DH21,1,0)+IF(H18=DH22,1,0)+IF(H19=DH23,1,0)+IF(H20=DH24,1,0)+IF(H21=DH25,1,0)+IF(H22=DH26,1,0)+IF(H23=DH27,1,0)</f>
        <v>5</v>
      </c>
      <c r="DK28" s="16">
        <f>IF(H11=DK15,1,0)+IF(H12=DK16,1,0)+IF(H13=DK17,1,0)+IF(H14=DK18,1,0)+IF(H15=DK19,1,0)+IF(H16=DK20,1,0)+IF(H17=DK21,1,0)+IF(H18=DK22,1,0)+IF(H19=DK23,1,0)+IF(H20=DK24,1,0)+IF(H21=DK25,1,0)+IF(H22=DK26,1,0)+IF(H23=DK27,1,0)</f>
        <v>5</v>
      </c>
      <c r="DN28" s="16">
        <f>IF(H11=DN15,1,0)+IF(H12=DN16,1,0)+IF(H13=DN17,1,0)+IF(H14=DN18,1,0)+IF(H15=DN19,1,0)+IF(H16=DN20,1,0)+IF(H17=DN21,1,0)+IF(H18=DN22,1,0)+IF(H19=DN23,1,0)+IF(H20=DN24,1,0)+IF(H21=DN25,1,0)+IF(H22=DN26,1,0)+IF(H23=DN27,1,0)</f>
        <v>5</v>
      </c>
    </row>
    <row r="29" spans="1:120" ht="14.45" customHeight="1" x14ac:dyDescent="0.15">
      <c r="A29" s="140"/>
      <c r="B29" s="141"/>
      <c r="C29" s="141"/>
      <c r="D29" s="141"/>
      <c r="E29" s="141"/>
      <c r="F29" s="141"/>
      <c r="G29" s="142"/>
      <c r="H29" s="214"/>
      <c r="I29" s="202"/>
      <c r="J29" s="200"/>
      <c r="K29" s="200"/>
      <c r="L29" s="200"/>
      <c r="M29" s="200"/>
      <c r="N29" s="211"/>
      <c r="O29" s="211"/>
      <c r="P29" s="200"/>
      <c r="Q29" s="200"/>
      <c r="R29" s="200"/>
      <c r="S29" s="200"/>
      <c r="T29" s="210"/>
      <c r="U29" s="202"/>
      <c r="V29" s="200"/>
      <c r="W29" s="200"/>
      <c r="X29" s="200"/>
      <c r="Y29" s="200"/>
      <c r="Z29" s="211"/>
      <c r="AA29" s="211"/>
      <c r="AB29" s="200"/>
      <c r="AC29" s="200"/>
      <c r="AD29" s="200"/>
      <c r="AE29" s="200"/>
      <c r="AF29" s="210"/>
      <c r="AG29" s="202"/>
      <c r="AH29" s="200"/>
      <c r="AI29" s="200"/>
      <c r="AJ29" s="200"/>
      <c r="AK29" s="200"/>
      <c r="AL29" s="211"/>
      <c r="AM29" s="211"/>
      <c r="AN29" s="200"/>
      <c r="AO29" s="200"/>
      <c r="AP29" s="200"/>
      <c r="AQ29" s="200"/>
      <c r="AR29" s="210"/>
      <c r="AS29" s="202"/>
      <c r="AT29" s="200"/>
      <c r="AU29" s="200"/>
      <c r="AV29" s="200"/>
      <c r="AW29" s="200"/>
      <c r="AX29" s="211"/>
      <c r="AY29" s="211"/>
      <c r="AZ29" s="200"/>
      <c r="BA29" s="200"/>
      <c r="BB29" s="200"/>
      <c r="BC29" s="200"/>
      <c r="BD29" s="210"/>
      <c r="BE29" s="202"/>
      <c r="BF29" s="200"/>
      <c r="BG29" s="200"/>
      <c r="BH29" s="200"/>
      <c r="BI29" s="200"/>
      <c r="BJ29" s="211"/>
      <c r="BK29" s="211"/>
      <c r="BL29" s="200"/>
      <c r="BM29" s="200"/>
      <c r="BN29" s="200"/>
      <c r="BO29" s="200"/>
      <c r="BP29" s="210"/>
      <c r="BQ29" s="17"/>
      <c r="BR29" s="121" t="str">
        <f>IF(CG14=13,DB!E14,DB!A14)</f>
        <v>Murer</v>
      </c>
      <c r="BS29" s="121"/>
      <c r="BT29" s="16" t="s">
        <v>20</v>
      </c>
      <c r="BU29" s="151" t="str">
        <f>IF(CG14=13,DB!F14,DB!B14)</f>
        <v>Harry</v>
      </c>
      <c r="BV29" s="151"/>
      <c r="BW29" s="151"/>
      <c r="BX29" s="151"/>
      <c r="BY29" s="151"/>
      <c r="BZ29" s="151"/>
      <c r="CA29" s="151"/>
      <c r="CB29" s="21">
        <f>IF(CG14=13,DB!G14,DB!C14)</f>
        <v>3</v>
      </c>
      <c r="CC29" s="16" t="s">
        <v>20</v>
      </c>
      <c r="CD29" s="22">
        <f>IF(CG14=13,DB!H14,DB!D14)</f>
        <v>5</v>
      </c>
    </row>
    <row r="30" spans="1:120" ht="14.45" customHeight="1" x14ac:dyDescent="0.15">
      <c r="A30" s="143" t="s">
        <v>82</v>
      </c>
      <c r="B30" s="144"/>
      <c r="C30" s="144"/>
      <c r="D30" s="144"/>
      <c r="E30" s="144"/>
      <c r="F30" s="144"/>
      <c r="G30" s="145"/>
      <c r="H30" s="214"/>
      <c r="I30" s="202"/>
      <c r="J30" s="200"/>
      <c r="K30" s="200"/>
      <c r="L30" s="200"/>
      <c r="M30" s="200"/>
      <c r="N30" s="211"/>
      <c r="O30" s="211"/>
      <c r="P30" s="200"/>
      <c r="Q30" s="200"/>
      <c r="R30" s="200"/>
      <c r="S30" s="200"/>
      <c r="T30" s="210"/>
      <c r="U30" s="202"/>
      <c r="V30" s="200"/>
      <c r="W30" s="200"/>
      <c r="X30" s="200"/>
      <c r="Y30" s="200"/>
      <c r="Z30" s="211"/>
      <c r="AA30" s="211"/>
      <c r="AB30" s="200"/>
      <c r="AC30" s="200"/>
      <c r="AD30" s="200"/>
      <c r="AE30" s="200"/>
      <c r="AF30" s="210"/>
      <c r="AG30" s="202"/>
      <c r="AH30" s="200"/>
      <c r="AI30" s="200"/>
      <c r="AJ30" s="200"/>
      <c r="AK30" s="200"/>
      <c r="AL30" s="211"/>
      <c r="AM30" s="211"/>
      <c r="AN30" s="200"/>
      <c r="AO30" s="200"/>
      <c r="AP30" s="200"/>
      <c r="AQ30" s="200"/>
      <c r="AR30" s="210"/>
      <c r="AS30" s="202"/>
      <c r="AT30" s="200"/>
      <c r="AU30" s="200"/>
      <c r="AV30" s="200"/>
      <c r="AW30" s="200"/>
      <c r="AX30" s="211"/>
      <c r="AY30" s="211"/>
      <c r="AZ30" s="200"/>
      <c r="BA30" s="200"/>
      <c r="BB30" s="200"/>
      <c r="BC30" s="200"/>
      <c r="BD30" s="210"/>
      <c r="BE30" s="202"/>
      <c r="BF30" s="200"/>
      <c r="BG30" s="200"/>
      <c r="BH30" s="200"/>
      <c r="BI30" s="200"/>
      <c r="BJ30" s="211"/>
      <c r="BK30" s="211"/>
      <c r="BL30" s="200"/>
      <c r="BM30" s="200"/>
      <c r="BN30" s="200"/>
      <c r="BO30" s="200"/>
      <c r="BP30" s="210"/>
      <c r="BQ30" s="17"/>
      <c r="BR30" s="121" t="str">
        <f>IF(CG14=13,DB!E15,DB!A15)</f>
        <v>Cork</v>
      </c>
      <c r="BS30" s="121"/>
      <c r="BT30" s="16" t="s">
        <v>20</v>
      </c>
      <c r="BU30" s="151" t="str">
        <f>IF(CG14=13,DB!F15,DB!B15)</f>
        <v>Tynde</v>
      </c>
      <c r="BV30" s="151"/>
      <c r="BW30" s="151"/>
      <c r="BX30" s="151"/>
      <c r="BY30" s="151"/>
      <c r="BZ30" s="151"/>
      <c r="CA30" s="151"/>
      <c r="CB30" s="21">
        <f>IF(CG14=13,DB!G15,DB!C15)</f>
        <v>5</v>
      </c>
      <c r="CC30" s="16" t="s">
        <v>20</v>
      </c>
      <c r="CD30" s="22">
        <f>IF(CG14=13,DB!H15,DB!D15)</f>
        <v>5</v>
      </c>
      <c r="CE30" s="16"/>
      <c r="CF30" s="16"/>
    </row>
    <row r="31" spans="1:120" ht="14.45" customHeight="1" x14ac:dyDescent="0.15">
      <c r="A31" s="118" t="str">
        <f>DB!I6</f>
        <v>Benbo</v>
      </c>
      <c r="B31" s="119"/>
      <c r="C31" s="119"/>
      <c r="D31" s="88" t="s">
        <v>20</v>
      </c>
      <c r="E31" s="124" t="str">
        <f>DB!J6</f>
        <v>Arsenal</v>
      </c>
      <c r="F31" s="135"/>
      <c r="G31" s="136"/>
      <c r="H31" s="214"/>
      <c r="I31" s="202"/>
      <c r="J31" s="200"/>
      <c r="K31" s="200"/>
      <c r="L31" s="200"/>
      <c r="M31" s="200"/>
      <c r="N31" s="211"/>
      <c r="O31" s="211"/>
      <c r="P31" s="200"/>
      <c r="Q31" s="200"/>
      <c r="R31" s="200"/>
      <c r="S31" s="200"/>
      <c r="T31" s="210"/>
      <c r="U31" s="202"/>
      <c r="V31" s="200"/>
      <c r="W31" s="200"/>
      <c r="X31" s="200"/>
      <c r="Y31" s="200"/>
      <c r="Z31" s="211"/>
      <c r="AA31" s="211"/>
      <c r="AB31" s="200"/>
      <c r="AC31" s="200"/>
      <c r="AD31" s="200"/>
      <c r="AE31" s="200"/>
      <c r="AF31" s="210"/>
      <c r="AG31" s="202"/>
      <c r="AH31" s="200"/>
      <c r="AI31" s="200"/>
      <c r="AJ31" s="200"/>
      <c r="AK31" s="200"/>
      <c r="AL31" s="211"/>
      <c r="AM31" s="211"/>
      <c r="AN31" s="200"/>
      <c r="AO31" s="200"/>
      <c r="AP31" s="200"/>
      <c r="AQ31" s="200"/>
      <c r="AR31" s="210"/>
      <c r="AS31" s="202"/>
      <c r="AT31" s="200"/>
      <c r="AU31" s="200"/>
      <c r="AV31" s="200"/>
      <c r="AW31" s="200"/>
      <c r="AX31" s="211"/>
      <c r="AY31" s="211"/>
      <c r="AZ31" s="200"/>
      <c r="BA31" s="200"/>
      <c r="BB31" s="200"/>
      <c r="BC31" s="200"/>
      <c r="BD31" s="210"/>
      <c r="BE31" s="202"/>
      <c r="BF31" s="200"/>
      <c r="BG31" s="200"/>
      <c r="BH31" s="200"/>
      <c r="BI31" s="200"/>
      <c r="BJ31" s="211"/>
      <c r="BK31" s="211"/>
      <c r="BL31" s="200"/>
      <c r="BM31" s="200"/>
      <c r="BN31" s="200"/>
      <c r="BO31" s="200"/>
      <c r="BP31" s="210"/>
      <c r="BQ31" s="17"/>
      <c r="BR31" s="121" t="str">
        <f>IF(CG14=13,DB!E16,DB!A16)</f>
        <v>United</v>
      </c>
      <c r="BS31" s="121"/>
      <c r="BT31" s="16" t="s">
        <v>20</v>
      </c>
      <c r="BU31" s="151" t="str">
        <f>IF(CG14=13,DB!F16,DB!B16)</f>
        <v>Forest</v>
      </c>
      <c r="BV31" s="151"/>
      <c r="BW31" s="151"/>
      <c r="BX31" s="151"/>
      <c r="BY31" s="151"/>
      <c r="BZ31" s="151"/>
      <c r="CA31" s="151"/>
      <c r="CB31" s="21">
        <f>IF(CG14=13,DB!G16,DB!C16)</f>
        <v>5</v>
      </c>
      <c r="CC31" s="16" t="s">
        <v>20</v>
      </c>
      <c r="CD31" s="22">
        <f>IF(CG14=13,DB!H16,DB!D16)</f>
        <v>5</v>
      </c>
    </row>
    <row r="32" spans="1:120" ht="14.45" customHeight="1" thickBot="1" x14ac:dyDescent="0.2">
      <c r="A32" s="118" t="str">
        <f>DB!I7</f>
        <v>Piquet</v>
      </c>
      <c r="B32" s="119"/>
      <c r="C32" s="119"/>
      <c r="D32" s="62" t="s">
        <v>20</v>
      </c>
      <c r="E32" s="124" t="str">
        <f>DB!J7</f>
        <v>Frydkær</v>
      </c>
      <c r="F32" s="135"/>
      <c r="G32" s="136"/>
      <c r="H32" s="214"/>
      <c r="I32" s="204" t="str">
        <f>CJ11</f>
        <v/>
      </c>
      <c r="J32" s="205"/>
      <c r="K32" s="205"/>
      <c r="L32" s="205"/>
      <c r="M32" s="205"/>
      <c r="N32" s="205"/>
      <c r="O32" s="205" t="str">
        <f>CJ12</f>
        <v/>
      </c>
      <c r="P32" s="205"/>
      <c r="Q32" s="205"/>
      <c r="R32" s="205"/>
      <c r="S32" s="205"/>
      <c r="T32" s="207"/>
      <c r="U32" s="204" t="str">
        <f>CJ13</f>
        <v/>
      </c>
      <c r="V32" s="205"/>
      <c r="W32" s="205"/>
      <c r="X32" s="205"/>
      <c r="Y32" s="205"/>
      <c r="Z32" s="205"/>
      <c r="AA32" s="205" t="str">
        <f>CJ14</f>
        <v/>
      </c>
      <c r="AB32" s="205"/>
      <c r="AC32" s="205"/>
      <c r="AD32" s="205"/>
      <c r="AE32" s="205"/>
      <c r="AF32" s="207"/>
      <c r="AG32" s="204" t="str">
        <f>CJ15</f>
        <v/>
      </c>
      <c r="AH32" s="205"/>
      <c r="AI32" s="205"/>
      <c r="AJ32" s="205"/>
      <c r="AK32" s="205"/>
      <c r="AL32" s="205"/>
      <c r="AM32" s="205" t="str">
        <f>CJ16</f>
        <v/>
      </c>
      <c r="AN32" s="205"/>
      <c r="AO32" s="205"/>
      <c r="AP32" s="205"/>
      <c r="AQ32" s="205"/>
      <c r="AR32" s="207"/>
      <c r="AS32" s="204" t="str">
        <f>CJ17</f>
        <v/>
      </c>
      <c r="AT32" s="205"/>
      <c r="AU32" s="205"/>
      <c r="AV32" s="205"/>
      <c r="AW32" s="205"/>
      <c r="AX32" s="205"/>
      <c r="AY32" s="205" t="str">
        <f>CJ18</f>
        <v/>
      </c>
      <c r="AZ32" s="205"/>
      <c r="BA32" s="205"/>
      <c r="BB32" s="205"/>
      <c r="BC32" s="205"/>
      <c r="BD32" s="207"/>
      <c r="BE32" s="204" t="str">
        <f>CJ19</f>
        <v/>
      </c>
      <c r="BF32" s="205"/>
      <c r="BG32" s="205"/>
      <c r="BH32" s="205"/>
      <c r="BI32" s="205"/>
      <c r="BJ32" s="205"/>
      <c r="BK32" s="205" t="str">
        <f>CJ20</f>
        <v/>
      </c>
      <c r="BL32" s="205"/>
      <c r="BM32" s="205"/>
      <c r="BN32" s="205"/>
      <c r="BO32" s="205"/>
      <c r="BP32" s="207"/>
      <c r="BQ32" s="17"/>
      <c r="BR32" s="121" t="s">
        <v>76</v>
      </c>
      <c r="BS32" s="121"/>
      <c r="BT32" s="121"/>
      <c r="BU32" s="121"/>
      <c r="BV32" s="121"/>
      <c r="BW32" s="121"/>
      <c r="BX32" s="121"/>
      <c r="BY32" s="121"/>
      <c r="BZ32" s="121"/>
      <c r="CA32" s="121"/>
      <c r="CB32" s="120">
        <f>IF(CG14=13,CG17,DB!F1)</f>
        <v>4</v>
      </c>
      <c r="CC32" s="120"/>
      <c r="CD32" s="120"/>
    </row>
    <row r="33" spans="1:84" ht="14.45" customHeight="1" thickTop="1" thickBot="1" x14ac:dyDescent="0.2">
      <c r="A33" s="118" t="str">
        <f>DB!I8</f>
        <v>Idskov</v>
      </c>
      <c r="B33" s="119"/>
      <c r="C33" s="119"/>
      <c r="D33" s="62" t="s">
        <v>20</v>
      </c>
      <c r="E33" s="124" t="str">
        <f>DB!J8</f>
        <v>Select</v>
      </c>
      <c r="F33" s="135"/>
      <c r="G33" s="136"/>
      <c r="H33" s="115" t="s">
        <v>22</v>
      </c>
      <c r="I33" s="160">
        <v>1</v>
      </c>
      <c r="J33" s="162"/>
      <c r="K33" s="163" t="s">
        <v>19</v>
      </c>
      <c r="L33" s="164"/>
      <c r="M33" s="160">
        <v>2</v>
      </c>
      <c r="N33" s="161"/>
      <c r="O33" s="160">
        <v>1</v>
      </c>
      <c r="P33" s="162"/>
      <c r="Q33" s="163" t="s">
        <v>19</v>
      </c>
      <c r="R33" s="164"/>
      <c r="S33" s="160">
        <v>2</v>
      </c>
      <c r="T33" s="161"/>
      <c r="U33" s="187">
        <v>1</v>
      </c>
      <c r="V33" s="162"/>
      <c r="W33" s="163" t="s">
        <v>19</v>
      </c>
      <c r="X33" s="164"/>
      <c r="Y33" s="160">
        <v>2</v>
      </c>
      <c r="Z33" s="161"/>
      <c r="AA33" s="160">
        <v>1</v>
      </c>
      <c r="AB33" s="162"/>
      <c r="AC33" s="163" t="s">
        <v>19</v>
      </c>
      <c r="AD33" s="164"/>
      <c r="AE33" s="160">
        <v>2</v>
      </c>
      <c r="AF33" s="161"/>
      <c r="AG33" s="187">
        <v>1</v>
      </c>
      <c r="AH33" s="162"/>
      <c r="AI33" s="163" t="s">
        <v>19</v>
      </c>
      <c r="AJ33" s="164"/>
      <c r="AK33" s="160">
        <v>2</v>
      </c>
      <c r="AL33" s="161"/>
      <c r="AM33" s="160">
        <v>1</v>
      </c>
      <c r="AN33" s="162"/>
      <c r="AO33" s="163" t="s">
        <v>19</v>
      </c>
      <c r="AP33" s="164"/>
      <c r="AQ33" s="160">
        <v>2</v>
      </c>
      <c r="AR33" s="161"/>
      <c r="AS33" s="187">
        <v>1</v>
      </c>
      <c r="AT33" s="162"/>
      <c r="AU33" s="163" t="s">
        <v>19</v>
      </c>
      <c r="AV33" s="164"/>
      <c r="AW33" s="160">
        <v>2</v>
      </c>
      <c r="AX33" s="161"/>
      <c r="AY33" s="160">
        <v>1</v>
      </c>
      <c r="AZ33" s="162"/>
      <c r="BA33" s="163" t="s">
        <v>19</v>
      </c>
      <c r="BB33" s="164"/>
      <c r="BC33" s="160">
        <v>2</v>
      </c>
      <c r="BD33" s="161"/>
      <c r="BE33" s="187">
        <v>1</v>
      </c>
      <c r="BF33" s="162"/>
      <c r="BG33" s="163" t="s">
        <v>19</v>
      </c>
      <c r="BH33" s="164"/>
      <c r="BI33" s="160">
        <v>2</v>
      </c>
      <c r="BJ33" s="161"/>
      <c r="BK33" s="160">
        <v>1</v>
      </c>
      <c r="BL33" s="162"/>
      <c r="BM33" s="163" t="s">
        <v>19</v>
      </c>
      <c r="BN33" s="164"/>
      <c r="BO33" s="160">
        <v>2</v>
      </c>
      <c r="BP33" s="161"/>
      <c r="BQ33" s="23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0"/>
      <c r="CC33" s="120"/>
      <c r="CD33" s="120"/>
    </row>
    <row r="34" spans="1:84" ht="14.45" customHeight="1" thickTop="1" x14ac:dyDescent="0.15">
      <c r="A34" s="118" t="str">
        <f>DB!I9</f>
        <v>Canary</v>
      </c>
      <c r="B34" s="119"/>
      <c r="C34" s="119"/>
      <c r="D34" s="62" t="s">
        <v>20</v>
      </c>
      <c r="E34" s="124" t="str">
        <f>DB!J9</f>
        <v>Flinca</v>
      </c>
      <c r="F34" s="135"/>
      <c r="G34" s="136"/>
      <c r="H34" s="39">
        <f>IF(H11&lt;&gt;"",H11,"")</f>
        <v>1</v>
      </c>
      <c r="I34" s="156">
        <f t="shared" ref="I34:I46" si="31">IF(CM15=1,1,"")</f>
        <v>1</v>
      </c>
      <c r="J34" s="157"/>
      <c r="K34" s="170" t="str">
        <f t="shared" ref="K34:K46" si="32">IF(CM15="X","X","")</f>
        <v/>
      </c>
      <c r="L34" s="157"/>
      <c r="M34" s="170" t="str">
        <f t="shared" ref="M34:M46" si="33">IF(CM15=2,2,"")</f>
        <v/>
      </c>
      <c r="N34" s="171"/>
      <c r="O34" s="174">
        <f t="shared" ref="O34:O46" si="34">IF(CP15=1,1,"")</f>
        <v>1</v>
      </c>
      <c r="P34" s="157"/>
      <c r="Q34" s="170" t="str">
        <f t="shared" ref="Q34:Q46" si="35">IF(CP15="X","X","")</f>
        <v/>
      </c>
      <c r="R34" s="157"/>
      <c r="S34" s="170" t="str">
        <f t="shared" ref="S34:S46" si="36">IF(CP15=2,2,"")</f>
        <v/>
      </c>
      <c r="T34" s="171"/>
      <c r="U34" s="196">
        <f t="shared" ref="U34:U46" si="37">IF(CS15=1,1,"")</f>
        <v>1</v>
      </c>
      <c r="V34" s="197"/>
      <c r="W34" s="193" t="str">
        <f t="shared" ref="W34:W46" si="38">IF(CS15="X","X","")</f>
        <v/>
      </c>
      <c r="X34" s="194"/>
      <c r="Y34" s="203" t="str">
        <f t="shared" ref="Y34:Y46" si="39">IF(CS15=2,2,"")</f>
        <v/>
      </c>
      <c r="Z34" s="194"/>
      <c r="AA34" s="196">
        <f t="shared" ref="AA34:AA46" si="40">IF(CV15=1,1,"")</f>
        <v>1</v>
      </c>
      <c r="AB34" s="197"/>
      <c r="AC34" s="193" t="str">
        <f t="shared" ref="AC34:AC46" si="41">IF(CV15="X","X","")</f>
        <v/>
      </c>
      <c r="AD34" s="194"/>
      <c r="AE34" s="193" t="str">
        <f t="shared" ref="AE34:AE46" si="42">IF(CV15=2,2,"")</f>
        <v/>
      </c>
      <c r="AF34" s="195"/>
      <c r="AG34" s="196">
        <f t="shared" ref="AG34:AG46" si="43">IF(CY15=1,1,"")</f>
        <v>1</v>
      </c>
      <c r="AH34" s="197"/>
      <c r="AI34" s="193" t="str">
        <f t="shared" ref="AI34:AI46" si="44">IF(CY15="X","X","")</f>
        <v/>
      </c>
      <c r="AJ34" s="194"/>
      <c r="AK34" s="203" t="str">
        <f t="shared" ref="AK34:AK46" si="45">IF(CY15=2,2,"")</f>
        <v/>
      </c>
      <c r="AL34" s="194"/>
      <c r="AM34" s="196">
        <f t="shared" ref="AM34:AM46" si="46">IF(DB15=1,1,"")</f>
        <v>1</v>
      </c>
      <c r="AN34" s="197"/>
      <c r="AO34" s="193" t="str">
        <f t="shared" ref="AO34:AO46" si="47">IF(DB15="X","X","")</f>
        <v/>
      </c>
      <c r="AP34" s="194"/>
      <c r="AQ34" s="193" t="str">
        <f t="shared" ref="AQ34:AQ46" si="48">IF(DB15=2,2,"")</f>
        <v/>
      </c>
      <c r="AR34" s="195"/>
      <c r="AS34" s="196">
        <f t="shared" ref="AS34:AS46" si="49">IF(DE15=1,1,"")</f>
        <v>1</v>
      </c>
      <c r="AT34" s="197"/>
      <c r="AU34" s="193" t="str">
        <f t="shared" ref="AU34:AU46" si="50">IF(DE15="X","X","")</f>
        <v/>
      </c>
      <c r="AV34" s="194"/>
      <c r="AW34" s="203" t="str">
        <f t="shared" ref="AW34:AW46" si="51">IF(DE15=2,2,"")</f>
        <v/>
      </c>
      <c r="AX34" s="194"/>
      <c r="AY34" s="196">
        <f t="shared" ref="AY34:AY46" si="52">IF(DH15=1,1,"")</f>
        <v>1</v>
      </c>
      <c r="AZ34" s="197"/>
      <c r="BA34" s="193" t="str">
        <f t="shared" ref="BA34:BA46" si="53">IF(DH15="X","X","")</f>
        <v/>
      </c>
      <c r="BB34" s="194"/>
      <c r="BC34" s="193" t="str">
        <f t="shared" ref="BC34:BC46" si="54">IF(DH15=2,2,"")</f>
        <v/>
      </c>
      <c r="BD34" s="195"/>
      <c r="BE34" s="196">
        <f t="shared" ref="BE34:BE46" si="55">IF(DK15=1,1,"")</f>
        <v>1</v>
      </c>
      <c r="BF34" s="197"/>
      <c r="BG34" s="193" t="str">
        <f t="shared" ref="BG34:BG46" si="56">IF(DK15="X","X","")</f>
        <v/>
      </c>
      <c r="BH34" s="194"/>
      <c r="BI34" s="203" t="str">
        <f t="shared" ref="BI34:BI46" si="57">IF(DK15=2,2,"")</f>
        <v/>
      </c>
      <c r="BJ34" s="194"/>
      <c r="BK34" s="196">
        <f t="shared" ref="BK34:BK46" si="58">IF(DN15=1,1,"")</f>
        <v>1</v>
      </c>
      <c r="BL34" s="197"/>
      <c r="BM34" s="193" t="str">
        <f t="shared" ref="BM34:BM46" si="59">IF(DN15="X","X","")</f>
        <v/>
      </c>
      <c r="BN34" s="194"/>
      <c r="BO34" s="193" t="str">
        <f t="shared" ref="BO34:BO46" si="60">IF(DN15=2,2,"")</f>
        <v/>
      </c>
      <c r="BP34" s="195"/>
      <c r="BQ34" s="24"/>
      <c r="BR34" s="222" t="str">
        <f>IF(CG14=13,CONCATENATE("Stillingen efter ",A1,":"),CONCATENATE("Stillingen efter ",DB!D1,". runde",":"))</f>
        <v>Stillingen efter 2. runde:</v>
      </c>
      <c r="BS34" s="222"/>
      <c r="BT34" s="222"/>
      <c r="BU34" s="222"/>
      <c r="BV34" s="222"/>
      <c r="BW34" s="222"/>
      <c r="BX34" s="222"/>
      <c r="BY34" s="222"/>
      <c r="BZ34" s="222"/>
      <c r="CA34" s="222"/>
      <c r="CB34" s="222"/>
      <c r="CC34" s="222"/>
      <c r="CD34" s="222"/>
      <c r="CE34" s="222"/>
      <c r="CF34" s="222"/>
    </row>
    <row r="35" spans="1:84" ht="14.45" customHeight="1" x14ac:dyDescent="0.15">
      <c r="A35" s="118" t="str">
        <f>DB!I10</f>
        <v>Futte</v>
      </c>
      <c r="B35" s="119"/>
      <c r="C35" s="119"/>
      <c r="D35" s="62" t="s">
        <v>20</v>
      </c>
      <c r="E35" s="124" t="str">
        <f>DB!J10</f>
        <v>Stoke</v>
      </c>
      <c r="F35" s="135"/>
      <c r="G35" s="136"/>
      <c r="H35" s="38">
        <f t="shared" ref="H35:H46" si="61">IF(H12&lt;&gt;"",H12,"")</f>
        <v>2</v>
      </c>
      <c r="I35" s="158">
        <f t="shared" si="31"/>
        <v>1</v>
      </c>
      <c r="J35" s="159"/>
      <c r="K35" s="172" t="str">
        <f t="shared" si="32"/>
        <v/>
      </c>
      <c r="L35" s="159"/>
      <c r="M35" s="172" t="str">
        <f t="shared" si="33"/>
        <v/>
      </c>
      <c r="N35" s="173"/>
      <c r="O35" s="175">
        <f t="shared" si="34"/>
        <v>1</v>
      </c>
      <c r="P35" s="159"/>
      <c r="Q35" s="172" t="str">
        <f t="shared" si="35"/>
        <v/>
      </c>
      <c r="R35" s="159"/>
      <c r="S35" s="172" t="str">
        <f t="shared" si="36"/>
        <v/>
      </c>
      <c r="T35" s="173"/>
      <c r="U35" s="175" t="str">
        <f t="shared" si="37"/>
        <v/>
      </c>
      <c r="V35" s="188"/>
      <c r="W35" s="172" t="str">
        <f t="shared" si="38"/>
        <v>X</v>
      </c>
      <c r="X35" s="159"/>
      <c r="Y35" s="158" t="str">
        <f t="shared" si="39"/>
        <v/>
      </c>
      <c r="Z35" s="159"/>
      <c r="AA35" s="175" t="str">
        <f t="shared" si="40"/>
        <v/>
      </c>
      <c r="AB35" s="188"/>
      <c r="AC35" s="172" t="str">
        <f t="shared" si="41"/>
        <v/>
      </c>
      <c r="AD35" s="159"/>
      <c r="AE35" s="172">
        <f t="shared" si="42"/>
        <v>2</v>
      </c>
      <c r="AF35" s="173"/>
      <c r="AG35" s="175">
        <f t="shared" si="43"/>
        <v>1</v>
      </c>
      <c r="AH35" s="188"/>
      <c r="AI35" s="172" t="str">
        <f t="shared" si="44"/>
        <v/>
      </c>
      <c r="AJ35" s="159"/>
      <c r="AK35" s="158" t="str">
        <f t="shared" si="45"/>
        <v/>
      </c>
      <c r="AL35" s="159"/>
      <c r="AM35" s="175" t="str">
        <f t="shared" si="46"/>
        <v/>
      </c>
      <c r="AN35" s="188"/>
      <c r="AO35" s="172" t="str">
        <f t="shared" si="47"/>
        <v/>
      </c>
      <c r="AP35" s="159"/>
      <c r="AQ35" s="172">
        <f t="shared" si="48"/>
        <v>2</v>
      </c>
      <c r="AR35" s="173"/>
      <c r="AS35" s="175" t="str">
        <f t="shared" si="49"/>
        <v/>
      </c>
      <c r="AT35" s="188"/>
      <c r="AU35" s="172" t="str">
        <f t="shared" si="50"/>
        <v/>
      </c>
      <c r="AV35" s="159"/>
      <c r="AW35" s="158">
        <f t="shared" si="51"/>
        <v>2</v>
      </c>
      <c r="AX35" s="159"/>
      <c r="AY35" s="175" t="str">
        <f t="shared" si="52"/>
        <v/>
      </c>
      <c r="AZ35" s="188"/>
      <c r="BA35" s="172" t="str">
        <f t="shared" si="53"/>
        <v>X</v>
      </c>
      <c r="BB35" s="159"/>
      <c r="BC35" s="172" t="str">
        <f t="shared" si="54"/>
        <v/>
      </c>
      <c r="BD35" s="173"/>
      <c r="BE35" s="175" t="str">
        <f t="shared" si="55"/>
        <v/>
      </c>
      <c r="BF35" s="188"/>
      <c r="BG35" s="172" t="str">
        <f t="shared" si="56"/>
        <v/>
      </c>
      <c r="BH35" s="159"/>
      <c r="BI35" s="158">
        <f t="shared" si="57"/>
        <v>2</v>
      </c>
      <c r="BJ35" s="159"/>
      <c r="BK35" s="175" t="str">
        <f t="shared" si="58"/>
        <v/>
      </c>
      <c r="BL35" s="188"/>
      <c r="BM35" s="172" t="str">
        <f t="shared" si="59"/>
        <v>X</v>
      </c>
      <c r="BN35" s="159"/>
      <c r="BO35" s="172" t="str">
        <f t="shared" si="60"/>
        <v/>
      </c>
      <c r="BP35" s="173"/>
      <c r="BQ35" s="24"/>
      <c r="BR35" s="222"/>
      <c r="BS35" s="222"/>
      <c r="BT35" s="222"/>
      <c r="BU35" s="222"/>
      <c r="BV35" s="222"/>
      <c r="BW35" s="222"/>
      <c r="BX35" s="222"/>
      <c r="BY35" s="222"/>
      <c r="BZ35" s="222"/>
      <c r="CA35" s="222"/>
      <c r="CB35" s="222"/>
      <c r="CC35" s="222"/>
      <c r="CD35" s="222"/>
      <c r="CE35" s="222"/>
      <c r="CF35" s="222"/>
    </row>
    <row r="36" spans="1:84" ht="14.45" customHeight="1" thickBot="1" x14ac:dyDescent="0.2">
      <c r="A36" s="146"/>
      <c r="B36" s="117"/>
      <c r="C36" s="117"/>
      <c r="D36" s="147"/>
      <c r="E36" s="147"/>
      <c r="F36" s="147"/>
      <c r="G36" s="148"/>
      <c r="H36" s="39">
        <f t="shared" si="61"/>
        <v>1</v>
      </c>
      <c r="I36" s="154">
        <f t="shared" si="31"/>
        <v>1</v>
      </c>
      <c r="J36" s="155"/>
      <c r="K36" s="168" t="str">
        <f t="shared" si="32"/>
        <v/>
      </c>
      <c r="L36" s="155"/>
      <c r="M36" s="168" t="str">
        <f t="shared" si="33"/>
        <v/>
      </c>
      <c r="N36" s="169"/>
      <c r="O36" s="176">
        <f t="shared" si="34"/>
        <v>1</v>
      </c>
      <c r="P36" s="155"/>
      <c r="Q36" s="168" t="str">
        <f t="shared" si="35"/>
        <v/>
      </c>
      <c r="R36" s="155"/>
      <c r="S36" s="168" t="str">
        <f t="shared" si="36"/>
        <v/>
      </c>
      <c r="T36" s="169"/>
      <c r="U36" s="176" t="str">
        <f t="shared" si="37"/>
        <v/>
      </c>
      <c r="V36" s="192"/>
      <c r="W36" s="168" t="str">
        <f t="shared" si="38"/>
        <v/>
      </c>
      <c r="X36" s="155"/>
      <c r="Y36" s="154">
        <f t="shared" si="39"/>
        <v>2</v>
      </c>
      <c r="Z36" s="155"/>
      <c r="AA36" s="176">
        <f t="shared" si="40"/>
        <v>1</v>
      </c>
      <c r="AB36" s="192"/>
      <c r="AC36" s="168" t="str">
        <f t="shared" si="41"/>
        <v/>
      </c>
      <c r="AD36" s="155"/>
      <c r="AE36" s="168" t="str">
        <f t="shared" si="42"/>
        <v/>
      </c>
      <c r="AF36" s="169"/>
      <c r="AG36" s="176">
        <f t="shared" si="43"/>
        <v>1</v>
      </c>
      <c r="AH36" s="192"/>
      <c r="AI36" s="168" t="str">
        <f t="shared" si="44"/>
        <v/>
      </c>
      <c r="AJ36" s="155"/>
      <c r="AK36" s="154" t="str">
        <f t="shared" si="45"/>
        <v/>
      </c>
      <c r="AL36" s="155"/>
      <c r="AM36" s="176">
        <f t="shared" si="46"/>
        <v>1</v>
      </c>
      <c r="AN36" s="192"/>
      <c r="AO36" s="168" t="str">
        <f t="shared" si="47"/>
        <v/>
      </c>
      <c r="AP36" s="155"/>
      <c r="AQ36" s="168" t="str">
        <f t="shared" si="48"/>
        <v/>
      </c>
      <c r="AR36" s="169"/>
      <c r="AS36" s="176" t="str">
        <f t="shared" si="49"/>
        <v/>
      </c>
      <c r="AT36" s="192"/>
      <c r="AU36" s="168" t="str">
        <f t="shared" si="50"/>
        <v>X</v>
      </c>
      <c r="AV36" s="155"/>
      <c r="AW36" s="154" t="str">
        <f t="shared" si="51"/>
        <v/>
      </c>
      <c r="AX36" s="155"/>
      <c r="AY36" s="176">
        <f t="shared" si="52"/>
        <v>1</v>
      </c>
      <c r="AZ36" s="192"/>
      <c r="BA36" s="168" t="str">
        <f t="shared" si="53"/>
        <v/>
      </c>
      <c r="BB36" s="155"/>
      <c r="BC36" s="168" t="str">
        <f t="shared" si="54"/>
        <v/>
      </c>
      <c r="BD36" s="169"/>
      <c r="BE36" s="176" t="str">
        <f t="shared" si="55"/>
        <v/>
      </c>
      <c r="BF36" s="192"/>
      <c r="BG36" s="168" t="str">
        <f t="shared" si="56"/>
        <v/>
      </c>
      <c r="BH36" s="155"/>
      <c r="BI36" s="154">
        <f t="shared" si="57"/>
        <v>2</v>
      </c>
      <c r="BJ36" s="155"/>
      <c r="BK36" s="176">
        <f t="shared" si="58"/>
        <v>1</v>
      </c>
      <c r="BL36" s="192"/>
      <c r="BM36" s="168" t="str">
        <f t="shared" si="59"/>
        <v/>
      </c>
      <c r="BN36" s="155"/>
      <c r="BO36" s="168" t="str">
        <f t="shared" si="60"/>
        <v/>
      </c>
      <c r="BP36" s="169"/>
      <c r="BQ36" s="24"/>
      <c r="BR36" s="223" t="s">
        <v>79</v>
      </c>
      <c r="BS36" s="223"/>
      <c r="BT36" s="223"/>
      <c r="BU36" s="223"/>
      <c r="BV36" s="223"/>
      <c r="BW36" s="223"/>
      <c r="BX36" s="223"/>
      <c r="BY36" s="223"/>
      <c r="BZ36" s="223"/>
      <c r="CA36" s="223"/>
      <c r="CB36" s="223"/>
      <c r="CC36" s="223"/>
      <c r="CD36" s="223"/>
      <c r="CE36" s="223"/>
      <c r="CF36" s="223"/>
    </row>
    <row r="37" spans="1:84" ht="14.45" customHeight="1" thickBot="1" x14ac:dyDescent="0.2">
      <c r="A37" s="143" t="s">
        <v>83</v>
      </c>
      <c r="B37" s="144"/>
      <c r="C37" s="144"/>
      <c r="D37" s="144"/>
      <c r="E37" s="144"/>
      <c r="F37" s="144"/>
      <c r="G37" s="145"/>
      <c r="H37" s="37">
        <f t="shared" si="61"/>
        <v>1</v>
      </c>
      <c r="I37" s="156" t="str">
        <f t="shared" si="31"/>
        <v/>
      </c>
      <c r="J37" s="157"/>
      <c r="K37" s="170" t="str">
        <f t="shared" si="32"/>
        <v>X</v>
      </c>
      <c r="L37" s="157"/>
      <c r="M37" s="170" t="str">
        <f t="shared" si="33"/>
        <v/>
      </c>
      <c r="N37" s="171"/>
      <c r="O37" s="174" t="str">
        <f t="shared" si="34"/>
        <v/>
      </c>
      <c r="P37" s="157"/>
      <c r="Q37" s="170" t="str">
        <f t="shared" si="35"/>
        <v/>
      </c>
      <c r="R37" s="157"/>
      <c r="S37" s="170">
        <f t="shared" si="36"/>
        <v>2</v>
      </c>
      <c r="T37" s="171"/>
      <c r="U37" s="189" t="str">
        <f t="shared" si="37"/>
        <v/>
      </c>
      <c r="V37" s="190"/>
      <c r="W37" s="184" t="str">
        <f t="shared" si="38"/>
        <v/>
      </c>
      <c r="X37" s="185"/>
      <c r="Y37" s="191">
        <f t="shared" si="39"/>
        <v>2</v>
      </c>
      <c r="Z37" s="185"/>
      <c r="AA37" s="189">
        <f t="shared" si="40"/>
        <v>1</v>
      </c>
      <c r="AB37" s="190"/>
      <c r="AC37" s="184" t="str">
        <f t="shared" si="41"/>
        <v/>
      </c>
      <c r="AD37" s="185"/>
      <c r="AE37" s="184" t="str">
        <f t="shared" si="42"/>
        <v/>
      </c>
      <c r="AF37" s="186"/>
      <c r="AG37" s="189" t="str">
        <f t="shared" si="43"/>
        <v/>
      </c>
      <c r="AH37" s="190"/>
      <c r="AI37" s="184" t="str">
        <f t="shared" si="44"/>
        <v/>
      </c>
      <c r="AJ37" s="185"/>
      <c r="AK37" s="191">
        <f t="shared" si="45"/>
        <v>2</v>
      </c>
      <c r="AL37" s="185"/>
      <c r="AM37" s="189">
        <f t="shared" si="46"/>
        <v>1</v>
      </c>
      <c r="AN37" s="190"/>
      <c r="AO37" s="184" t="str">
        <f t="shared" si="47"/>
        <v/>
      </c>
      <c r="AP37" s="185"/>
      <c r="AQ37" s="184" t="str">
        <f t="shared" si="48"/>
        <v/>
      </c>
      <c r="AR37" s="186"/>
      <c r="AS37" s="189" t="str">
        <f t="shared" si="49"/>
        <v/>
      </c>
      <c r="AT37" s="190"/>
      <c r="AU37" s="184" t="str">
        <f t="shared" si="50"/>
        <v/>
      </c>
      <c r="AV37" s="185"/>
      <c r="AW37" s="191">
        <f t="shared" si="51"/>
        <v>2</v>
      </c>
      <c r="AX37" s="185"/>
      <c r="AY37" s="189" t="str">
        <f t="shared" si="52"/>
        <v/>
      </c>
      <c r="AZ37" s="190"/>
      <c r="BA37" s="184" t="str">
        <f t="shared" si="53"/>
        <v/>
      </c>
      <c r="BB37" s="185"/>
      <c r="BC37" s="184">
        <f t="shared" si="54"/>
        <v>2</v>
      </c>
      <c r="BD37" s="186"/>
      <c r="BE37" s="189" t="str">
        <f t="shared" si="55"/>
        <v/>
      </c>
      <c r="BF37" s="190"/>
      <c r="BG37" s="184" t="str">
        <f t="shared" si="56"/>
        <v>X</v>
      </c>
      <c r="BH37" s="185"/>
      <c r="BI37" s="191" t="str">
        <f t="shared" si="57"/>
        <v/>
      </c>
      <c r="BJ37" s="185"/>
      <c r="BK37" s="189" t="str">
        <f t="shared" si="58"/>
        <v/>
      </c>
      <c r="BL37" s="190"/>
      <c r="BM37" s="184" t="str">
        <f t="shared" si="59"/>
        <v/>
      </c>
      <c r="BN37" s="185"/>
      <c r="BO37" s="184">
        <f t="shared" si="60"/>
        <v>2</v>
      </c>
      <c r="BP37" s="186"/>
      <c r="BQ37" s="24"/>
      <c r="BR37" s="18" t="s">
        <v>23</v>
      </c>
      <c r="BS37" s="19" t="s">
        <v>24</v>
      </c>
      <c r="BT37" s="18" t="s">
        <v>25</v>
      </c>
      <c r="BU37" s="18"/>
      <c r="BV37" s="18" t="s">
        <v>26</v>
      </c>
      <c r="BW37" s="18"/>
      <c r="BX37" s="18" t="s">
        <v>27</v>
      </c>
      <c r="BY37" s="18"/>
      <c r="BZ37" s="18" t="s">
        <v>28</v>
      </c>
      <c r="CA37" s="18"/>
      <c r="CB37" s="20" t="s">
        <v>29</v>
      </c>
      <c r="CC37" s="18"/>
      <c r="CD37" s="19" t="s">
        <v>30</v>
      </c>
      <c r="CE37" s="18"/>
      <c r="CF37" s="20" t="s">
        <v>44</v>
      </c>
    </row>
    <row r="38" spans="1:84" ht="14.45" customHeight="1" thickTop="1" x14ac:dyDescent="0.15">
      <c r="A38" s="118" t="str">
        <f>DB!I12</f>
        <v>Nuser</v>
      </c>
      <c r="B38" s="134"/>
      <c r="C38" s="134"/>
      <c r="D38" s="62" t="s">
        <v>20</v>
      </c>
      <c r="E38" s="122" t="str">
        <f>DB!J12</f>
        <v>Steam</v>
      </c>
      <c r="F38" s="122"/>
      <c r="G38" s="123"/>
      <c r="H38" s="38">
        <f t="shared" si="61"/>
        <v>1</v>
      </c>
      <c r="I38" s="158" t="str">
        <f t="shared" si="31"/>
        <v/>
      </c>
      <c r="J38" s="159"/>
      <c r="K38" s="172" t="str">
        <f t="shared" si="32"/>
        <v/>
      </c>
      <c r="L38" s="159"/>
      <c r="M38" s="172">
        <f t="shared" si="33"/>
        <v>2</v>
      </c>
      <c r="N38" s="173"/>
      <c r="O38" s="175" t="str">
        <f t="shared" si="34"/>
        <v/>
      </c>
      <c r="P38" s="159"/>
      <c r="Q38" s="172" t="str">
        <f t="shared" si="35"/>
        <v/>
      </c>
      <c r="R38" s="159"/>
      <c r="S38" s="172">
        <f t="shared" si="36"/>
        <v>2</v>
      </c>
      <c r="T38" s="173"/>
      <c r="U38" s="175" t="str">
        <f t="shared" si="37"/>
        <v/>
      </c>
      <c r="V38" s="188"/>
      <c r="W38" s="172" t="str">
        <f t="shared" si="38"/>
        <v/>
      </c>
      <c r="X38" s="159"/>
      <c r="Y38" s="158">
        <f t="shared" si="39"/>
        <v>2</v>
      </c>
      <c r="Z38" s="159"/>
      <c r="AA38" s="175" t="str">
        <f t="shared" si="40"/>
        <v/>
      </c>
      <c r="AB38" s="188"/>
      <c r="AC38" s="172" t="str">
        <f t="shared" si="41"/>
        <v/>
      </c>
      <c r="AD38" s="159"/>
      <c r="AE38" s="172">
        <f t="shared" si="42"/>
        <v>2</v>
      </c>
      <c r="AF38" s="173"/>
      <c r="AG38" s="175" t="str">
        <f t="shared" si="43"/>
        <v/>
      </c>
      <c r="AH38" s="188"/>
      <c r="AI38" s="172" t="str">
        <f t="shared" si="44"/>
        <v>X</v>
      </c>
      <c r="AJ38" s="159"/>
      <c r="AK38" s="158" t="str">
        <f t="shared" si="45"/>
        <v/>
      </c>
      <c r="AL38" s="159"/>
      <c r="AM38" s="175" t="str">
        <f t="shared" si="46"/>
        <v/>
      </c>
      <c r="AN38" s="188"/>
      <c r="AO38" s="172" t="str">
        <f t="shared" si="47"/>
        <v/>
      </c>
      <c r="AP38" s="159"/>
      <c r="AQ38" s="172">
        <f t="shared" si="48"/>
        <v>2</v>
      </c>
      <c r="AR38" s="173"/>
      <c r="AS38" s="175" t="str">
        <f t="shared" si="49"/>
        <v/>
      </c>
      <c r="AT38" s="188"/>
      <c r="AU38" s="172" t="str">
        <f t="shared" si="50"/>
        <v/>
      </c>
      <c r="AV38" s="159"/>
      <c r="AW38" s="158">
        <f t="shared" si="51"/>
        <v>2</v>
      </c>
      <c r="AX38" s="159"/>
      <c r="AY38" s="175">
        <f t="shared" si="52"/>
        <v>1</v>
      </c>
      <c r="AZ38" s="188"/>
      <c r="BA38" s="172" t="str">
        <f t="shared" si="53"/>
        <v/>
      </c>
      <c r="BB38" s="159"/>
      <c r="BC38" s="172" t="str">
        <f t="shared" si="54"/>
        <v/>
      </c>
      <c r="BD38" s="173"/>
      <c r="BE38" s="175" t="str">
        <f t="shared" si="55"/>
        <v/>
      </c>
      <c r="BF38" s="188"/>
      <c r="BG38" s="172" t="str">
        <f t="shared" si="56"/>
        <v/>
      </c>
      <c r="BH38" s="159"/>
      <c r="BI38" s="158">
        <f t="shared" si="57"/>
        <v>2</v>
      </c>
      <c r="BJ38" s="159"/>
      <c r="BK38" s="175" t="str">
        <f t="shared" si="58"/>
        <v/>
      </c>
      <c r="BL38" s="188"/>
      <c r="BM38" s="172" t="str">
        <f t="shared" si="59"/>
        <v/>
      </c>
      <c r="BN38" s="159"/>
      <c r="BO38" s="172">
        <f t="shared" si="60"/>
        <v>2</v>
      </c>
      <c r="BP38" s="173"/>
      <c r="BQ38" s="24"/>
      <c r="BR38" s="96" t="str">
        <f>IF(CG14=13,CONCATENATE(DB!BE17,"."),CONCATENATE(DB!BA17,"."))</f>
        <v>11.</v>
      </c>
      <c r="BS38" s="97" t="str">
        <f>IF(CG14=13,DB!BF17,DB!X17)</f>
        <v>United</v>
      </c>
      <c r="BT38" s="98">
        <f>IF(CG14=13,DB!BL17,DB!AJ17)</f>
        <v>40</v>
      </c>
      <c r="BU38" s="98"/>
      <c r="BV38" s="98">
        <f>IF(CG14=13,DB!BM17,DB!AL17)</f>
        <v>13</v>
      </c>
      <c r="BW38" s="98"/>
      <c r="BX38" s="98">
        <f>IF(CG14=13,DB!BN17,DB!AN17)</f>
        <v>15</v>
      </c>
      <c r="BY38" s="98"/>
      <c r="BZ38" s="98">
        <f>IF(CG14=13,DB!BO17,DB!AP17)</f>
        <v>12</v>
      </c>
      <c r="CA38" s="98"/>
      <c r="CB38" s="96">
        <f>IF(CG14=13,DB!BP17,DB!AR17)</f>
        <v>255</v>
      </c>
      <c r="CC38" s="98" t="s">
        <v>20</v>
      </c>
      <c r="CD38" s="97">
        <f>IF(CG14=13,DB!BQ17,DB!AU17)</f>
        <v>252</v>
      </c>
      <c r="CE38" s="98"/>
      <c r="CF38" s="96">
        <f>IF(CG14=13,DB!BR17,DB!AX17)</f>
        <v>54</v>
      </c>
    </row>
    <row r="39" spans="1:84" ht="14.45" customHeight="1" thickBot="1" x14ac:dyDescent="0.2">
      <c r="A39" s="118" t="str">
        <f>DB!I13</f>
        <v>Chelsea</v>
      </c>
      <c r="B39" s="134"/>
      <c r="C39" s="134"/>
      <c r="D39" s="62" t="s">
        <v>20</v>
      </c>
      <c r="E39" s="122" t="str">
        <f>DB!J13</f>
        <v>United</v>
      </c>
      <c r="F39" s="122"/>
      <c r="G39" s="123"/>
      <c r="H39" s="39" t="str">
        <f t="shared" si="61"/>
        <v>x</v>
      </c>
      <c r="I39" s="154" t="str">
        <f t="shared" si="31"/>
        <v/>
      </c>
      <c r="J39" s="155"/>
      <c r="K39" s="168" t="str">
        <f t="shared" si="32"/>
        <v/>
      </c>
      <c r="L39" s="155"/>
      <c r="M39" s="168">
        <f t="shared" si="33"/>
        <v>2</v>
      </c>
      <c r="N39" s="169"/>
      <c r="O39" s="176" t="str">
        <f t="shared" si="34"/>
        <v/>
      </c>
      <c r="P39" s="155"/>
      <c r="Q39" s="168" t="str">
        <f t="shared" si="35"/>
        <v/>
      </c>
      <c r="R39" s="155"/>
      <c r="S39" s="168">
        <f t="shared" si="36"/>
        <v>2</v>
      </c>
      <c r="T39" s="169"/>
      <c r="U39" s="176" t="str">
        <f t="shared" si="37"/>
        <v/>
      </c>
      <c r="V39" s="192"/>
      <c r="W39" s="168" t="str">
        <f t="shared" si="38"/>
        <v/>
      </c>
      <c r="X39" s="155"/>
      <c r="Y39" s="154">
        <f t="shared" si="39"/>
        <v>2</v>
      </c>
      <c r="Z39" s="155"/>
      <c r="AA39" s="176" t="str">
        <f t="shared" si="40"/>
        <v/>
      </c>
      <c r="AB39" s="192"/>
      <c r="AC39" s="168" t="str">
        <f t="shared" si="41"/>
        <v/>
      </c>
      <c r="AD39" s="155"/>
      <c r="AE39" s="168">
        <f t="shared" si="42"/>
        <v>2</v>
      </c>
      <c r="AF39" s="169"/>
      <c r="AG39" s="176" t="str">
        <f t="shared" si="43"/>
        <v/>
      </c>
      <c r="AH39" s="192"/>
      <c r="AI39" s="168" t="str">
        <f t="shared" si="44"/>
        <v/>
      </c>
      <c r="AJ39" s="155"/>
      <c r="AK39" s="154">
        <f t="shared" si="45"/>
        <v>2</v>
      </c>
      <c r="AL39" s="155"/>
      <c r="AM39" s="176" t="str">
        <f t="shared" si="46"/>
        <v/>
      </c>
      <c r="AN39" s="192"/>
      <c r="AO39" s="168" t="str">
        <f t="shared" si="47"/>
        <v/>
      </c>
      <c r="AP39" s="155"/>
      <c r="AQ39" s="168">
        <f t="shared" si="48"/>
        <v>2</v>
      </c>
      <c r="AR39" s="169"/>
      <c r="AS39" s="176" t="str">
        <f t="shared" si="49"/>
        <v/>
      </c>
      <c r="AT39" s="192"/>
      <c r="AU39" s="168" t="str">
        <f t="shared" si="50"/>
        <v/>
      </c>
      <c r="AV39" s="155"/>
      <c r="AW39" s="154">
        <f t="shared" si="51"/>
        <v>2</v>
      </c>
      <c r="AX39" s="155"/>
      <c r="AY39" s="176">
        <f t="shared" si="52"/>
        <v>1</v>
      </c>
      <c r="AZ39" s="192"/>
      <c r="BA39" s="168" t="str">
        <f t="shared" si="53"/>
        <v/>
      </c>
      <c r="BB39" s="155"/>
      <c r="BC39" s="168" t="str">
        <f t="shared" si="54"/>
        <v/>
      </c>
      <c r="BD39" s="169"/>
      <c r="BE39" s="176" t="str">
        <f t="shared" si="55"/>
        <v/>
      </c>
      <c r="BF39" s="192"/>
      <c r="BG39" s="168" t="str">
        <f t="shared" si="56"/>
        <v/>
      </c>
      <c r="BH39" s="155"/>
      <c r="BI39" s="154">
        <f t="shared" si="57"/>
        <v>2</v>
      </c>
      <c r="BJ39" s="155"/>
      <c r="BK39" s="176" t="str">
        <f t="shared" si="58"/>
        <v/>
      </c>
      <c r="BL39" s="192"/>
      <c r="BM39" s="168" t="str">
        <f t="shared" si="59"/>
        <v/>
      </c>
      <c r="BN39" s="155"/>
      <c r="BO39" s="168">
        <f t="shared" si="60"/>
        <v>2</v>
      </c>
      <c r="BP39" s="169"/>
      <c r="BQ39" s="24"/>
      <c r="BR39" s="94" t="str">
        <f>IF(CG14=13,CONCATENATE(DB!BE18,"."),CONCATENATE(DB!BA18,"."))</f>
        <v>12.</v>
      </c>
      <c r="BS39" s="22" t="str">
        <f>IF(CG14=13,DB!BF18,DB!X18)</f>
        <v>Nuser</v>
      </c>
      <c r="BT39" s="16">
        <f>IF(CG14=13,DB!BL18,DB!AJ18)</f>
        <v>40</v>
      </c>
      <c r="BU39" s="16"/>
      <c r="BV39" s="16">
        <f>IF(CG14=13,DB!BM18,DB!AL18)</f>
        <v>12</v>
      </c>
      <c r="BW39" s="16"/>
      <c r="BX39" s="16">
        <f>IF(CG14=13,DB!BN18,DB!AN18)</f>
        <v>14</v>
      </c>
      <c r="BY39" s="16"/>
      <c r="BZ39" s="16">
        <f>IF(CG14=13,DB!BO18,DB!AP18)</f>
        <v>14</v>
      </c>
      <c r="CA39" s="16"/>
      <c r="CB39" s="21">
        <f>IF(CG14=13,DB!BP18,DB!AR18)</f>
        <v>252</v>
      </c>
      <c r="CC39" s="16" t="s">
        <v>20</v>
      </c>
      <c r="CD39" s="22">
        <f>IF(CG14=13,DB!BQ18,DB!AU18)</f>
        <v>255</v>
      </c>
      <c r="CE39" s="16"/>
      <c r="CF39" s="21">
        <f>IF(CG14=13,DB!BR18,DB!AX18)</f>
        <v>50</v>
      </c>
    </row>
    <row r="40" spans="1:84" ht="14.45" customHeight="1" x14ac:dyDescent="0.15">
      <c r="A40" s="118" t="str">
        <f>DB!I14</f>
        <v>Harry</v>
      </c>
      <c r="B40" s="134"/>
      <c r="C40" s="134"/>
      <c r="D40" s="62" t="s">
        <v>20</v>
      </c>
      <c r="E40" s="122" t="str">
        <f>DB!J14</f>
        <v>SPVK</v>
      </c>
      <c r="F40" s="122"/>
      <c r="G40" s="123"/>
      <c r="H40" s="37">
        <f t="shared" si="61"/>
        <v>2</v>
      </c>
      <c r="I40" s="156">
        <f t="shared" si="31"/>
        <v>1</v>
      </c>
      <c r="J40" s="157"/>
      <c r="K40" s="170" t="str">
        <f t="shared" si="32"/>
        <v/>
      </c>
      <c r="L40" s="157"/>
      <c r="M40" s="170" t="str">
        <f t="shared" si="33"/>
        <v/>
      </c>
      <c r="N40" s="171"/>
      <c r="O40" s="174">
        <f t="shared" si="34"/>
        <v>1</v>
      </c>
      <c r="P40" s="157"/>
      <c r="Q40" s="170" t="str">
        <f t="shared" si="35"/>
        <v/>
      </c>
      <c r="R40" s="157"/>
      <c r="S40" s="170" t="str">
        <f t="shared" si="36"/>
        <v/>
      </c>
      <c r="T40" s="171"/>
      <c r="U40" s="189">
        <f t="shared" si="37"/>
        <v>1</v>
      </c>
      <c r="V40" s="190"/>
      <c r="W40" s="184" t="str">
        <f t="shared" si="38"/>
        <v/>
      </c>
      <c r="X40" s="185"/>
      <c r="Y40" s="191" t="str">
        <f t="shared" si="39"/>
        <v/>
      </c>
      <c r="Z40" s="185"/>
      <c r="AA40" s="189">
        <f t="shared" si="40"/>
        <v>1</v>
      </c>
      <c r="AB40" s="190"/>
      <c r="AC40" s="184" t="str">
        <f t="shared" si="41"/>
        <v/>
      </c>
      <c r="AD40" s="185"/>
      <c r="AE40" s="184" t="str">
        <f t="shared" si="42"/>
        <v/>
      </c>
      <c r="AF40" s="186"/>
      <c r="AG40" s="189">
        <f t="shared" si="43"/>
        <v>1</v>
      </c>
      <c r="AH40" s="190"/>
      <c r="AI40" s="184" t="str">
        <f t="shared" si="44"/>
        <v/>
      </c>
      <c r="AJ40" s="185"/>
      <c r="AK40" s="191" t="str">
        <f t="shared" si="45"/>
        <v/>
      </c>
      <c r="AL40" s="185"/>
      <c r="AM40" s="189">
        <f t="shared" si="46"/>
        <v>1</v>
      </c>
      <c r="AN40" s="190"/>
      <c r="AO40" s="184" t="str">
        <f t="shared" si="47"/>
        <v/>
      </c>
      <c r="AP40" s="185"/>
      <c r="AQ40" s="184" t="str">
        <f t="shared" si="48"/>
        <v/>
      </c>
      <c r="AR40" s="186"/>
      <c r="AS40" s="189">
        <f t="shared" si="49"/>
        <v>1</v>
      </c>
      <c r="AT40" s="190"/>
      <c r="AU40" s="184" t="str">
        <f t="shared" si="50"/>
        <v/>
      </c>
      <c r="AV40" s="185"/>
      <c r="AW40" s="191" t="str">
        <f t="shared" si="51"/>
        <v/>
      </c>
      <c r="AX40" s="185"/>
      <c r="AY40" s="189">
        <f t="shared" si="52"/>
        <v>1</v>
      </c>
      <c r="AZ40" s="190"/>
      <c r="BA40" s="184" t="str">
        <f t="shared" si="53"/>
        <v/>
      </c>
      <c r="BB40" s="185"/>
      <c r="BC40" s="184" t="str">
        <f t="shared" si="54"/>
        <v/>
      </c>
      <c r="BD40" s="186"/>
      <c r="BE40" s="189">
        <f t="shared" si="55"/>
        <v>1</v>
      </c>
      <c r="BF40" s="190"/>
      <c r="BG40" s="184" t="str">
        <f t="shared" si="56"/>
        <v/>
      </c>
      <c r="BH40" s="185"/>
      <c r="BI40" s="191" t="str">
        <f t="shared" si="57"/>
        <v/>
      </c>
      <c r="BJ40" s="185"/>
      <c r="BK40" s="189">
        <f t="shared" si="58"/>
        <v>1</v>
      </c>
      <c r="BL40" s="190"/>
      <c r="BM40" s="184" t="str">
        <f t="shared" si="59"/>
        <v/>
      </c>
      <c r="BN40" s="185"/>
      <c r="BO40" s="184" t="str">
        <f t="shared" si="60"/>
        <v/>
      </c>
      <c r="BP40" s="186"/>
      <c r="BQ40" s="24"/>
      <c r="BR40" s="94" t="str">
        <f>IF(CG14=13,CONCATENATE(DB!BE19,"."),CONCATENATE(DB!BA19,"."))</f>
        <v>13.</v>
      </c>
      <c r="BS40" s="22" t="str">
        <f>IF(CG14=13,DB!BF19,DB!X19)</f>
        <v>Cork</v>
      </c>
      <c r="BT40" s="16">
        <f>IF(CG14=13,DB!BL19,DB!AJ19)</f>
        <v>40</v>
      </c>
      <c r="BU40" s="16"/>
      <c r="BV40" s="16">
        <f>IF(CG14=13,DB!BM19,DB!AL19)</f>
        <v>12</v>
      </c>
      <c r="BW40" s="16"/>
      <c r="BX40" s="16">
        <f>IF(CG14=13,DB!BN19,DB!AN19)</f>
        <v>13</v>
      </c>
      <c r="BY40" s="16"/>
      <c r="BZ40" s="16">
        <f>IF(CG14=13,DB!BO19,DB!AP19)</f>
        <v>15</v>
      </c>
      <c r="CA40" s="16"/>
      <c r="CB40" s="21">
        <f>IF(CG14=13,DB!BP19,DB!AR19)</f>
        <v>264</v>
      </c>
      <c r="CC40" s="16" t="s">
        <v>20</v>
      </c>
      <c r="CD40" s="22">
        <f>IF(CG14=13,DB!BQ19,DB!AU19)</f>
        <v>265</v>
      </c>
      <c r="CE40" s="16"/>
      <c r="CF40" s="21">
        <f>IF(CG14=13,DB!BR19,DB!AX19)</f>
        <v>49</v>
      </c>
    </row>
    <row r="41" spans="1:84" ht="14.45" customHeight="1" x14ac:dyDescent="0.15">
      <c r="A41" s="118" t="str">
        <f>DB!I15</f>
        <v>Tynde</v>
      </c>
      <c r="B41" s="134"/>
      <c r="C41" s="134"/>
      <c r="D41" s="62" t="s">
        <v>20</v>
      </c>
      <c r="E41" s="122" t="str">
        <f>DB!J15</f>
        <v>Murer</v>
      </c>
      <c r="F41" s="122"/>
      <c r="G41" s="123"/>
      <c r="H41" s="38" t="str">
        <f t="shared" si="61"/>
        <v>x</v>
      </c>
      <c r="I41" s="158">
        <f t="shared" si="31"/>
        <v>1</v>
      </c>
      <c r="J41" s="159"/>
      <c r="K41" s="172" t="str">
        <f t="shared" si="32"/>
        <v/>
      </c>
      <c r="L41" s="159"/>
      <c r="M41" s="172" t="str">
        <f t="shared" si="33"/>
        <v/>
      </c>
      <c r="N41" s="173"/>
      <c r="O41" s="175">
        <f t="shared" si="34"/>
        <v>1</v>
      </c>
      <c r="P41" s="159"/>
      <c r="Q41" s="172" t="str">
        <f t="shared" si="35"/>
        <v/>
      </c>
      <c r="R41" s="159"/>
      <c r="S41" s="172" t="str">
        <f t="shared" si="36"/>
        <v/>
      </c>
      <c r="T41" s="173"/>
      <c r="U41" s="175">
        <f t="shared" si="37"/>
        <v>1</v>
      </c>
      <c r="V41" s="188"/>
      <c r="W41" s="172" t="str">
        <f t="shared" si="38"/>
        <v/>
      </c>
      <c r="X41" s="159"/>
      <c r="Y41" s="158" t="str">
        <f t="shared" si="39"/>
        <v/>
      </c>
      <c r="Z41" s="159"/>
      <c r="AA41" s="175">
        <f t="shared" si="40"/>
        <v>1</v>
      </c>
      <c r="AB41" s="188"/>
      <c r="AC41" s="172" t="str">
        <f t="shared" si="41"/>
        <v/>
      </c>
      <c r="AD41" s="159"/>
      <c r="AE41" s="172" t="str">
        <f t="shared" si="42"/>
        <v/>
      </c>
      <c r="AF41" s="173"/>
      <c r="AG41" s="175">
        <f t="shared" si="43"/>
        <v>1</v>
      </c>
      <c r="AH41" s="188"/>
      <c r="AI41" s="172" t="str">
        <f t="shared" si="44"/>
        <v/>
      </c>
      <c r="AJ41" s="159"/>
      <c r="AK41" s="158" t="str">
        <f t="shared" si="45"/>
        <v/>
      </c>
      <c r="AL41" s="159"/>
      <c r="AM41" s="175">
        <f t="shared" si="46"/>
        <v>1</v>
      </c>
      <c r="AN41" s="188"/>
      <c r="AO41" s="172" t="str">
        <f t="shared" si="47"/>
        <v/>
      </c>
      <c r="AP41" s="159"/>
      <c r="AQ41" s="172" t="str">
        <f t="shared" si="48"/>
        <v/>
      </c>
      <c r="AR41" s="173"/>
      <c r="AS41" s="175">
        <f t="shared" si="49"/>
        <v>1</v>
      </c>
      <c r="AT41" s="188"/>
      <c r="AU41" s="172" t="str">
        <f t="shared" si="50"/>
        <v/>
      </c>
      <c r="AV41" s="159"/>
      <c r="AW41" s="158" t="str">
        <f t="shared" si="51"/>
        <v/>
      </c>
      <c r="AX41" s="159"/>
      <c r="AY41" s="175" t="str">
        <f t="shared" si="52"/>
        <v/>
      </c>
      <c r="AZ41" s="188"/>
      <c r="BA41" s="172" t="str">
        <f t="shared" si="53"/>
        <v/>
      </c>
      <c r="BB41" s="159"/>
      <c r="BC41" s="172">
        <f t="shared" si="54"/>
        <v>2</v>
      </c>
      <c r="BD41" s="173"/>
      <c r="BE41" s="175">
        <f t="shared" si="55"/>
        <v>1</v>
      </c>
      <c r="BF41" s="188"/>
      <c r="BG41" s="172" t="str">
        <f t="shared" si="56"/>
        <v/>
      </c>
      <c r="BH41" s="159"/>
      <c r="BI41" s="158" t="str">
        <f t="shared" si="57"/>
        <v/>
      </c>
      <c r="BJ41" s="159"/>
      <c r="BK41" s="175">
        <f t="shared" si="58"/>
        <v>1</v>
      </c>
      <c r="BL41" s="188"/>
      <c r="BM41" s="172" t="str">
        <f t="shared" si="59"/>
        <v/>
      </c>
      <c r="BN41" s="159"/>
      <c r="BO41" s="172" t="str">
        <f t="shared" si="60"/>
        <v/>
      </c>
      <c r="BP41" s="173"/>
      <c r="BQ41" s="24"/>
      <c r="BR41" s="94" t="str">
        <f>IF(CG14=13,CONCATENATE(DB!BE20,"."),CONCATENATE(DB!BA20,"."))</f>
        <v>14.</v>
      </c>
      <c r="BS41" s="22" t="str">
        <f>IF(CG14=13,DB!BF20,DB!X20)</f>
        <v>Forest</v>
      </c>
      <c r="BT41" s="16">
        <f>IF(CG14=13,DB!BL20,DB!AJ20)</f>
        <v>40</v>
      </c>
      <c r="BU41" s="16"/>
      <c r="BV41" s="16">
        <f>IF(CG14=13,DB!BM20,DB!AL20)</f>
        <v>9</v>
      </c>
      <c r="BW41" s="16"/>
      <c r="BX41" s="16">
        <f>IF(CG14=13,DB!BN20,DB!AN20)</f>
        <v>22</v>
      </c>
      <c r="BY41" s="16"/>
      <c r="BZ41" s="16">
        <f>IF(CG14=13,DB!BO20,DB!AP20)</f>
        <v>9</v>
      </c>
      <c r="CA41" s="16"/>
      <c r="CB41" s="21">
        <f>IF(CG14=13,DB!BP20,DB!AR20)</f>
        <v>254</v>
      </c>
      <c r="CC41" s="16" t="s">
        <v>20</v>
      </c>
      <c r="CD41" s="22">
        <f>IF(CG14=13,DB!BQ20,DB!AU20)</f>
        <v>255</v>
      </c>
      <c r="CE41" s="16"/>
      <c r="CF41" s="21">
        <f>IF(CG14=13,DB!BR20,DB!AX20)</f>
        <v>49</v>
      </c>
    </row>
    <row r="42" spans="1:84" ht="14.45" customHeight="1" thickBot="1" x14ac:dyDescent="0.2">
      <c r="A42" s="118" t="str">
        <f>DB!I16</f>
        <v>Forest</v>
      </c>
      <c r="B42" s="134"/>
      <c r="C42" s="134"/>
      <c r="D42" s="88" t="s">
        <v>20</v>
      </c>
      <c r="E42" s="122" t="str">
        <f>DB!J16</f>
        <v>Cork</v>
      </c>
      <c r="F42" s="122"/>
      <c r="G42" s="123"/>
      <c r="H42" s="39">
        <f t="shared" si="61"/>
        <v>1</v>
      </c>
      <c r="I42" s="154" t="str">
        <f t="shared" si="31"/>
        <v/>
      </c>
      <c r="J42" s="155"/>
      <c r="K42" s="168" t="str">
        <f t="shared" si="32"/>
        <v/>
      </c>
      <c r="L42" s="155"/>
      <c r="M42" s="168">
        <f t="shared" si="33"/>
        <v>2</v>
      </c>
      <c r="N42" s="169"/>
      <c r="O42" s="176" t="str">
        <f t="shared" si="34"/>
        <v/>
      </c>
      <c r="P42" s="155"/>
      <c r="Q42" s="168" t="str">
        <f t="shared" si="35"/>
        <v/>
      </c>
      <c r="R42" s="155"/>
      <c r="S42" s="168">
        <f t="shared" si="36"/>
        <v>2</v>
      </c>
      <c r="T42" s="169"/>
      <c r="U42" s="176">
        <f t="shared" si="37"/>
        <v>1</v>
      </c>
      <c r="V42" s="192"/>
      <c r="W42" s="168" t="str">
        <f t="shared" si="38"/>
        <v/>
      </c>
      <c r="X42" s="155"/>
      <c r="Y42" s="154" t="str">
        <f t="shared" si="39"/>
        <v/>
      </c>
      <c r="Z42" s="155"/>
      <c r="AA42" s="176" t="str">
        <f t="shared" si="40"/>
        <v/>
      </c>
      <c r="AB42" s="192"/>
      <c r="AC42" s="168" t="str">
        <f t="shared" si="41"/>
        <v>X</v>
      </c>
      <c r="AD42" s="155"/>
      <c r="AE42" s="168" t="str">
        <f t="shared" si="42"/>
        <v/>
      </c>
      <c r="AF42" s="169"/>
      <c r="AG42" s="176" t="str">
        <f t="shared" si="43"/>
        <v/>
      </c>
      <c r="AH42" s="192"/>
      <c r="AI42" s="168" t="str">
        <f t="shared" si="44"/>
        <v/>
      </c>
      <c r="AJ42" s="155"/>
      <c r="AK42" s="154">
        <f t="shared" si="45"/>
        <v>2</v>
      </c>
      <c r="AL42" s="155"/>
      <c r="AM42" s="176" t="str">
        <f t="shared" si="46"/>
        <v/>
      </c>
      <c r="AN42" s="192"/>
      <c r="AO42" s="168" t="str">
        <f t="shared" si="47"/>
        <v>X</v>
      </c>
      <c r="AP42" s="155"/>
      <c r="AQ42" s="168" t="str">
        <f t="shared" si="48"/>
        <v/>
      </c>
      <c r="AR42" s="169"/>
      <c r="AS42" s="176">
        <f t="shared" si="49"/>
        <v>1</v>
      </c>
      <c r="AT42" s="192"/>
      <c r="AU42" s="168" t="str">
        <f t="shared" si="50"/>
        <v/>
      </c>
      <c r="AV42" s="155"/>
      <c r="AW42" s="154" t="str">
        <f t="shared" si="51"/>
        <v/>
      </c>
      <c r="AX42" s="155"/>
      <c r="AY42" s="176" t="str">
        <f t="shared" si="52"/>
        <v/>
      </c>
      <c r="AZ42" s="192"/>
      <c r="BA42" s="168" t="str">
        <f t="shared" si="53"/>
        <v/>
      </c>
      <c r="BB42" s="155"/>
      <c r="BC42" s="168">
        <f t="shared" si="54"/>
        <v>2</v>
      </c>
      <c r="BD42" s="169"/>
      <c r="BE42" s="176">
        <f t="shared" si="55"/>
        <v>1</v>
      </c>
      <c r="BF42" s="192"/>
      <c r="BG42" s="168" t="str">
        <f t="shared" si="56"/>
        <v/>
      </c>
      <c r="BH42" s="155"/>
      <c r="BI42" s="154" t="str">
        <f t="shared" si="57"/>
        <v/>
      </c>
      <c r="BJ42" s="155"/>
      <c r="BK42" s="176">
        <f t="shared" si="58"/>
        <v>1</v>
      </c>
      <c r="BL42" s="192"/>
      <c r="BM42" s="168" t="str">
        <f t="shared" si="59"/>
        <v/>
      </c>
      <c r="BN42" s="155"/>
      <c r="BO42" s="168" t="str">
        <f t="shared" si="60"/>
        <v/>
      </c>
      <c r="BP42" s="169"/>
      <c r="BQ42" s="24"/>
      <c r="BR42" s="94" t="str">
        <f>IF(CG14=13,CONCATENATE(DB!BE21,"."),CONCATENATE(DB!BA21,"."))</f>
        <v>15.</v>
      </c>
      <c r="BS42" s="22" t="str">
        <f>IF(CG14=13,DB!BF21,DB!X21)</f>
        <v>Chelsea</v>
      </c>
      <c r="BT42" s="16">
        <f>IF(CG14=13,DB!BL21,DB!AJ21)</f>
        <v>40</v>
      </c>
      <c r="BU42" s="16"/>
      <c r="BV42" s="16">
        <f>IF(CG14=13,DB!BM21,DB!AL21)</f>
        <v>11</v>
      </c>
      <c r="BW42" s="16"/>
      <c r="BX42" s="16">
        <f>IF(CG14=13,DB!BN21,DB!AN21)</f>
        <v>15</v>
      </c>
      <c r="BY42" s="16"/>
      <c r="BZ42" s="16">
        <f>IF(CG14=13,DB!BO21,DB!AP21)</f>
        <v>14</v>
      </c>
      <c r="CA42" s="16"/>
      <c r="CB42" s="21">
        <f>IF(CG14=13,DB!BP21,DB!AR21)</f>
        <v>246</v>
      </c>
      <c r="CC42" s="16" t="s">
        <v>20</v>
      </c>
      <c r="CD42" s="22">
        <f>IF(CG14=13,DB!BQ21,DB!AU21)</f>
        <v>256</v>
      </c>
      <c r="CE42" s="16"/>
      <c r="CF42" s="21">
        <f>IF(CG14=13,DB!BR21,DB!AX21)</f>
        <v>48</v>
      </c>
    </row>
    <row r="43" spans="1:84" ht="14.45" customHeight="1" thickBot="1" x14ac:dyDescent="0.2">
      <c r="A43" s="146"/>
      <c r="B43" s="147"/>
      <c r="C43" s="147"/>
      <c r="D43" s="147"/>
      <c r="E43" s="147"/>
      <c r="F43" s="147"/>
      <c r="G43" s="148"/>
      <c r="H43" s="37">
        <f t="shared" si="61"/>
        <v>1</v>
      </c>
      <c r="I43" s="156">
        <f t="shared" si="31"/>
        <v>1</v>
      </c>
      <c r="J43" s="157"/>
      <c r="K43" s="170" t="str">
        <f t="shared" si="32"/>
        <v/>
      </c>
      <c r="L43" s="157"/>
      <c r="M43" s="170" t="str">
        <f t="shared" si="33"/>
        <v/>
      </c>
      <c r="N43" s="171"/>
      <c r="O43" s="174">
        <f t="shared" si="34"/>
        <v>1</v>
      </c>
      <c r="P43" s="157"/>
      <c r="Q43" s="170" t="str">
        <f t="shared" si="35"/>
        <v/>
      </c>
      <c r="R43" s="157"/>
      <c r="S43" s="170" t="str">
        <f t="shared" si="36"/>
        <v/>
      </c>
      <c r="T43" s="171"/>
      <c r="U43" s="189">
        <f t="shared" si="37"/>
        <v>1</v>
      </c>
      <c r="V43" s="190"/>
      <c r="W43" s="184" t="str">
        <f t="shared" si="38"/>
        <v/>
      </c>
      <c r="X43" s="185"/>
      <c r="Y43" s="191" t="str">
        <f t="shared" si="39"/>
        <v/>
      </c>
      <c r="Z43" s="185"/>
      <c r="AA43" s="189">
        <f t="shared" si="40"/>
        <v>1</v>
      </c>
      <c r="AB43" s="190"/>
      <c r="AC43" s="184" t="str">
        <f t="shared" si="41"/>
        <v/>
      </c>
      <c r="AD43" s="185"/>
      <c r="AE43" s="184" t="str">
        <f t="shared" si="42"/>
        <v/>
      </c>
      <c r="AF43" s="186"/>
      <c r="AG43" s="189">
        <f t="shared" si="43"/>
        <v>1</v>
      </c>
      <c r="AH43" s="190"/>
      <c r="AI43" s="184" t="str">
        <f t="shared" si="44"/>
        <v/>
      </c>
      <c r="AJ43" s="185"/>
      <c r="AK43" s="191" t="str">
        <f t="shared" si="45"/>
        <v/>
      </c>
      <c r="AL43" s="185"/>
      <c r="AM43" s="189">
        <f t="shared" si="46"/>
        <v>1</v>
      </c>
      <c r="AN43" s="190"/>
      <c r="AO43" s="184" t="str">
        <f t="shared" si="47"/>
        <v/>
      </c>
      <c r="AP43" s="185"/>
      <c r="AQ43" s="184" t="str">
        <f t="shared" si="48"/>
        <v/>
      </c>
      <c r="AR43" s="186"/>
      <c r="AS43" s="189">
        <f t="shared" si="49"/>
        <v>1</v>
      </c>
      <c r="AT43" s="190"/>
      <c r="AU43" s="184" t="str">
        <f t="shared" si="50"/>
        <v/>
      </c>
      <c r="AV43" s="185"/>
      <c r="AW43" s="191" t="str">
        <f t="shared" si="51"/>
        <v/>
      </c>
      <c r="AX43" s="185"/>
      <c r="AY43" s="189">
        <f t="shared" si="52"/>
        <v>1</v>
      </c>
      <c r="AZ43" s="190"/>
      <c r="BA43" s="184" t="str">
        <f t="shared" si="53"/>
        <v/>
      </c>
      <c r="BB43" s="185"/>
      <c r="BC43" s="184" t="str">
        <f t="shared" si="54"/>
        <v/>
      </c>
      <c r="BD43" s="186"/>
      <c r="BE43" s="189">
        <f t="shared" si="55"/>
        <v>1</v>
      </c>
      <c r="BF43" s="190"/>
      <c r="BG43" s="184" t="str">
        <f t="shared" si="56"/>
        <v/>
      </c>
      <c r="BH43" s="185"/>
      <c r="BI43" s="191" t="str">
        <f t="shared" si="57"/>
        <v/>
      </c>
      <c r="BJ43" s="185"/>
      <c r="BK43" s="189">
        <f t="shared" si="58"/>
        <v>1</v>
      </c>
      <c r="BL43" s="190"/>
      <c r="BM43" s="184" t="str">
        <f t="shared" si="59"/>
        <v/>
      </c>
      <c r="BN43" s="185"/>
      <c r="BO43" s="184" t="str">
        <f t="shared" si="60"/>
        <v/>
      </c>
      <c r="BP43" s="186"/>
      <c r="BQ43" s="24"/>
      <c r="BR43" s="25" t="str">
        <f>IF(CG14=13,CONCATENATE(DB!BE22,"."),CONCATENATE(DB!BA22,"."))</f>
        <v>16.</v>
      </c>
      <c r="BS43" s="22" t="str">
        <f>IF(CG14=13,DB!BF22,DB!X22)</f>
        <v>Tynde</v>
      </c>
      <c r="BT43" s="16">
        <f>IF(CG14=13,DB!BL22,DB!AJ22)</f>
        <v>40</v>
      </c>
      <c r="BU43" s="16"/>
      <c r="BV43" s="16">
        <f>IF(CG14=13,DB!BM22,DB!AL22)</f>
        <v>11</v>
      </c>
      <c r="BW43" s="16"/>
      <c r="BX43" s="16">
        <f>IF(CG14=13,DB!BN22,DB!AN22)</f>
        <v>14</v>
      </c>
      <c r="BY43" s="16"/>
      <c r="BZ43" s="16">
        <f>IF(CG14=13,DB!BO22,DB!AP22)</f>
        <v>15</v>
      </c>
      <c r="CA43" s="16"/>
      <c r="CB43" s="21">
        <f>IF(CG14=13,DB!BP22,DB!AR22)</f>
        <v>252</v>
      </c>
      <c r="CC43" s="16" t="s">
        <v>20</v>
      </c>
      <c r="CD43" s="22">
        <f>IF(CG14=13,DB!BQ22,DB!AU22)</f>
        <v>255</v>
      </c>
      <c r="CE43" s="16"/>
      <c r="CF43" s="21">
        <f>IF(CG14=13,DB!BR22,DB!AX22)</f>
        <v>47</v>
      </c>
    </row>
    <row r="44" spans="1:84" ht="14.45" customHeight="1" x14ac:dyDescent="0.15">
      <c r="A44" s="225"/>
      <c r="B44" s="147"/>
      <c r="C44" s="147"/>
      <c r="D44" s="147"/>
      <c r="E44" s="147"/>
      <c r="F44" s="147"/>
      <c r="G44" s="148"/>
      <c r="H44" s="38">
        <f t="shared" si="61"/>
        <v>2</v>
      </c>
      <c r="I44" s="158">
        <f t="shared" si="31"/>
        <v>1</v>
      </c>
      <c r="J44" s="159"/>
      <c r="K44" s="172" t="str">
        <f t="shared" si="32"/>
        <v/>
      </c>
      <c r="L44" s="159"/>
      <c r="M44" s="172" t="str">
        <f t="shared" si="33"/>
        <v/>
      </c>
      <c r="N44" s="173"/>
      <c r="O44" s="175" t="str">
        <f t="shared" si="34"/>
        <v/>
      </c>
      <c r="P44" s="159"/>
      <c r="Q44" s="172" t="str">
        <f t="shared" si="35"/>
        <v>X</v>
      </c>
      <c r="R44" s="159"/>
      <c r="S44" s="172" t="str">
        <f t="shared" si="36"/>
        <v/>
      </c>
      <c r="T44" s="173"/>
      <c r="U44" s="175" t="str">
        <f t="shared" si="37"/>
        <v/>
      </c>
      <c r="V44" s="188"/>
      <c r="W44" s="172" t="str">
        <f t="shared" si="38"/>
        <v/>
      </c>
      <c r="X44" s="159"/>
      <c r="Y44" s="158">
        <f t="shared" si="39"/>
        <v>2</v>
      </c>
      <c r="Z44" s="159"/>
      <c r="AA44" s="175">
        <f t="shared" si="40"/>
        <v>1</v>
      </c>
      <c r="AB44" s="188"/>
      <c r="AC44" s="172" t="str">
        <f t="shared" si="41"/>
        <v/>
      </c>
      <c r="AD44" s="159"/>
      <c r="AE44" s="172" t="str">
        <f t="shared" si="42"/>
        <v/>
      </c>
      <c r="AF44" s="173"/>
      <c r="AG44" s="175">
        <f t="shared" si="43"/>
        <v>1</v>
      </c>
      <c r="AH44" s="188"/>
      <c r="AI44" s="172" t="str">
        <f t="shared" si="44"/>
        <v/>
      </c>
      <c r="AJ44" s="159"/>
      <c r="AK44" s="158" t="str">
        <f t="shared" si="45"/>
        <v/>
      </c>
      <c r="AL44" s="159"/>
      <c r="AM44" s="175">
        <f t="shared" si="46"/>
        <v>1</v>
      </c>
      <c r="AN44" s="188"/>
      <c r="AO44" s="172" t="str">
        <f t="shared" si="47"/>
        <v/>
      </c>
      <c r="AP44" s="159"/>
      <c r="AQ44" s="172" t="str">
        <f t="shared" si="48"/>
        <v/>
      </c>
      <c r="AR44" s="173"/>
      <c r="AS44" s="175" t="str">
        <f t="shared" si="49"/>
        <v/>
      </c>
      <c r="AT44" s="188"/>
      <c r="AU44" s="172" t="str">
        <f t="shared" si="50"/>
        <v/>
      </c>
      <c r="AV44" s="159"/>
      <c r="AW44" s="158">
        <f t="shared" si="51"/>
        <v>2</v>
      </c>
      <c r="AX44" s="159"/>
      <c r="AY44" s="175" t="str">
        <f t="shared" si="52"/>
        <v/>
      </c>
      <c r="AZ44" s="188"/>
      <c r="BA44" s="172" t="str">
        <f t="shared" si="53"/>
        <v/>
      </c>
      <c r="BB44" s="159"/>
      <c r="BC44" s="172">
        <f t="shared" si="54"/>
        <v>2</v>
      </c>
      <c r="BD44" s="173"/>
      <c r="BE44" s="175" t="str">
        <f t="shared" si="55"/>
        <v/>
      </c>
      <c r="BF44" s="188"/>
      <c r="BG44" s="172" t="str">
        <f t="shared" si="56"/>
        <v/>
      </c>
      <c r="BH44" s="159"/>
      <c r="BI44" s="158">
        <f t="shared" si="57"/>
        <v>2</v>
      </c>
      <c r="BJ44" s="159"/>
      <c r="BK44" s="175" t="str">
        <f t="shared" si="58"/>
        <v/>
      </c>
      <c r="BL44" s="188"/>
      <c r="BM44" s="172" t="str">
        <f t="shared" si="59"/>
        <v/>
      </c>
      <c r="BN44" s="159"/>
      <c r="BO44" s="172">
        <f t="shared" si="60"/>
        <v>2</v>
      </c>
      <c r="BP44" s="173"/>
      <c r="BQ44" s="24"/>
      <c r="BR44" s="94" t="str">
        <f>IF(CG14=13,CONCATENATE(DB!BE23,"."),CONCATENATE(DB!BA23,"."))</f>
        <v>17.</v>
      </c>
      <c r="BS44" s="100" t="str">
        <f>IF(CG14=13,DB!BF23,DB!X23)</f>
        <v>SPVK</v>
      </c>
      <c r="BT44" s="87">
        <f>IF(CG14=13,DB!BL23,DB!AJ23)</f>
        <v>40</v>
      </c>
      <c r="BU44" s="87"/>
      <c r="BV44" s="87">
        <f>IF(CG14=13,DB!BM23,DB!AL23)</f>
        <v>11</v>
      </c>
      <c r="BW44" s="87"/>
      <c r="BX44" s="87">
        <f>IF(CG14=13,DB!BN23,DB!AN23)</f>
        <v>13</v>
      </c>
      <c r="BY44" s="87"/>
      <c r="BZ44" s="87">
        <f>IF(CG14=13,DB!BO23,DB!AP23)</f>
        <v>16</v>
      </c>
      <c r="CA44" s="87"/>
      <c r="CB44" s="99">
        <f>IF(CG14=13,DB!BP23,DB!AR23)</f>
        <v>251</v>
      </c>
      <c r="CC44" s="87" t="s">
        <v>20</v>
      </c>
      <c r="CD44" s="100">
        <f>IF(CG14=13,DB!BQ23,DB!AU23)</f>
        <v>260</v>
      </c>
      <c r="CE44" s="87"/>
      <c r="CF44" s="99">
        <f>IF(CG14=13,DB!BR23,DB!AX23)</f>
        <v>46</v>
      </c>
    </row>
    <row r="45" spans="1:84" ht="14.45" customHeight="1" x14ac:dyDescent="0.15">
      <c r="A45" s="225"/>
      <c r="B45" s="147"/>
      <c r="C45" s="147"/>
      <c r="D45" s="147"/>
      <c r="E45" s="147"/>
      <c r="F45" s="147"/>
      <c r="G45" s="148"/>
      <c r="H45" s="38">
        <f t="shared" si="61"/>
        <v>2</v>
      </c>
      <c r="I45" s="158">
        <f t="shared" si="31"/>
        <v>1</v>
      </c>
      <c r="J45" s="159"/>
      <c r="K45" s="172" t="str">
        <f t="shared" si="32"/>
        <v/>
      </c>
      <c r="L45" s="159"/>
      <c r="M45" s="172" t="str">
        <f t="shared" si="33"/>
        <v/>
      </c>
      <c r="N45" s="173"/>
      <c r="O45" s="175" t="str">
        <f t="shared" si="34"/>
        <v/>
      </c>
      <c r="P45" s="159"/>
      <c r="Q45" s="172" t="str">
        <f t="shared" si="35"/>
        <v>X</v>
      </c>
      <c r="R45" s="159"/>
      <c r="S45" s="172" t="str">
        <f t="shared" si="36"/>
        <v/>
      </c>
      <c r="T45" s="173"/>
      <c r="U45" s="175">
        <f t="shared" si="37"/>
        <v>1</v>
      </c>
      <c r="V45" s="188"/>
      <c r="W45" s="172" t="str">
        <f t="shared" si="38"/>
        <v/>
      </c>
      <c r="X45" s="159"/>
      <c r="Y45" s="158" t="str">
        <f t="shared" si="39"/>
        <v/>
      </c>
      <c r="Z45" s="159"/>
      <c r="AA45" s="175">
        <f t="shared" si="40"/>
        <v>1</v>
      </c>
      <c r="AB45" s="188"/>
      <c r="AC45" s="172" t="str">
        <f t="shared" si="41"/>
        <v/>
      </c>
      <c r="AD45" s="159"/>
      <c r="AE45" s="172" t="str">
        <f t="shared" si="42"/>
        <v/>
      </c>
      <c r="AF45" s="173"/>
      <c r="AG45" s="175">
        <f t="shared" si="43"/>
        <v>1</v>
      </c>
      <c r="AH45" s="188"/>
      <c r="AI45" s="172" t="str">
        <f t="shared" si="44"/>
        <v/>
      </c>
      <c r="AJ45" s="159"/>
      <c r="AK45" s="158" t="str">
        <f t="shared" si="45"/>
        <v/>
      </c>
      <c r="AL45" s="159"/>
      <c r="AM45" s="175">
        <f t="shared" si="46"/>
        <v>1</v>
      </c>
      <c r="AN45" s="188"/>
      <c r="AO45" s="172" t="str">
        <f t="shared" si="47"/>
        <v/>
      </c>
      <c r="AP45" s="159"/>
      <c r="AQ45" s="172" t="str">
        <f t="shared" si="48"/>
        <v/>
      </c>
      <c r="AR45" s="173"/>
      <c r="AS45" s="175">
        <f t="shared" si="49"/>
        <v>1</v>
      </c>
      <c r="AT45" s="188"/>
      <c r="AU45" s="172" t="str">
        <f t="shared" si="50"/>
        <v/>
      </c>
      <c r="AV45" s="159"/>
      <c r="AW45" s="158" t="str">
        <f t="shared" si="51"/>
        <v/>
      </c>
      <c r="AX45" s="159"/>
      <c r="AY45" s="175">
        <f t="shared" si="52"/>
        <v>1</v>
      </c>
      <c r="AZ45" s="188"/>
      <c r="BA45" s="172" t="str">
        <f t="shared" si="53"/>
        <v/>
      </c>
      <c r="BB45" s="159"/>
      <c r="BC45" s="172" t="str">
        <f t="shared" si="54"/>
        <v/>
      </c>
      <c r="BD45" s="173"/>
      <c r="BE45" s="175">
        <f t="shared" si="55"/>
        <v>1</v>
      </c>
      <c r="BF45" s="188"/>
      <c r="BG45" s="172" t="str">
        <f t="shared" si="56"/>
        <v/>
      </c>
      <c r="BH45" s="159"/>
      <c r="BI45" s="158" t="str">
        <f t="shared" si="57"/>
        <v/>
      </c>
      <c r="BJ45" s="159"/>
      <c r="BK45" s="175">
        <f t="shared" si="58"/>
        <v>1</v>
      </c>
      <c r="BL45" s="188"/>
      <c r="BM45" s="172" t="str">
        <f t="shared" si="59"/>
        <v/>
      </c>
      <c r="BN45" s="159"/>
      <c r="BO45" s="172" t="str">
        <f t="shared" si="60"/>
        <v/>
      </c>
      <c r="BP45" s="173"/>
      <c r="BQ45" s="24"/>
      <c r="BR45" s="94" t="str">
        <f>IF(CG14=13,CONCATENATE(DB!BE24,"."),CONCATENATE(DB!BA24,"."))</f>
        <v>18.</v>
      </c>
      <c r="BS45" s="22" t="str">
        <f>IF(CG14=13,DB!BF24,DB!X24)</f>
        <v>Steam</v>
      </c>
      <c r="BT45" s="16">
        <f>IF(CG14=13,DB!BL24,DB!AJ24)</f>
        <v>40</v>
      </c>
      <c r="BU45" s="16"/>
      <c r="BV45" s="16">
        <f>IF(CG14=13,DB!BM24,DB!AL24)</f>
        <v>11</v>
      </c>
      <c r="BW45" s="16"/>
      <c r="BX45" s="16">
        <f>IF(CG14=13,DB!BN24,DB!AN24)</f>
        <v>11</v>
      </c>
      <c r="BY45" s="16"/>
      <c r="BZ45" s="16">
        <f>IF(CG14=13,DB!BO24,DB!AP24)</f>
        <v>18</v>
      </c>
      <c r="CA45" s="16"/>
      <c r="CB45" s="21">
        <f>IF(CG14=13,DB!BP24,DB!AR24)</f>
        <v>244</v>
      </c>
      <c r="CC45" s="16" t="s">
        <v>20</v>
      </c>
      <c r="CD45" s="22">
        <f>IF(CG14=13,DB!BQ24,DB!AU24)</f>
        <v>257</v>
      </c>
      <c r="CE45" s="16"/>
      <c r="CF45" s="21">
        <f>IF(CG14=13,DB!BR24,DB!AX24)</f>
        <v>44</v>
      </c>
    </row>
    <row r="46" spans="1:84" ht="14.45" customHeight="1" thickBot="1" x14ac:dyDescent="0.2">
      <c r="A46" s="225"/>
      <c r="B46" s="147"/>
      <c r="C46" s="147"/>
      <c r="D46" s="147"/>
      <c r="E46" s="147"/>
      <c r="F46" s="147"/>
      <c r="G46" s="148"/>
      <c r="H46" s="40" t="str">
        <f t="shared" si="61"/>
        <v>x</v>
      </c>
      <c r="I46" s="154">
        <f t="shared" si="31"/>
        <v>1</v>
      </c>
      <c r="J46" s="155"/>
      <c r="K46" s="168" t="str">
        <f t="shared" si="32"/>
        <v/>
      </c>
      <c r="L46" s="155"/>
      <c r="M46" s="168" t="str">
        <f t="shared" si="33"/>
        <v/>
      </c>
      <c r="N46" s="169"/>
      <c r="O46" s="176" t="str">
        <f t="shared" si="34"/>
        <v/>
      </c>
      <c r="P46" s="155"/>
      <c r="Q46" s="168" t="str">
        <f t="shared" si="35"/>
        <v/>
      </c>
      <c r="R46" s="155"/>
      <c r="S46" s="168">
        <f t="shared" si="36"/>
        <v>2</v>
      </c>
      <c r="T46" s="169"/>
      <c r="U46" s="181" t="str">
        <f t="shared" si="37"/>
        <v/>
      </c>
      <c r="V46" s="166"/>
      <c r="W46" s="182" t="str">
        <f t="shared" si="38"/>
        <v/>
      </c>
      <c r="X46" s="180"/>
      <c r="Y46" s="179">
        <f t="shared" si="39"/>
        <v>2</v>
      </c>
      <c r="Z46" s="180"/>
      <c r="AA46" s="181" t="str">
        <f t="shared" si="40"/>
        <v/>
      </c>
      <c r="AB46" s="166"/>
      <c r="AC46" s="182" t="str">
        <f t="shared" si="41"/>
        <v/>
      </c>
      <c r="AD46" s="180"/>
      <c r="AE46" s="182">
        <f t="shared" si="42"/>
        <v>2</v>
      </c>
      <c r="AF46" s="183"/>
      <c r="AG46" s="181" t="str">
        <f t="shared" si="43"/>
        <v/>
      </c>
      <c r="AH46" s="166"/>
      <c r="AI46" s="182" t="str">
        <f t="shared" si="44"/>
        <v/>
      </c>
      <c r="AJ46" s="180"/>
      <c r="AK46" s="179">
        <f t="shared" si="45"/>
        <v>2</v>
      </c>
      <c r="AL46" s="180"/>
      <c r="AM46" s="181" t="str">
        <f t="shared" si="46"/>
        <v/>
      </c>
      <c r="AN46" s="166"/>
      <c r="AO46" s="182" t="str">
        <f t="shared" si="47"/>
        <v/>
      </c>
      <c r="AP46" s="180"/>
      <c r="AQ46" s="182">
        <f t="shared" si="48"/>
        <v>2</v>
      </c>
      <c r="AR46" s="183"/>
      <c r="AS46" s="181" t="str">
        <f t="shared" si="49"/>
        <v/>
      </c>
      <c r="AT46" s="166"/>
      <c r="AU46" s="182" t="str">
        <f t="shared" si="50"/>
        <v/>
      </c>
      <c r="AV46" s="180"/>
      <c r="AW46" s="179">
        <f t="shared" si="51"/>
        <v>2</v>
      </c>
      <c r="AX46" s="180"/>
      <c r="AY46" s="181" t="str">
        <f t="shared" si="52"/>
        <v/>
      </c>
      <c r="AZ46" s="166"/>
      <c r="BA46" s="182" t="str">
        <f t="shared" si="53"/>
        <v/>
      </c>
      <c r="BB46" s="180"/>
      <c r="BC46" s="182">
        <f t="shared" si="54"/>
        <v>2</v>
      </c>
      <c r="BD46" s="183"/>
      <c r="BE46" s="181" t="str">
        <f t="shared" si="55"/>
        <v/>
      </c>
      <c r="BF46" s="166"/>
      <c r="BG46" s="182" t="str">
        <f t="shared" si="56"/>
        <v/>
      </c>
      <c r="BH46" s="180"/>
      <c r="BI46" s="179">
        <f t="shared" si="57"/>
        <v>2</v>
      </c>
      <c r="BJ46" s="180"/>
      <c r="BK46" s="181" t="str">
        <f t="shared" si="58"/>
        <v/>
      </c>
      <c r="BL46" s="166"/>
      <c r="BM46" s="182" t="str">
        <f t="shared" si="59"/>
        <v/>
      </c>
      <c r="BN46" s="180"/>
      <c r="BO46" s="182">
        <f t="shared" si="60"/>
        <v>2</v>
      </c>
      <c r="BP46" s="183"/>
      <c r="BQ46" s="24"/>
      <c r="BR46" s="94" t="str">
        <f>IF(CG14=13,CONCATENATE(DB!BE25,"."),CONCATENATE(DB!BA25,"."))</f>
        <v>19.</v>
      </c>
      <c r="BS46" s="22" t="str">
        <f>IF(CG14=13,DB!BF25,DB!X25)</f>
        <v>Harry</v>
      </c>
      <c r="BT46" s="16">
        <f>IF(CG14=13,DB!BL25,DB!AJ25)</f>
        <v>40</v>
      </c>
      <c r="BU46" s="16"/>
      <c r="BV46" s="16">
        <f>IF(CG14=13,DB!BM25,DB!AL25)</f>
        <v>8</v>
      </c>
      <c r="BW46" s="16"/>
      <c r="BX46" s="16">
        <f>IF(CG14=13,DB!BN25,DB!AN25)</f>
        <v>15</v>
      </c>
      <c r="BY46" s="16"/>
      <c r="BZ46" s="16">
        <f>IF(CG14=13,DB!BO25,DB!AP25)</f>
        <v>17</v>
      </c>
      <c r="CA46" s="16"/>
      <c r="CB46" s="21">
        <f>IF(CG14=13,DB!BP25,DB!AR25)</f>
        <v>246</v>
      </c>
      <c r="CC46" s="16" t="s">
        <v>20</v>
      </c>
      <c r="CD46" s="22">
        <f>IF(CG14=13,DB!BQ25,DB!AU25)</f>
        <v>259</v>
      </c>
      <c r="CE46" s="16"/>
      <c r="CF46" s="21">
        <f>IF(CG14=13,DB!BR25,DB!AX25)</f>
        <v>39</v>
      </c>
    </row>
    <row r="47" spans="1:84" ht="14.45" customHeight="1" thickTop="1" thickBot="1" x14ac:dyDescent="0.2">
      <c r="A47" s="132" t="s">
        <v>31</v>
      </c>
      <c r="B47" s="133"/>
      <c r="C47" s="133"/>
      <c r="D47" s="133"/>
      <c r="E47" s="133"/>
      <c r="F47" s="133"/>
      <c r="G47" s="133"/>
      <c r="H47" s="63"/>
      <c r="I47" s="64"/>
      <c r="J47" s="131">
        <f>IF(CG14=13,IF(I32="",CM28,CG17),"")</f>
        <v>3</v>
      </c>
      <c r="K47" s="131"/>
      <c r="L47" s="131"/>
      <c r="M47" s="131"/>
      <c r="N47" s="130" t="s">
        <v>20</v>
      </c>
      <c r="O47" s="130"/>
      <c r="P47" s="131">
        <f>IF(CG14=13,IF(O32="",CP28,CG17),"")</f>
        <v>3</v>
      </c>
      <c r="Q47" s="131"/>
      <c r="R47" s="131"/>
      <c r="S47" s="131"/>
      <c r="T47" s="65"/>
      <c r="U47" s="64"/>
      <c r="V47" s="131">
        <f>IF(CG14=13,IF(U32="",CS28,CG17),"")</f>
        <v>4</v>
      </c>
      <c r="W47" s="131"/>
      <c r="X47" s="131"/>
      <c r="Y47" s="131"/>
      <c r="Z47" s="130" t="s">
        <v>20</v>
      </c>
      <c r="AA47" s="130"/>
      <c r="AB47" s="131">
        <f>IF(CG14=13,IF(AA32="",CV28,CG17),"")</f>
        <v>5</v>
      </c>
      <c r="AC47" s="131"/>
      <c r="AD47" s="131"/>
      <c r="AE47" s="131"/>
      <c r="AF47" s="65"/>
      <c r="AG47" s="64"/>
      <c r="AH47" s="131">
        <f>IF(CG14=13,IF(AG32="",CY28,CG17),"")</f>
        <v>3</v>
      </c>
      <c r="AI47" s="131"/>
      <c r="AJ47" s="131"/>
      <c r="AK47" s="131"/>
      <c r="AL47" s="130" t="s">
        <v>20</v>
      </c>
      <c r="AM47" s="130"/>
      <c r="AN47" s="131">
        <f>IF(CG14=13,IF(AM32="",DB28,CG17),"")</f>
        <v>5</v>
      </c>
      <c r="AO47" s="131"/>
      <c r="AP47" s="131"/>
      <c r="AQ47" s="131"/>
      <c r="AR47" s="65"/>
      <c r="AS47" s="64"/>
      <c r="AT47" s="131">
        <f>IF(CG14=13,IF(AS32="",DE28,CG17),"")</f>
        <v>5</v>
      </c>
      <c r="AU47" s="131"/>
      <c r="AV47" s="131"/>
      <c r="AW47" s="131"/>
      <c r="AX47" s="130" t="s">
        <v>20</v>
      </c>
      <c r="AY47" s="130"/>
      <c r="AZ47" s="131">
        <f>IF(CG14=13,IF(AY32="",DH28,CG17),"")</f>
        <v>5</v>
      </c>
      <c r="BA47" s="131"/>
      <c r="BB47" s="131"/>
      <c r="BC47" s="131"/>
      <c r="BD47" s="65"/>
      <c r="BE47" s="64"/>
      <c r="BF47" s="131">
        <f>IF(CG14=13,IF(BE32="",DK28,CG17),"")</f>
        <v>5</v>
      </c>
      <c r="BG47" s="131"/>
      <c r="BH47" s="131"/>
      <c r="BI47" s="131"/>
      <c r="BJ47" s="130" t="s">
        <v>20</v>
      </c>
      <c r="BK47" s="130"/>
      <c r="BL47" s="131">
        <f>IF(CG14=13,IF(BK32="",DN28,CG17),"")</f>
        <v>5</v>
      </c>
      <c r="BM47" s="131"/>
      <c r="BN47" s="131"/>
      <c r="BO47" s="131"/>
      <c r="BP47" s="65"/>
      <c r="BQ47" s="24"/>
      <c r="BR47" s="94" t="str">
        <f>IF(CG14=13,CONCATENATE(DB!BE26,"."),CONCATENATE(DB!BA26,"."))</f>
        <v>20.</v>
      </c>
      <c r="BS47" s="22" t="str">
        <f>IF(CG14=13,DB!BF26,DB!X26)</f>
        <v>Murer</v>
      </c>
      <c r="BT47" s="16">
        <f>IF(CG14=13,DB!BL26,DB!AJ26)</f>
        <v>40</v>
      </c>
      <c r="BU47" s="16"/>
      <c r="BV47" s="16">
        <f>IF(CG14=13,DB!BM26,DB!AL26)</f>
        <v>9</v>
      </c>
      <c r="BW47" s="16"/>
      <c r="BX47" s="16">
        <f>IF(CG14=13,DB!BN26,DB!AN26)</f>
        <v>10</v>
      </c>
      <c r="BY47" s="16"/>
      <c r="BZ47" s="16">
        <f>IF(CG14=13,DB!BO26,DB!AP26)</f>
        <v>21</v>
      </c>
      <c r="CA47" s="16"/>
      <c r="CB47" s="21">
        <f>IF(CG14=13,DB!BP26,DB!AR26)</f>
        <v>240</v>
      </c>
      <c r="CC47" s="16" t="s">
        <v>20</v>
      </c>
      <c r="CD47" s="22">
        <f>IF(CG14=13,DB!BQ26,DB!AU26)</f>
        <v>254</v>
      </c>
      <c r="CE47" s="16"/>
      <c r="CF47" s="21">
        <f>IF(CG14=13,DB!BR26,DB!AX26)</f>
        <v>37</v>
      </c>
    </row>
    <row r="48" spans="1:84" ht="14.45" customHeight="1" x14ac:dyDescent="0.15">
      <c r="A48" s="125" t="s">
        <v>45</v>
      </c>
      <c r="B48" s="125"/>
      <c r="C48" s="125"/>
      <c r="D48" s="125"/>
      <c r="E48" s="125"/>
      <c r="F48" s="116" t="str">
        <f>CONCATENATE("Tips til ",[1]Sæsonstart!F4)</f>
        <v>Tips til Bjarne Villadsen</v>
      </c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</row>
    <row r="49" spans="1:84" ht="14.45" customHeight="1" x14ac:dyDescent="0.15">
      <c r="A49" s="124" t="s">
        <v>46</v>
      </c>
      <c r="B49" s="124"/>
      <c r="C49" s="124"/>
      <c r="D49" s="124"/>
      <c r="E49" s="124"/>
      <c r="F49" s="117" t="str">
        <f>CONCATENATE("Senest ",[1]Sæsonstart!A6," kl. ",[1]Sæsonstart!A8)</f>
        <v>Senest onsdag kl. 23.00</v>
      </c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</row>
    <row r="50" spans="1:84" ht="14.45" customHeight="1" x14ac:dyDescent="0.15">
      <c r="A50" s="124" t="s">
        <v>47</v>
      </c>
      <c r="B50" s="124"/>
      <c r="C50" s="124"/>
      <c r="D50" s="124"/>
      <c r="E50" s="124"/>
      <c r="F50" s="117" t="str">
        <f>CONCATENATE("på tlf.: ",[1]Sæsonstart!F6,IF([1]Sæsonstart!F8&lt;&gt;0," eller på email: ",""),IF([1]Sæsonstart!F8&lt;&gt;0,[1]Sæsonstart!F8,""))</f>
        <v>på tlf.: 20 46 98 75 eller på email: lundstipsforening@gmail.com</v>
      </c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17"/>
      <c r="BU50" s="117"/>
      <c r="BV50" s="117"/>
      <c r="BW50" s="117"/>
      <c r="BX50" s="117"/>
      <c r="BY50" s="117"/>
      <c r="BZ50" s="117"/>
      <c r="CA50" s="117"/>
      <c r="CB50" s="117"/>
      <c r="CC50" s="117"/>
      <c r="CD50" s="117"/>
      <c r="CE50" s="117"/>
      <c r="CF50" s="117"/>
    </row>
  </sheetData>
  <sheetProtection sheet="1" objects="1" scenarios="1"/>
  <mergeCells count="1035">
    <mergeCell ref="BR11:CF12"/>
    <mergeCell ref="BR13:CF13"/>
    <mergeCell ref="BR26:CF26"/>
    <mergeCell ref="BR25:CF25"/>
    <mergeCell ref="BU30:CA30"/>
    <mergeCell ref="BR31:BS31"/>
    <mergeCell ref="BU31:CA31"/>
    <mergeCell ref="BR28:BS28"/>
    <mergeCell ref="BU28:CA28"/>
    <mergeCell ref="BR29:BS29"/>
    <mergeCell ref="A43:G46"/>
    <mergeCell ref="A42:C42"/>
    <mergeCell ref="E42:G42"/>
    <mergeCell ref="E31:G31"/>
    <mergeCell ref="A35:C35"/>
    <mergeCell ref="A38:C38"/>
    <mergeCell ref="A39:C39"/>
    <mergeCell ref="E41:G41"/>
    <mergeCell ref="T26:T31"/>
    <mergeCell ref="I26:I31"/>
    <mergeCell ref="J26:M31"/>
    <mergeCell ref="U26:U31"/>
    <mergeCell ref="BR36:CF36"/>
    <mergeCell ref="A30:G30"/>
    <mergeCell ref="BR34:CF35"/>
    <mergeCell ref="BR32:CA33"/>
    <mergeCell ref="CB32:CD33"/>
    <mergeCell ref="BR30:BS30"/>
    <mergeCell ref="BU29:CA29"/>
    <mergeCell ref="I25:T25"/>
    <mergeCell ref="M23:N23"/>
    <mergeCell ref="BR27:BS27"/>
    <mergeCell ref="BU27:CA27"/>
    <mergeCell ref="N26:O31"/>
    <mergeCell ref="P26:S31"/>
    <mergeCell ref="AZ26:BC31"/>
    <mergeCell ref="BD26:BD31"/>
    <mergeCell ref="AH24:AK24"/>
    <mergeCell ref="U32:Z32"/>
    <mergeCell ref="AS32:AX32"/>
    <mergeCell ref="C19:F19"/>
    <mergeCell ref="C20:F20"/>
    <mergeCell ref="C21:F21"/>
    <mergeCell ref="C22:F22"/>
    <mergeCell ref="I32:N32"/>
    <mergeCell ref="O32:T32"/>
    <mergeCell ref="H26:H32"/>
    <mergeCell ref="AM32:AR32"/>
    <mergeCell ref="I1:BP2"/>
    <mergeCell ref="A3:G9"/>
    <mergeCell ref="A10:G10"/>
    <mergeCell ref="H3:H9"/>
    <mergeCell ref="I3:I8"/>
    <mergeCell ref="O9:T9"/>
    <mergeCell ref="U9:Z9"/>
    <mergeCell ref="N3:O8"/>
    <mergeCell ref="I9:N9"/>
    <mergeCell ref="J3:M8"/>
    <mergeCell ref="AM11:AN11"/>
    <mergeCell ref="AK12:AL12"/>
    <mergeCell ref="AC11:AD11"/>
    <mergeCell ref="AE11:AF11"/>
    <mergeCell ref="AG11:AH11"/>
    <mergeCell ref="AI11:AJ11"/>
    <mergeCell ref="AK11:AL11"/>
    <mergeCell ref="AC12:AD12"/>
    <mergeCell ref="AE12:AF12"/>
    <mergeCell ref="AG12:AH12"/>
    <mergeCell ref="AI12:AJ12"/>
    <mergeCell ref="U11:V11"/>
    <mergeCell ref="W11:X11"/>
    <mergeCell ref="Y11:Z11"/>
    <mergeCell ref="AA11:AB11"/>
    <mergeCell ref="U12:V12"/>
    <mergeCell ref="W12:X12"/>
    <mergeCell ref="Y12:Z12"/>
    <mergeCell ref="AA12:AB12"/>
    <mergeCell ref="AO11:AP11"/>
    <mergeCell ref="AQ11:AR11"/>
    <mergeCell ref="AX26:AY31"/>
    <mergeCell ref="AR26:AR31"/>
    <mergeCell ref="AS13:AT13"/>
    <mergeCell ref="AU13:AV13"/>
    <mergeCell ref="AW13:AX13"/>
    <mergeCell ref="AY13:AZ13"/>
    <mergeCell ref="AW12:AX12"/>
    <mergeCell ref="AS11:AT11"/>
    <mergeCell ref="AW11:AX11"/>
    <mergeCell ref="U13:V13"/>
    <mergeCell ref="W13:X13"/>
    <mergeCell ref="AY15:AZ15"/>
    <mergeCell ref="AE16:AF16"/>
    <mergeCell ref="AG16:AH16"/>
    <mergeCell ref="AI16:AJ16"/>
    <mergeCell ref="U16:V16"/>
    <mergeCell ref="W16:X16"/>
    <mergeCell ref="P3:S8"/>
    <mergeCell ref="BU4:CA4"/>
    <mergeCell ref="BR5:BS5"/>
    <mergeCell ref="BR6:BS6"/>
    <mergeCell ref="BR7:BS7"/>
    <mergeCell ref="BR8:BS8"/>
    <mergeCell ref="BU5:CA5"/>
    <mergeCell ref="BU6:CA6"/>
    <mergeCell ref="BL3:BO8"/>
    <mergeCell ref="BP3:BP8"/>
    <mergeCell ref="U14:V14"/>
    <mergeCell ref="W14:X14"/>
    <mergeCell ref="Y14:Z14"/>
    <mergeCell ref="AA14:AB14"/>
    <mergeCell ref="U3:U8"/>
    <mergeCell ref="V3:Y8"/>
    <mergeCell ref="AA9:AF9"/>
    <mergeCell ref="AB3:AE8"/>
    <mergeCell ref="AF3:AF8"/>
    <mergeCell ref="AC13:AD13"/>
    <mergeCell ref="AC14:AD14"/>
    <mergeCell ref="T3:T8"/>
    <mergeCell ref="BF3:BI8"/>
    <mergeCell ref="AG3:AG8"/>
    <mergeCell ref="AH3:AK8"/>
    <mergeCell ref="Z3:AA8"/>
    <mergeCell ref="AN3:AQ8"/>
    <mergeCell ref="AR3:AR8"/>
    <mergeCell ref="AS3:AS8"/>
    <mergeCell ref="AT3:AW8"/>
    <mergeCell ref="BK13:BL13"/>
    <mergeCell ref="BM13:BN13"/>
    <mergeCell ref="BO18:BP18"/>
    <mergeCell ref="BO19:BP19"/>
    <mergeCell ref="BF24:BI24"/>
    <mergeCell ref="BJ24:BK24"/>
    <mergeCell ref="BL24:BO24"/>
    <mergeCell ref="BF26:BI31"/>
    <mergeCell ref="BJ26:BK31"/>
    <mergeCell ref="BK18:BL18"/>
    <mergeCell ref="BG18:BH18"/>
    <mergeCell ref="BI18:BJ18"/>
    <mergeCell ref="AY32:BD32"/>
    <mergeCell ref="AT26:AW31"/>
    <mergeCell ref="V26:Y31"/>
    <mergeCell ref="Z26:AA31"/>
    <mergeCell ref="AA32:AF32"/>
    <mergeCell ref="AG26:AG31"/>
    <mergeCell ref="AH26:AK31"/>
    <mergeCell ref="AL26:AM31"/>
    <mergeCell ref="AG32:AL32"/>
    <mergeCell ref="AF26:AF31"/>
    <mergeCell ref="AN26:AQ31"/>
    <mergeCell ref="AL24:AM24"/>
    <mergeCell ref="AN24:AQ24"/>
    <mergeCell ref="AG19:AH19"/>
    <mergeCell ref="AI19:AJ19"/>
    <mergeCell ref="AK19:AL19"/>
    <mergeCell ref="AM19:AN19"/>
    <mergeCell ref="AO19:AP19"/>
    <mergeCell ref="AQ19:AR19"/>
    <mergeCell ref="AQ20:AR20"/>
    <mergeCell ref="AW18:AX18"/>
    <mergeCell ref="AW19:AX19"/>
    <mergeCell ref="J47:M47"/>
    <mergeCell ref="N47:O47"/>
    <mergeCell ref="P47:S47"/>
    <mergeCell ref="I46:J46"/>
    <mergeCell ref="K46:L46"/>
    <mergeCell ref="M46:N46"/>
    <mergeCell ref="O46:P46"/>
    <mergeCell ref="Q46:R46"/>
    <mergeCell ref="S46:T46"/>
    <mergeCell ref="BO14:BP14"/>
    <mergeCell ref="BK15:BL15"/>
    <mergeCell ref="BK16:BL16"/>
    <mergeCell ref="BO15:BP15"/>
    <mergeCell ref="BI16:BJ16"/>
    <mergeCell ref="BM16:BN16"/>
    <mergeCell ref="BO16:BP16"/>
    <mergeCell ref="BM15:BN15"/>
    <mergeCell ref="BE32:BJ32"/>
    <mergeCell ref="BK32:BP32"/>
    <mergeCell ref="BE26:BE31"/>
    <mergeCell ref="BP26:BP31"/>
    <mergeCell ref="BL26:BO31"/>
    <mergeCell ref="BI45:BJ45"/>
    <mergeCell ref="BK45:BL45"/>
    <mergeCell ref="AZ47:BC47"/>
    <mergeCell ref="BF47:BI47"/>
    <mergeCell ref="BJ47:BK47"/>
    <mergeCell ref="BL47:BO47"/>
    <mergeCell ref="BO46:BP46"/>
    <mergeCell ref="BK46:BL46"/>
    <mergeCell ref="BM46:BN46"/>
    <mergeCell ref="BO45:BP45"/>
    <mergeCell ref="BO13:BP13"/>
    <mergeCell ref="BK14:BL14"/>
    <mergeCell ref="BM14:BN14"/>
    <mergeCell ref="AG9:AL9"/>
    <mergeCell ref="AL3:AM8"/>
    <mergeCell ref="AM9:AR9"/>
    <mergeCell ref="AU10:AV10"/>
    <mergeCell ref="AS9:AX9"/>
    <mergeCell ref="AY9:BD9"/>
    <mergeCell ref="AZ3:BC8"/>
    <mergeCell ref="BD3:BD8"/>
    <mergeCell ref="AX3:AY8"/>
    <mergeCell ref="BE10:BF10"/>
    <mergeCell ref="AG10:AH10"/>
    <mergeCell ref="AI10:AJ10"/>
    <mergeCell ref="AK10:AL10"/>
    <mergeCell ref="AO10:AP10"/>
    <mergeCell ref="AQ10:AR10"/>
    <mergeCell ref="AM10:AN10"/>
    <mergeCell ref="AS10:AT10"/>
    <mergeCell ref="BE9:BJ9"/>
    <mergeCell ref="BJ3:BK8"/>
    <mergeCell ref="BK9:BP9"/>
    <mergeCell ref="BG10:BH10"/>
    <mergeCell ref="BE3:BE8"/>
    <mergeCell ref="BK10:BL10"/>
    <mergeCell ref="BM10:BN10"/>
    <mergeCell ref="BO10:BP10"/>
    <mergeCell ref="BG11:BH11"/>
    <mergeCell ref="BI11:BJ11"/>
    <mergeCell ref="AO14:AP14"/>
    <mergeCell ref="AY11:AZ11"/>
    <mergeCell ref="V47:Y47"/>
    <mergeCell ref="Z47:AA47"/>
    <mergeCell ref="AB47:AE47"/>
    <mergeCell ref="AH47:AK47"/>
    <mergeCell ref="AT47:AW47"/>
    <mergeCell ref="AX47:AY47"/>
    <mergeCell ref="BG46:BH46"/>
    <mergeCell ref="BI46:BJ46"/>
    <mergeCell ref="AY46:AZ46"/>
    <mergeCell ref="BA46:BB46"/>
    <mergeCell ref="BC46:BD46"/>
    <mergeCell ref="BE46:BF46"/>
    <mergeCell ref="AW46:AX46"/>
    <mergeCell ref="AI46:AJ46"/>
    <mergeCell ref="AK46:AL46"/>
    <mergeCell ref="AM46:AN46"/>
    <mergeCell ref="AO46:AP46"/>
    <mergeCell ref="AL47:AM47"/>
    <mergeCell ref="AN47:AQ47"/>
    <mergeCell ref="AQ46:AR46"/>
    <mergeCell ref="AS46:AT46"/>
    <mergeCell ref="AS45:AT45"/>
    <mergeCell ref="AU45:AV45"/>
    <mergeCell ref="AW45:AX45"/>
    <mergeCell ref="AI45:AJ45"/>
    <mergeCell ref="AK45:AL45"/>
    <mergeCell ref="AA46:AB46"/>
    <mergeCell ref="AC46:AD46"/>
    <mergeCell ref="AE46:AF46"/>
    <mergeCell ref="AG46:AH46"/>
    <mergeCell ref="AU46:AV46"/>
    <mergeCell ref="BM45:BN45"/>
    <mergeCell ref="AY45:AZ45"/>
    <mergeCell ref="BA45:BB45"/>
    <mergeCell ref="BC45:BD45"/>
    <mergeCell ref="BE45:BF45"/>
    <mergeCell ref="U46:V46"/>
    <mergeCell ref="W46:X46"/>
    <mergeCell ref="Y46:Z46"/>
    <mergeCell ref="BG45:BH45"/>
    <mergeCell ref="AQ45:AR45"/>
    <mergeCell ref="U45:V45"/>
    <mergeCell ref="W45:X45"/>
    <mergeCell ref="Y45:Z45"/>
    <mergeCell ref="AM45:AN45"/>
    <mergeCell ref="AO45:AP45"/>
    <mergeCell ref="AA45:AB45"/>
    <mergeCell ref="AC45:AD45"/>
    <mergeCell ref="AE45:AF45"/>
    <mergeCell ref="AG45:AH45"/>
    <mergeCell ref="I45:J45"/>
    <mergeCell ref="K45:L45"/>
    <mergeCell ref="M45:N45"/>
    <mergeCell ref="O45:P45"/>
    <mergeCell ref="Q45:R45"/>
    <mergeCell ref="S45:T45"/>
    <mergeCell ref="BE44:BF44"/>
    <mergeCell ref="BG44:BH44"/>
    <mergeCell ref="BI44:BJ44"/>
    <mergeCell ref="BK44:BL44"/>
    <mergeCell ref="BM44:BN44"/>
    <mergeCell ref="BO44:BP44"/>
    <mergeCell ref="AS44:AT44"/>
    <mergeCell ref="AU44:AV44"/>
    <mergeCell ref="AW44:AX44"/>
    <mergeCell ref="AY44:AZ44"/>
    <mergeCell ref="BA44:BB44"/>
    <mergeCell ref="BC44:BD44"/>
    <mergeCell ref="AG44:AH44"/>
    <mergeCell ref="AI44:AJ44"/>
    <mergeCell ref="AK44:AL44"/>
    <mergeCell ref="AM44:AN44"/>
    <mergeCell ref="AO44:AP44"/>
    <mergeCell ref="AQ44:AR44"/>
    <mergeCell ref="U44:V44"/>
    <mergeCell ref="W44:X44"/>
    <mergeCell ref="Y44:Z44"/>
    <mergeCell ref="AA44:AB44"/>
    <mergeCell ref="AC44:AD44"/>
    <mergeCell ref="AE44:AF44"/>
    <mergeCell ref="I44:J44"/>
    <mergeCell ref="K44:L44"/>
    <mergeCell ref="M44:N44"/>
    <mergeCell ref="O44:P44"/>
    <mergeCell ref="Q44:R44"/>
    <mergeCell ref="S44:T44"/>
    <mergeCell ref="BE43:BF43"/>
    <mergeCell ref="BG43:BH43"/>
    <mergeCell ref="BI43:BJ43"/>
    <mergeCell ref="BK43:BL43"/>
    <mergeCell ref="BM43:BN43"/>
    <mergeCell ref="BO43:BP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3:V43"/>
    <mergeCell ref="W43:X43"/>
    <mergeCell ref="Y43:Z43"/>
    <mergeCell ref="AA43:AB43"/>
    <mergeCell ref="AC43:AD43"/>
    <mergeCell ref="AE43:AF43"/>
    <mergeCell ref="I43:J43"/>
    <mergeCell ref="K43:L43"/>
    <mergeCell ref="M43:N43"/>
    <mergeCell ref="O43:P43"/>
    <mergeCell ref="Q43:R43"/>
    <mergeCell ref="S43:T43"/>
    <mergeCell ref="BE42:BF42"/>
    <mergeCell ref="BG42:BH42"/>
    <mergeCell ref="BI42:BJ42"/>
    <mergeCell ref="BK42:BL42"/>
    <mergeCell ref="BM42:BN42"/>
    <mergeCell ref="BO42:BP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U42:V42"/>
    <mergeCell ref="W42:X42"/>
    <mergeCell ref="Y42:Z42"/>
    <mergeCell ref="AA42:AB42"/>
    <mergeCell ref="AC42:AD42"/>
    <mergeCell ref="AE42:AF42"/>
    <mergeCell ref="I42:J42"/>
    <mergeCell ref="K42:L42"/>
    <mergeCell ref="M42:N42"/>
    <mergeCell ref="O42:P42"/>
    <mergeCell ref="Q42:R42"/>
    <mergeCell ref="S42:T42"/>
    <mergeCell ref="BE41:BF41"/>
    <mergeCell ref="BG41:BH41"/>
    <mergeCell ref="BI41:BJ41"/>
    <mergeCell ref="BK41:BL41"/>
    <mergeCell ref="BM41:BN41"/>
    <mergeCell ref="BO41:BP41"/>
    <mergeCell ref="AS41:AT41"/>
    <mergeCell ref="AU41:AV41"/>
    <mergeCell ref="AW41:AX41"/>
    <mergeCell ref="AY41:AZ41"/>
    <mergeCell ref="BA41:BB41"/>
    <mergeCell ref="BC41:BD41"/>
    <mergeCell ref="AG41:AH41"/>
    <mergeCell ref="AI41:AJ41"/>
    <mergeCell ref="AK41:AL41"/>
    <mergeCell ref="AM41:AN41"/>
    <mergeCell ref="AO41:AP41"/>
    <mergeCell ref="AQ41:AR41"/>
    <mergeCell ref="U41:V41"/>
    <mergeCell ref="W41:X41"/>
    <mergeCell ref="Y41:Z41"/>
    <mergeCell ref="AA41:AB41"/>
    <mergeCell ref="AC41:AD41"/>
    <mergeCell ref="AE41:AF41"/>
    <mergeCell ref="I41:J41"/>
    <mergeCell ref="K41:L41"/>
    <mergeCell ref="M41:N41"/>
    <mergeCell ref="O41:P41"/>
    <mergeCell ref="Q41:R41"/>
    <mergeCell ref="S41:T41"/>
    <mergeCell ref="BE40:BF40"/>
    <mergeCell ref="BG40:BH40"/>
    <mergeCell ref="BI40:BJ40"/>
    <mergeCell ref="BK40:BL40"/>
    <mergeCell ref="BM40:BN40"/>
    <mergeCell ref="BO40:BP40"/>
    <mergeCell ref="AS40:AT40"/>
    <mergeCell ref="AU40:AV40"/>
    <mergeCell ref="AW40:AX40"/>
    <mergeCell ref="AY40:AZ40"/>
    <mergeCell ref="BA40:BB40"/>
    <mergeCell ref="BC40:BD40"/>
    <mergeCell ref="AG40:AH40"/>
    <mergeCell ref="AI40:AJ40"/>
    <mergeCell ref="AK40:AL40"/>
    <mergeCell ref="AM40:AN40"/>
    <mergeCell ref="AO40:AP40"/>
    <mergeCell ref="AQ40:AR40"/>
    <mergeCell ref="U40:V40"/>
    <mergeCell ref="W40:X40"/>
    <mergeCell ref="Y40:Z40"/>
    <mergeCell ref="AA40:AB40"/>
    <mergeCell ref="AC40:AD40"/>
    <mergeCell ref="AE40:AF40"/>
    <mergeCell ref="I40:J40"/>
    <mergeCell ref="K40:L40"/>
    <mergeCell ref="M40:N40"/>
    <mergeCell ref="O40:P40"/>
    <mergeCell ref="Q40:R40"/>
    <mergeCell ref="S40:T40"/>
    <mergeCell ref="BE39:BF39"/>
    <mergeCell ref="BG39:BH39"/>
    <mergeCell ref="BI39:BJ39"/>
    <mergeCell ref="BK39:BL39"/>
    <mergeCell ref="BM39:BN39"/>
    <mergeCell ref="BO39:BP39"/>
    <mergeCell ref="AS39:AT39"/>
    <mergeCell ref="AU39:AV39"/>
    <mergeCell ref="AW39:AX39"/>
    <mergeCell ref="AY39:AZ39"/>
    <mergeCell ref="BA39:BB39"/>
    <mergeCell ref="BC39:BD39"/>
    <mergeCell ref="AG39:AH39"/>
    <mergeCell ref="AI39:AJ39"/>
    <mergeCell ref="AK39:AL39"/>
    <mergeCell ref="AM39:AN39"/>
    <mergeCell ref="AO39:AP39"/>
    <mergeCell ref="AQ39:AR39"/>
    <mergeCell ref="U39:V39"/>
    <mergeCell ref="W39:X39"/>
    <mergeCell ref="Y39:Z39"/>
    <mergeCell ref="AA39:AB39"/>
    <mergeCell ref="AC39:AD39"/>
    <mergeCell ref="AE39:AF39"/>
    <mergeCell ref="I39:J39"/>
    <mergeCell ref="K39:L39"/>
    <mergeCell ref="M39:N39"/>
    <mergeCell ref="O39:P39"/>
    <mergeCell ref="Q39:R39"/>
    <mergeCell ref="S39:T39"/>
    <mergeCell ref="BE38:BF38"/>
    <mergeCell ref="BG38:BH38"/>
    <mergeCell ref="BI38:BJ38"/>
    <mergeCell ref="BK38:BL38"/>
    <mergeCell ref="BM38:BN38"/>
    <mergeCell ref="BO38:BP38"/>
    <mergeCell ref="AS38:AT38"/>
    <mergeCell ref="AU38:AV38"/>
    <mergeCell ref="AW38:AX38"/>
    <mergeCell ref="AY38:AZ38"/>
    <mergeCell ref="BA38:BB38"/>
    <mergeCell ref="BC38:BD38"/>
    <mergeCell ref="AG38:AH38"/>
    <mergeCell ref="AI38:AJ38"/>
    <mergeCell ref="AK38:AL38"/>
    <mergeCell ref="AM38:AN38"/>
    <mergeCell ref="AO38:AP38"/>
    <mergeCell ref="AQ38:AR38"/>
    <mergeCell ref="U38:V38"/>
    <mergeCell ref="W38:X38"/>
    <mergeCell ref="Y38:Z38"/>
    <mergeCell ref="AA38:AB38"/>
    <mergeCell ref="AC38:AD38"/>
    <mergeCell ref="AE38:AF38"/>
    <mergeCell ref="I38:J38"/>
    <mergeCell ref="K38:L38"/>
    <mergeCell ref="M38:N38"/>
    <mergeCell ref="O38:P38"/>
    <mergeCell ref="Q38:R38"/>
    <mergeCell ref="S38:T38"/>
    <mergeCell ref="BE37:BF37"/>
    <mergeCell ref="BG37:BH37"/>
    <mergeCell ref="BI37:BJ37"/>
    <mergeCell ref="BK37:BL37"/>
    <mergeCell ref="BM37:BN37"/>
    <mergeCell ref="BO37:BP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7:V37"/>
    <mergeCell ref="W37:X37"/>
    <mergeCell ref="Y37:Z37"/>
    <mergeCell ref="AA37:AB37"/>
    <mergeCell ref="AC37:AD37"/>
    <mergeCell ref="AE37:AF37"/>
    <mergeCell ref="I37:J37"/>
    <mergeCell ref="K37:L37"/>
    <mergeCell ref="M37:N37"/>
    <mergeCell ref="O37:P37"/>
    <mergeCell ref="Q37:R37"/>
    <mergeCell ref="S37:T37"/>
    <mergeCell ref="BE36:BF36"/>
    <mergeCell ref="BG36:BH36"/>
    <mergeCell ref="BI36:BJ36"/>
    <mergeCell ref="BK36:BL36"/>
    <mergeCell ref="BM36:BN36"/>
    <mergeCell ref="BO36:BP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U36:V36"/>
    <mergeCell ref="W36:X36"/>
    <mergeCell ref="Y36:Z36"/>
    <mergeCell ref="AA36:AB36"/>
    <mergeCell ref="AC36:AD36"/>
    <mergeCell ref="AE36:AF36"/>
    <mergeCell ref="I36:J36"/>
    <mergeCell ref="K36:L36"/>
    <mergeCell ref="M36:N36"/>
    <mergeCell ref="O36:P36"/>
    <mergeCell ref="Q36:R36"/>
    <mergeCell ref="S36:T36"/>
    <mergeCell ref="BE35:BF35"/>
    <mergeCell ref="BG35:BH35"/>
    <mergeCell ref="BI35:BJ35"/>
    <mergeCell ref="BK35:BL35"/>
    <mergeCell ref="BM35:BN35"/>
    <mergeCell ref="BO35:BP35"/>
    <mergeCell ref="AS35:AT35"/>
    <mergeCell ref="AU35:AV35"/>
    <mergeCell ref="AW35:AX35"/>
    <mergeCell ref="AY35:AZ35"/>
    <mergeCell ref="BA35:BB35"/>
    <mergeCell ref="BC35:BD35"/>
    <mergeCell ref="AG35:AH35"/>
    <mergeCell ref="AI35:AJ35"/>
    <mergeCell ref="AK35:AL35"/>
    <mergeCell ref="AM35:AN35"/>
    <mergeCell ref="AO35:AP35"/>
    <mergeCell ref="AQ35:AR35"/>
    <mergeCell ref="U35:V35"/>
    <mergeCell ref="W35:X35"/>
    <mergeCell ref="Y35:Z35"/>
    <mergeCell ref="AA35:AB35"/>
    <mergeCell ref="AC35:AD35"/>
    <mergeCell ref="AE35:AF35"/>
    <mergeCell ref="I35:J35"/>
    <mergeCell ref="K35:L35"/>
    <mergeCell ref="M35:N35"/>
    <mergeCell ref="O35:P35"/>
    <mergeCell ref="Q35:R35"/>
    <mergeCell ref="S35:T35"/>
    <mergeCell ref="BE34:BF34"/>
    <mergeCell ref="BG34:BH34"/>
    <mergeCell ref="BI34:BJ34"/>
    <mergeCell ref="BK34:BL34"/>
    <mergeCell ref="BM34:BN34"/>
    <mergeCell ref="BO34:BP34"/>
    <mergeCell ref="AS34:AT34"/>
    <mergeCell ref="AU34:AV34"/>
    <mergeCell ref="AW34:AX34"/>
    <mergeCell ref="AY34:AZ34"/>
    <mergeCell ref="BA34:BB34"/>
    <mergeCell ref="BC34:BD34"/>
    <mergeCell ref="AG34:AH34"/>
    <mergeCell ref="AI34:AJ34"/>
    <mergeCell ref="AK34:AL34"/>
    <mergeCell ref="AM34:AN34"/>
    <mergeCell ref="AO34:AP34"/>
    <mergeCell ref="AQ34:AR34"/>
    <mergeCell ref="U34:V34"/>
    <mergeCell ref="W34:X34"/>
    <mergeCell ref="Y34:Z34"/>
    <mergeCell ref="AA34:AB34"/>
    <mergeCell ref="AC34:AD34"/>
    <mergeCell ref="AE34:AF34"/>
    <mergeCell ref="BK33:BL33"/>
    <mergeCell ref="BM33:BN33"/>
    <mergeCell ref="BO33:BP33"/>
    <mergeCell ref="I34:J34"/>
    <mergeCell ref="K34:L34"/>
    <mergeCell ref="M34:N34"/>
    <mergeCell ref="O34:P34"/>
    <mergeCell ref="Q34:R34"/>
    <mergeCell ref="S34:T34"/>
    <mergeCell ref="AW33:AX33"/>
    <mergeCell ref="AY33:AZ33"/>
    <mergeCell ref="BA33:BB33"/>
    <mergeCell ref="BC33:BD33"/>
    <mergeCell ref="BE33:BF33"/>
    <mergeCell ref="BG33:BH33"/>
    <mergeCell ref="AK33:AL33"/>
    <mergeCell ref="AM33:AN33"/>
    <mergeCell ref="AO33:AP33"/>
    <mergeCell ref="AQ33:AR33"/>
    <mergeCell ref="AS33:AT33"/>
    <mergeCell ref="AU33:AV33"/>
    <mergeCell ref="AG33:AH33"/>
    <mergeCell ref="I33:J33"/>
    <mergeCell ref="K33:L33"/>
    <mergeCell ref="M33:N33"/>
    <mergeCell ref="O33:P33"/>
    <mergeCell ref="AI33:AJ33"/>
    <mergeCell ref="Q33:R33"/>
    <mergeCell ref="S33:T33"/>
    <mergeCell ref="U33:V33"/>
    <mergeCell ref="W33:X33"/>
    <mergeCell ref="BA14:BB14"/>
    <mergeCell ref="AE13:AF13"/>
    <mergeCell ref="AG13:AH13"/>
    <mergeCell ref="AI13:AJ13"/>
    <mergeCell ref="Y13:Z13"/>
    <mergeCell ref="AA13:AB13"/>
    <mergeCell ref="AE14:AF14"/>
    <mergeCell ref="AG14:AH14"/>
    <mergeCell ref="AI14:AJ14"/>
    <mergeCell ref="AK14:AL14"/>
    <mergeCell ref="AK13:AL13"/>
    <mergeCell ref="AM13:AN13"/>
    <mergeCell ref="AO13:AP13"/>
    <mergeCell ref="AM14:AN14"/>
    <mergeCell ref="AU15:AV15"/>
    <mergeCell ref="AW15:AX15"/>
    <mergeCell ref="BI33:BJ33"/>
    <mergeCell ref="AU11:AV11"/>
    <mergeCell ref="BA13:BB13"/>
    <mergeCell ref="BM11:BN11"/>
    <mergeCell ref="BO11:BP11"/>
    <mergeCell ref="BE12:BF12"/>
    <mergeCell ref="BG12:BH12"/>
    <mergeCell ref="BI12:BJ12"/>
    <mergeCell ref="BK12:BL12"/>
    <mergeCell ref="BM12:BN12"/>
    <mergeCell ref="BO12:BP12"/>
    <mergeCell ref="BK11:BL11"/>
    <mergeCell ref="BG13:BH13"/>
    <mergeCell ref="BI13:BJ13"/>
    <mergeCell ref="AS14:AT14"/>
    <mergeCell ref="BC14:BD14"/>
    <mergeCell ref="BE14:BF14"/>
    <mergeCell ref="Y33:Z33"/>
    <mergeCell ref="AA33:AB33"/>
    <mergeCell ref="AC33:AD33"/>
    <mergeCell ref="AE33:AF33"/>
    <mergeCell ref="AU12:AV12"/>
    <mergeCell ref="AB26:AE31"/>
    <mergeCell ref="AY12:AZ12"/>
    <mergeCell ref="AS26:AS31"/>
    <mergeCell ref="AT24:AW24"/>
    <mergeCell ref="AX24:AY24"/>
    <mergeCell ref="AZ24:BC24"/>
    <mergeCell ref="AM12:AN12"/>
    <mergeCell ref="AO12:AP12"/>
    <mergeCell ref="AQ12:AR12"/>
    <mergeCell ref="AW14:AX14"/>
    <mergeCell ref="AY14:AZ14"/>
    <mergeCell ref="AU14:AV14"/>
    <mergeCell ref="AG15:AH15"/>
    <mergeCell ref="AO15:AP15"/>
    <mergeCell ref="AI15:AJ15"/>
    <mergeCell ref="AK15:AL15"/>
    <mergeCell ref="AM15:AN15"/>
    <mergeCell ref="AQ15:AR15"/>
    <mergeCell ref="U15:V15"/>
    <mergeCell ref="W15:X15"/>
    <mergeCell ref="Y15:Z15"/>
    <mergeCell ref="AA15:AB15"/>
    <mergeCell ref="AC15:AD15"/>
    <mergeCell ref="AE15:AF15"/>
    <mergeCell ref="BI10:BJ10"/>
    <mergeCell ref="BE15:BF15"/>
    <mergeCell ref="BG15:BH15"/>
    <mergeCell ref="AW10:AX10"/>
    <mergeCell ref="AY10:AZ10"/>
    <mergeCell ref="BA10:BB10"/>
    <mergeCell ref="BC10:BD10"/>
    <mergeCell ref="BI15:BJ15"/>
    <mergeCell ref="BI14:BJ14"/>
    <mergeCell ref="BG14:BH14"/>
    <mergeCell ref="BA11:BB11"/>
    <mergeCell ref="AQ14:AR14"/>
    <mergeCell ref="AQ13:AR13"/>
    <mergeCell ref="BE13:BF13"/>
    <mergeCell ref="BC13:BD13"/>
    <mergeCell ref="BC11:BD11"/>
    <mergeCell ref="BE11:BF11"/>
    <mergeCell ref="BC12:BD12"/>
    <mergeCell ref="BA12:BB12"/>
    <mergeCell ref="AU16:AV16"/>
    <mergeCell ref="AS16:AT16"/>
    <mergeCell ref="AW16:AX16"/>
    <mergeCell ref="AY16:AZ16"/>
    <mergeCell ref="BA16:BB16"/>
    <mergeCell ref="BC16:BD16"/>
    <mergeCell ref="U17:V17"/>
    <mergeCell ref="W17:X17"/>
    <mergeCell ref="Y17:Z17"/>
    <mergeCell ref="AA17:AB17"/>
    <mergeCell ref="BE16:BF16"/>
    <mergeCell ref="AK16:AL16"/>
    <mergeCell ref="AM16:AN16"/>
    <mergeCell ref="AO16:AP16"/>
    <mergeCell ref="AQ16:AR16"/>
    <mergeCell ref="AC16:AD16"/>
    <mergeCell ref="BA15:BB15"/>
    <mergeCell ref="BC15:BD15"/>
    <mergeCell ref="AS15:AT15"/>
    <mergeCell ref="BO17:BP17"/>
    <mergeCell ref="BA17:BB17"/>
    <mergeCell ref="BC17:BD17"/>
    <mergeCell ref="BE17:BF17"/>
    <mergeCell ref="BG17:BH17"/>
    <mergeCell ref="AI17:AJ17"/>
    <mergeCell ref="AC17:AD17"/>
    <mergeCell ref="AE17:AF17"/>
    <mergeCell ref="AG17:AH17"/>
    <mergeCell ref="BI17:BJ17"/>
    <mergeCell ref="BK17:BL17"/>
    <mergeCell ref="BM17:BN17"/>
    <mergeCell ref="AW17:AX17"/>
    <mergeCell ref="AY17:AZ17"/>
    <mergeCell ref="AG18:AH18"/>
    <mergeCell ref="AI18:AJ18"/>
    <mergeCell ref="U18:V18"/>
    <mergeCell ref="W18:X18"/>
    <mergeCell ref="Y18:Z18"/>
    <mergeCell ref="AA18:AB18"/>
    <mergeCell ref="AE18:AF18"/>
    <mergeCell ref="AC18:AD18"/>
    <mergeCell ref="AK18:AL18"/>
    <mergeCell ref="AM18:AN18"/>
    <mergeCell ref="AO18:AP18"/>
    <mergeCell ref="AQ18:AR18"/>
    <mergeCell ref="AK17:AL17"/>
    <mergeCell ref="AM17:AN17"/>
    <mergeCell ref="AO17:AP17"/>
    <mergeCell ref="AQ17:AR17"/>
    <mergeCell ref="AS18:AT18"/>
    <mergeCell ref="AU18:AV18"/>
    <mergeCell ref="BO20:BP20"/>
    <mergeCell ref="BA20:BB20"/>
    <mergeCell ref="BC20:BD20"/>
    <mergeCell ref="BE20:BF20"/>
    <mergeCell ref="BG20:BH20"/>
    <mergeCell ref="BK20:BL20"/>
    <mergeCell ref="AO21:AP21"/>
    <mergeCell ref="AQ21:AR21"/>
    <mergeCell ref="AG20:AH20"/>
    <mergeCell ref="AS21:AT21"/>
    <mergeCell ref="AS19:AT19"/>
    <mergeCell ref="AU19:AV19"/>
    <mergeCell ref="AO20:AP20"/>
    <mergeCell ref="AG21:AH21"/>
    <mergeCell ref="AI21:AJ21"/>
    <mergeCell ref="AI20:AJ20"/>
    <mergeCell ref="AY20:AZ20"/>
    <mergeCell ref="AW20:AX20"/>
    <mergeCell ref="AU21:AV21"/>
    <mergeCell ref="AS20:AT20"/>
    <mergeCell ref="AU20:AV20"/>
    <mergeCell ref="AY21:AZ21"/>
    <mergeCell ref="BO21:BP21"/>
    <mergeCell ref="BM19:BN19"/>
    <mergeCell ref="AY19:AZ19"/>
    <mergeCell ref="BM20:BN20"/>
    <mergeCell ref="BI20:BJ20"/>
    <mergeCell ref="BA19:BB19"/>
    <mergeCell ref="BC19:BD19"/>
    <mergeCell ref="BE19:BF19"/>
    <mergeCell ref="BG19:BH19"/>
    <mergeCell ref="BI19:BJ19"/>
    <mergeCell ref="AE22:AF22"/>
    <mergeCell ref="BE21:BF21"/>
    <mergeCell ref="BG21:BH21"/>
    <mergeCell ref="BI21:BJ21"/>
    <mergeCell ref="BK21:BL21"/>
    <mergeCell ref="AS12:AT12"/>
    <mergeCell ref="BC21:BD21"/>
    <mergeCell ref="BA21:BB21"/>
    <mergeCell ref="AW21:AX21"/>
    <mergeCell ref="AS17:AT17"/>
    <mergeCell ref="AU17:AV17"/>
    <mergeCell ref="BM21:BN21"/>
    <mergeCell ref="AG22:AH22"/>
    <mergeCell ref="AI22:AJ22"/>
    <mergeCell ref="AK22:AL22"/>
    <mergeCell ref="AM22:AN22"/>
    <mergeCell ref="AO22:AP22"/>
    <mergeCell ref="AQ22:AR22"/>
    <mergeCell ref="AS22:AT22"/>
    <mergeCell ref="AU22:AV22"/>
    <mergeCell ref="AE21:AF21"/>
    <mergeCell ref="AK20:AL20"/>
    <mergeCell ref="AM20:AN20"/>
    <mergeCell ref="BM18:BN18"/>
    <mergeCell ref="AY18:AZ18"/>
    <mergeCell ref="BA18:BB18"/>
    <mergeCell ref="BC18:BD18"/>
    <mergeCell ref="BE18:BF18"/>
    <mergeCell ref="BK19:BL19"/>
    <mergeCell ref="AK21:AL21"/>
    <mergeCell ref="AM21:AN21"/>
    <mergeCell ref="BG16:BH16"/>
    <mergeCell ref="BI22:BJ22"/>
    <mergeCell ref="BK22:BL22"/>
    <mergeCell ref="AW22:AX22"/>
    <mergeCell ref="AY22:AZ22"/>
    <mergeCell ref="BA22:BB22"/>
    <mergeCell ref="BC22:BD22"/>
    <mergeCell ref="BE23:BF23"/>
    <mergeCell ref="BM22:BN22"/>
    <mergeCell ref="BO22:BP22"/>
    <mergeCell ref="U23:V23"/>
    <mergeCell ref="W23:X23"/>
    <mergeCell ref="Y23:Z23"/>
    <mergeCell ref="AA23:AB23"/>
    <mergeCell ref="AC23:AD23"/>
    <mergeCell ref="AE23:AF23"/>
    <mergeCell ref="BC23:BD23"/>
    <mergeCell ref="AG23:AH23"/>
    <mergeCell ref="AK23:AL23"/>
    <mergeCell ref="AM23:AN23"/>
    <mergeCell ref="AO23:AP23"/>
    <mergeCell ref="AQ23:AR23"/>
    <mergeCell ref="BG23:BH23"/>
    <mergeCell ref="AS23:AT23"/>
    <mergeCell ref="AU23:AV23"/>
    <mergeCell ref="AW23:AX23"/>
    <mergeCell ref="AY23:AZ23"/>
    <mergeCell ref="BA23:BB23"/>
    <mergeCell ref="U22:V22"/>
    <mergeCell ref="W22:X22"/>
    <mergeCell ref="Y22:Z22"/>
    <mergeCell ref="AA22:AB22"/>
    <mergeCell ref="AC22:AD22"/>
    <mergeCell ref="AA10:AB10"/>
    <mergeCell ref="AC10:AD10"/>
    <mergeCell ref="AE10:AF10"/>
    <mergeCell ref="AC20:AD20"/>
    <mergeCell ref="AE20:AF20"/>
    <mergeCell ref="AC19:AD19"/>
    <mergeCell ref="AE19:AF19"/>
    <mergeCell ref="U10:V10"/>
    <mergeCell ref="W10:X10"/>
    <mergeCell ref="Y10:Z10"/>
    <mergeCell ref="U21:V21"/>
    <mergeCell ref="W21:X21"/>
    <mergeCell ref="Y21:Z21"/>
    <mergeCell ref="U20:V20"/>
    <mergeCell ref="W20:X20"/>
    <mergeCell ref="Y20:Z20"/>
    <mergeCell ref="U19:V19"/>
    <mergeCell ref="W19:X19"/>
    <mergeCell ref="AC21:AD21"/>
    <mergeCell ref="Y19:Z19"/>
    <mergeCell ref="AA19:AB19"/>
    <mergeCell ref="AA21:AB21"/>
    <mergeCell ref="AA20:AB20"/>
    <mergeCell ref="Y16:Z16"/>
    <mergeCell ref="AA16:AB16"/>
    <mergeCell ref="S16:T16"/>
    <mergeCell ref="S17:T17"/>
    <mergeCell ref="BE25:BP25"/>
    <mergeCell ref="AG25:AR25"/>
    <mergeCell ref="AS25:BD25"/>
    <mergeCell ref="BI23:BJ23"/>
    <mergeCell ref="BK23:BL23"/>
    <mergeCell ref="BM23:BN23"/>
    <mergeCell ref="BO23:BP23"/>
    <mergeCell ref="U25:AF25"/>
    <mergeCell ref="S22:T22"/>
    <mergeCell ref="S23:T23"/>
    <mergeCell ref="Q23:R23"/>
    <mergeCell ref="S21:T21"/>
    <mergeCell ref="S20:T20"/>
    <mergeCell ref="S11:T11"/>
    <mergeCell ref="S12:T12"/>
    <mergeCell ref="S13:T13"/>
    <mergeCell ref="S14:T14"/>
    <mergeCell ref="S15:T15"/>
    <mergeCell ref="Q17:R17"/>
    <mergeCell ref="Q18:R18"/>
    <mergeCell ref="S18:T18"/>
    <mergeCell ref="S19:T19"/>
    <mergeCell ref="Q19:R19"/>
    <mergeCell ref="Q20:R20"/>
    <mergeCell ref="V24:Y24"/>
    <mergeCell ref="Z24:AA24"/>
    <mergeCell ref="AB24:AE24"/>
    <mergeCell ref="AI23:AJ23"/>
    <mergeCell ref="BE22:BF22"/>
    <mergeCell ref="BG22:BH22"/>
    <mergeCell ref="O22:P22"/>
    <mergeCell ref="O23:P23"/>
    <mergeCell ref="Q11:R11"/>
    <mergeCell ref="Q12:R12"/>
    <mergeCell ref="Q13:R13"/>
    <mergeCell ref="Q14:R14"/>
    <mergeCell ref="Q21:R21"/>
    <mergeCell ref="Q22:R22"/>
    <mergeCell ref="Q15:R15"/>
    <mergeCell ref="Q16:R16"/>
    <mergeCell ref="O15:P15"/>
    <mergeCell ref="O16:P16"/>
    <mergeCell ref="O17:P17"/>
    <mergeCell ref="O18:P18"/>
    <mergeCell ref="O11:P11"/>
    <mergeCell ref="O12:P12"/>
    <mergeCell ref="O13:P13"/>
    <mergeCell ref="O14:P14"/>
    <mergeCell ref="O19:P19"/>
    <mergeCell ref="M19:N19"/>
    <mergeCell ref="M20:N20"/>
    <mergeCell ref="M21:N21"/>
    <mergeCell ref="O20:P20"/>
    <mergeCell ref="O21:P21"/>
    <mergeCell ref="K23:L23"/>
    <mergeCell ref="M11:N11"/>
    <mergeCell ref="M12:N12"/>
    <mergeCell ref="M13:N13"/>
    <mergeCell ref="M14:N14"/>
    <mergeCell ref="M15:N15"/>
    <mergeCell ref="M16:N16"/>
    <mergeCell ref="M17:N17"/>
    <mergeCell ref="K21:L21"/>
    <mergeCell ref="K15:L15"/>
    <mergeCell ref="I21:J21"/>
    <mergeCell ref="I22:J22"/>
    <mergeCell ref="I23:J23"/>
    <mergeCell ref="M18:N18"/>
    <mergeCell ref="K18:L18"/>
    <mergeCell ref="K19:L19"/>
    <mergeCell ref="K20:L20"/>
    <mergeCell ref="M22:N22"/>
    <mergeCell ref="K22:L22"/>
    <mergeCell ref="I18:J18"/>
    <mergeCell ref="K16:L16"/>
    <mergeCell ref="K17:L17"/>
    <mergeCell ref="I17:J17"/>
    <mergeCell ref="K11:L11"/>
    <mergeCell ref="K12:L12"/>
    <mergeCell ref="K13:L13"/>
    <mergeCell ref="K14:L14"/>
    <mergeCell ref="BR1:CF2"/>
    <mergeCell ref="BQ1:BQ2"/>
    <mergeCell ref="BR3:CF3"/>
    <mergeCell ref="BR4:BS4"/>
    <mergeCell ref="C23:F23"/>
    <mergeCell ref="E40:G40"/>
    <mergeCell ref="C15:F15"/>
    <mergeCell ref="C16:F16"/>
    <mergeCell ref="C17:F17"/>
    <mergeCell ref="C18:F18"/>
    <mergeCell ref="BU7:CA7"/>
    <mergeCell ref="BU8:CA8"/>
    <mergeCell ref="F49:BS49"/>
    <mergeCell ref="A25:H25"/>
    <mergeCell ref="A47:G47"/>
    <mergeCell ref="E35:G35"/>
    <mergeCell ref="I19:J19"/>
    <mergeCell ref="I20:J20"/>
    <mergeCell ref="I11:J11"/>
    <mergeCell ref="I12:J12"/>
    <mergeCell ref="I13:J13"/>
    <mergeCell ref="I14:J14"/>
    <mergeCell ref="I15:J15"/>
    <mergeCell ref="I16:J16"/>
    <mergeCell ref="S10:T10"/>
    <mergeCell ref="I10:J10"/>
    <mergeCell ref="K10:L10"/>
    <mergeCell ref="M10:N10"/>
    <mergeCell ref="O10:P10"/>
    <mergeCell ref="Q10:R10"/>
    <mergeCell ref="A1:G2"/>
    <mergeCell ref="H1:H2"/>
    <mergeCell ref="BT48:CF48"/>
    <mergeCell ref="BT49:CF49"/>
    <mergeCell ref="A32:C32"/>
    <mergeCell ref="A33:C33"/>
    <mergeCell ref="BT50:CF50"/>
    <mergeCell ref="CB9:CD10"/>
    <mergeCell ref="BR9:CA10"/>
    <mergeCell ref="F48:BS48"/>
    <mergeCell ref="E38:G38"/>
    <mergeCell ref="E39:G39"/>
    <mergeCell ref="A50:E50"/>
    <mergeCell ref="A48:E48"/>
    <mergeCell ref="A49:E49"/>
    <mergeCell ref="A34:C34"/>
    <mergeCell ref="F50:BS50"/>
    <mergeCell ref="C13:F13"/>
    <mergeCell ref="C14:F14"/>
    <mergeCell ref="N24:O24"/>
    <mergeCell ref="J24:M24"/>
    <mergeCell ref="P24:S24"/>
    <mergeCell ref="A24:G24"/>
    <mergeCell ref="A40:C40"/>
    <mergeCell ref="A41:C41"/>
    <mergeCell ref="E32:G32"/>
    <mergeCell ref="E33:G33"/>
    <mergeCell ref="E34:G34"/>
    <mergeCell ref="A26:G29"/>
    <mergeCell ref="A37:G37"/>
    <mergeCell ref="A31:C31"/>
    <mergeCell ref="A36:G36"/>
    <mergeCell ref="C11:F11"/>
    <mergeCell ref="C12:F12"/>
  </mergeCells>
  <phoneticPr fontId="0" type="noConversion"/>
  <printOptions horizontalCentered="1" verticalCentered="1"/>
  <pageMargins left="0" right="0" top="0" bottom="0" header="0" footer="0"/>
  <pageSetup paperSize="9" scale="80" orientation="landscape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EA817-E8A9-49AE-8DA2-CFE8AAB51915}">
  <sheetPr>
    <pageSetUpPr fitToPage="1"/>
  </sheetPr>
  <dimension ref="A1:DP50"/>
  <sheetViews>
    <sheetView showGridLines="0" zoomScale="81" workbookViewId="0">
      <selection activeCell="BA17" sqref="BA17:BB17"/>
    </sheetView>
  </sheetViews>
  <sheetFormatPr defaultColWidth="9.16796875" defaultRowHeight="12.75" x14ac:dyDescent="0.15"/>
  <cols>
    <col min="1" max="1" width="1.6171875" style="45" customWidth="1"/>
    <col min="2" max="2" width="2.6953125" style="45" customWidth="1"/>
    <col min="3" max="3" width="14.0234375" style="48" customWidth="1"/>
    <col min="4" max="4" width="1.6171875" style="48" bestFit="1" customWidth="1"/>
    <col min="5" max="5" width="14.0234375" style="48" customWidth="1"/>
    <col min="6" max="6" width="2.6953125" style="48" customWidth="1"/>
    <col min="7" max="7" width="1.6171875" style="48" customWidth="1"/>
    <col min="8" max="8" width="3.7734375" style="45" bestFit="1" customWidth="1"/>
    <col min="9" max="68" width="1.34765625" style="45" customWidth="1"/>
    <col min="69" max="69" width="2.96484375" style="16" customWidth="1"/>
    <col min="70" max="70" width="4.04296875" style="45" bestFit="1" customWidth="1"/>
    <col min="71" max="71" width="14.15625" style="45" bestFit="1" customWidth="1"/>
    <col min="72" max="72" width="2.96484375" style="45" customWidth="1"/>
    <col min="73" max="73" width="1.75" style="45" customWidth="1"/>
    <col min="74" max="74" width="2.96484375" style="45" customWidth="1"/>
    <col min="75" max="75" width="1.75" style="45" customWidth="1"/>
    <col min="76" max="76" width="2.96484375" style="45" customWidth="1"/>
    <col min="77" max="77" width="1.75" style="45" customWidth="1"/>
    <col min="78" max="78" width="2.96484375" style="45" customWidth="1"/>
    <col min="79" max="79" width="1.75" style="45" customWidth="1"/>
    <col min="80" max="80" width="4.3125" style="45" bestFit="1" customWidth="1"/>
    <col min="81" max="81" width="1.75" style="45" customWidth="1"/>
    <col min="82" max="82" width="4.3125" style="45" customWidth="1"/>
    <col min="83" max="83" width="1.75" style="45" customWidth="1"/>
    <col min="84" max="84" width="4.3125" style="45" customWidth="1"/>
    <col min="85" max="120" width="9.16796875" style="16" hidden="1" customWidth="1"/>
    <col min="121" max="16384" width="9.16796875" style="45"/>
  </cols>
  <sheetData>
    <row r="1" spans="1:120" ht="14.45" customHeight="1" x14ac:dyDescent="0.15">
      <c r="A1" s="165" t="str">
        <f>CONCATENATE(DB!D2,"."," runde")</f>
        <v>2. runde</v>
      </c>
      <c r="B1" s="126"/>
      <c r="C1" s="126"/>
      <c r="D1" s="126"/>
      <c r="E1" s="126"/>
      <c r="F1" s="126"/>
      <c r="G1" s="126"/>
      <c r="H1" s="165"/>
      <c r="I1" s="165" t="str">
        <f>CONCATENATE("Lund's Ligaturnering ",DB!B1)</f>
        <v>Lund's Ligaturnering 2026</v>
      </c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49"/>
      <c r="BR1" s="149" t="s">
        <v>16</v>
      </c>
      <c r="BS1" s="149"/>
      <c r="BT1" s="149"/>
      <c r="BU1" s="149"/>
      <c r="BV1" s="149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6">
        <f t="shared" ref="CG1:CG13" si="0">IF(H11=1,1,IF(H11="x",1,IF(H11=2,1,0)))</f>
        <v>1</v>
      </c>
      <c r="CH1" s="16">
        <f>IF(I9="",CM14,0)</f>
        <v>3</v>
      </c>
      <c r="CI1" s="16">
        <f>IF(I9="",1,0)</f>
        <v>1</v>
      </c>
      <c r="CJ1" s="16" t="str">
        <f>IF(J3=DB!K28,DB!W28,IF(J3=DB!K29,DB!W29,IF(J3=DB!K30,DB!W30,IF(J3=DB!K31,DB!W31,IF(J3=DB!K32,DB!W32,IF(J3=DB!K33,DB!W33,IF(J3=DB!K34,DB!W34,IF(J3=DB!K35,DB!W35,CK1))))))))</f>
        <v/>
      </c>
      <c r="CK1" s="16" t="str">
        <f>IF(J3=DB!K36,DB!W36,IF(J3=DB!K37,DB!W37,IF(J3=DB!K39,DB!W39,IF(J3=DB!K40,DB!W40,IF(J3=DB!K41,DB!W41,IF(J3=DB!K42,DB!W42,IF(J3=DB!K43,DB!W43,IF(J3=DB!K44,DB!W44,CL1))))))))</f>
        <v/>
      </c>
      <c r="CL1" s="16" t="str">
        <f>IF(J3=DB!K45,DB!W45,IF(J3=DB!K46,DB!W46,IF(J3=DB!K47,DB!W47,DB!W48)))</f>
        <v/>
      </c>
      <c r="CM1" s="16">
        <f>IF(J3=Rækker!B26,Rækker!B30,IF(J3=Rækker!D26,Rækker!D30,IF(J3=Rækker!F26,Rækker!F30,IF(J3=Rækker!H26,Rækker!H30,IF(J3=Rækker!J26,Rækker!J30,IF(J3=Rækker!L26,Rækker!L30,IF(J3=Rækker!N26,Rækker!N30,IF(J3=Rækker!P26,Rækker!P30,CN1))))))))</f>
        <v>1</v>
      </c>
      <c r="CN1" s="16">
        <f>IF(J3=Rækker!R26,Rækker!R30,IF(J3=Rækker!T26,Rækker!T30,IF(J3=Rækker!V26,Rækker!V30,IF(J3=Rækker!X26,Rækker!X30,IF(J3=Rækker!Z26,Rækker!Z30,IF(J3=Rækker!AB26,Rækker!AB30,IF(J3=Rækker!AD26,Rækker!AD30,IF(J3=Rækker!AF26,Rækker!AF30,CO1))))))))</f>
        <v>1</v>
      </c>
      <c r="CO1" s="16">
        <f>IF(J3=Rækker!AH26,Rækker!AH30,IF(J3=Rækker!AJ26,Rækker!AJ30,IF(J3=Rækker!AL26,Rækker!AL30,IF(J3=Rækker!AN26,Rækker!AN30,0))))</f>
        <v>0</v>
      </c>
      <c r="CP1" s="16">
        <f>IF(P3=Rækker!B26,Rækker!B30,IF(P3=Rækker!D26,Rækker!D30,IF(P3=Rækker!F26,Rækker!F30,IF(P3=Rækker!H26,Rækker!H30,IF(P3=Rækker!J26,Rækker!J30,IF(P3=Rækker!L26,Rækker!L30,IF(P3=Rækker!N26,Rækker!N30,IF(P3=Rækker!P26,Rækker!P30,CQ1))))))))</f>
        <v>1</v>
      </c>
      <c r="CQ1" s="16">
        <f>IF(P3=Rækker!R26,Rækker!R30,IF(P3=Rækker!T26,Rækker!T30,IF(P3=Rækker!V26,Rækker!V30,IF(P3=Rækker!X26,Rækker!X30,IF(P3=Rækker!Z26,Rækker!Z30,IF(P3=Rækker!AB26,Rækker!AB30,IF(P3=Rækker!AD26,Rækker!AD30,IF(P3=Rækker!AF26,Rækker!AF30,CR1))))))))</f>
        <v>1</v>
      </c>
      <c r="CR1" s="16">
        <f>IF(P3=Rækker!AH26,Rækker!AH30,IF(P3=Rækker!AJ26,Rækker!AJ30,IF(P3=Rækker!AL26,Rækker!AL30,IF(P3=Rækker!AN26,Rækker!AN30,0))))</f>
        <v>0</v>
      </c>
      <c r="CS1" s="16">
        <f>IF(V3=Rækker!B26,Rækker!B30,IF(V3=Rækker!D26,Rækker!D30,IF(V3=Rækker!F26,Rækker!F30,IF(V3=Rækker!H26,Rækker!H30,IF(V3=Rækker!J26,Rækker!J30,IF(V3=Rækker!L26,Rækker!L30,IF(V3=Rækker!N26,Rækker!N30,IF(V3=Rækker!P26,Rækker!P30,CT1))))))))</f>
        <v>1</v>
      </c>
      <c r="CT1" s="16">
        <f>IF(V3=Rækker!R26,Rækker!R30,IF(V3=Rækker!T26,Rækker!T30,IF(V3=Rækker!V26,Rækker!V30,IF(V3=Rækker!X26,Rækker!X30,IF(V3=Rækker!Z26,Rækker!Z30,IF(V3=Rækker!AB26,Rækker!AB30,IF(V3=Rækker!AD26,Rækker!AD30,IF(V3=Rækker!AF26,Rækker!AF30,CU1))))))))</f>
        <v>1</v>
      </c>
      <c r="CU1" s="16">
        <f>IF(V3=Rækker!AH26,Rækker!AH30,IF(V3=Rækker!AJ26,Rækker!AJ30,IF(V3=Rækker!AL26,Rækker!AL30,IF(V3=Rækker!AN26,Rækker!AN30,0))))</f>
        <v>0</v>
      </c>
      <c r="CV1" s="16">
        <f>IF(AB3=Rækker!B26,Rækker!B30,IF(AB3=Rækker!D26,Rækker!D30,IF(AB3=Rækker!F26,Rækker!F30,IF(AB3=Rækker!H26,Rækker!H30,IF(AB3=Rækker!J26,Rækker!J30,IF(AB3=Rækker!L26,Rækker!L30,IF(AB3=Rækker!N26,Rækker!N30,IF(AB3=Rækker!P26,Rækker!P30,CW1))))))))</f>
        <v>1</v>
      </c>
      <c r="CW1" s="16">
        <f>IF(AB3=Rækker!R26,Rækker!R30,IF(AB3=Rækker!T26,Rækker!T30,IF(AB3=Rækker!V26,Rækker!V30,IF(AB3=Rækker!X26,Rækker!X30,IF(AB3=Rækker!Z26,Rækker!Z30,IF(AB3=Rækker!AB26,Rækker!AB30,IF(AB3=Rækker!AD26,Rækker!AD30,IF(AB3=Rækker!AF26,Rækker!AF30,CX1))))))))</f>
        <v>0</v>
      </c>
      <c r="CX1" s="16">
        <f>IF(AB3=Rækker!AH26,Rækker!AH30,IF(AB3=Rækker!AJ26,Rækker!AJ30,IF(AB3=Rækker!AL26,Rækker!AL30,IF(AB3=Rækker!AN26,Rækker!AN30,0))))</f>
        <v>0</v>
      </c>
      <c r="CY1" s="16">
        <f>IF(AH3=Rækker!B26,Rækker!B30,IF(AH3=Rækker!D26,Rækker!D30,IF(AH3=Rækker!F26,Rækker!F30,IF(AH3=Rækker!H26,Rækker!H30,IF(AH3=Rækker!J26,Rækker!J30,IF(AH3=Rækker!L26,Rækker!L30,IF(AH3=Rækker!N26,Rækker!N30,IF(AH3=Rækker!P26,Rækker!P30,CZ1))))))))</f>
        <v>1</v>
      </c>
      <c r="CZ1" s="16">
        <f>IF(AH3=Rækker!R26,Rækker!R30,IF(AH3=Rækker!T26,Rækker!T30,IF(AH3=Rækker!V26,Rækker!V30,IF(AH3=Rækker!X26,Rækker!X30,IF(AH3=Rækker!Z26,Rækker!Z30,IF(AH3=Rækker!AB26,Rækker!AB30,IF(AH3=Rækker!AD26,Rækker!AD30,IF(AH3=Rækker!AF26,Rækker!AF30,DA1))))))))</f>
        <v>1</v>
      </c>
      <c r="DA1" s="16">
        <f>IF(AH3=Rækker!AH26,Rækker!AH30,IF(AH3=Rækker!AJ26,Rækker!AJ30,IF(AH3=Rækker!AL26,Rækker!AL30,IF(AH3=Rækker!AN26,Rækker!AN30,0))))</f>
        <v>1</v>
      </c>
      <c r="DB1" s="16">
        <f>IF(AN3=Rækker!B26,Rækker!B30,IF(AN3=Rækker!D26,Rækker!D30,IF(AN3=Rækker!F26,Rækker!F30,IF(AN3=Rækker!H26,Rækker!H30,IF(AN3=Rækker!J26,Rækker!J30,IF(AN3=Rækker!L26,Rækker!L30,IF(AN3=Rækker!N26,Rækker!N30,IF(AN3=Rækker!P26,Rækker!P30,DC1))))))))</f>
        <v>1</v>
      </c>
      <c r="DC1" s="16">
        <f>IF(AN3=Rækker!R26,Rækker!R30,IF(AN3=Rækker!T26,Rækker!T30,IF(AN3=Rækker!V26,Rækker!V30,IF(AN3=Rækker!X26,Rækker!X30,IF(AN3=Rækker!Z26,Rækker!Z30,IF(AN3=Rækker!AB26,Rækker!AB30,IF(AN3=Rækker!AD26,Rækker!AD30,IF(AN3=Rækker!AF26,Rækker!AF30,DD1))))))))</f>
        <v>0</v>
      </c>
      <c r="DD1" s="16">
        <f>IF(AN3=Rækker!AH26,Rækker!AH30,IF(AN3=Rækker!AJ26,Rækker!AJ30,IF(AN3=Rækker!AL26,Rækker!AL30,IF(AN3=Rækker!AN26,Rækker!AN30,0))))</f>
        <v>0</v>
      </c>
      <c r="DE1" s="16">
        <f>IF(AT3=Rækker!B26,Rækker!B30,IF(AT3=Rækker!D26,Rækker!D30,IF(AT3=Rækker!F26,Rækker!F30,IF(AT3=Rækker!H26,Rækker!H30,IF(AT3=Rækker!J26,Rækker!J30,IF(AT3=Rækker!L26,Rækker!L30,IF(AT3=Rækker!N26,Rækker!N30,IF(AT3=Rækker!P26,Rækker!P30,DF1))))))))</f>
        <v>1</v>
      </c>
      <c r="DF1" s="16">
        <f>IF(AT3=Rækker!R26,Rækker!R30,IF(AT3=Rækker!T26,Rækker!T30,IF(AT3=Rækker!V26,Rækker!V30,IF(AT3=Rækker!X26,Rækker!X30,IF(AT3=Rækker!Z26,Rækker!Z30,IF(AT3=Rækker!AB26,Rækker!AB30,IF(AT3=Rækker!AD26,Rækker!AD30,IF(AT3=Rækker!AF26,Rækker!AF30,DG1))))))))</f>
        <v>0</v>
      </c>
      <c r="DG1" s="16">
        <f>IF(AT3=Rækker!AH26,Rækker!AH30,IF(AT3=Rækker!AJ26,Rækker!AJ30,IF(AT3=Rækker!AL26,Rækker!AL30,IF(AT3=Rækker!AN26,Rækker!AN30,0))))</f>
        <v>0</v>
      </c>
      <c r="DH1" s="16">
        <f>IF(AZ3=Rækker!B26,Rækker!B30,IF(AZ3=Rækker!D26,Rækker!D30,IF(AZ3=Rækker!F26,Rækker!F30,IF(AZ3=Rækker!H26,Rækker!H30,IF(AZ3=Rækker!J26,Rækker!J30,IF(AZ3=Rækker!L26,Rækker!L30,IF(AZ3=Rækker!N26,Rækker!N30,IF(AZ3=Rækker!P26,Rækker!P30,DI1))))))))</f>
        <v>1</v>
      </c>
      <c r="DI1" s="16">
        <f>IF(AZ3=Rækker!R26,Rækker!R30,IF(AZ3=Rækker!T26,Rækker!T30,IF(AZ3=Rækker!V26,Rækker!V30,IF(AZ3=Rækker!X26,Rækker!X30,IF(AZ3=Rækker!Z26,Rækker!Z30,IF(AZ3=Rækker!AB26,Rækker!AB30,IF(AZ3=Rækker!AD26,Rækker!AD30,IF(AZ3=Rækker!AF26,Rækker!AF30,DJ1))))))))</f>
        <v>1</v>
      </c>
      <c r="DJ1" s="16">
        <f>IF(AZ3=Rækker!AH26,Rækker!AH30,IF(AZ3=Rækker!AJ26,Rækker!AJ30,IF(AZ3=Rækker!AL26,Rækker!AL30,IF(AZ3=Rækker!AN26,Rækker!AN30,0))))</f>
        <v>0</v>
      </c>
      <c r="DK1" s="16">
        <f>IF(BF3=Rækker!B26,Rækker!B30,IF(BF3=Rækker!D26,Rækker!D30,IF(BF3=Rækker!F26,Rækker!F30,IF(BF3=Rækker!H26,Rækker!H30,IF(BF3=Rækker!J26,Rækker!J30,IF(BF3=Rækker!L26,Rækker!L30,IF(BF3=Rækker!N26,Rækker!N30,IF(BF3=Rækker!P26,Rækker!P30,DL1))))))))</f>
        <v>1</v>
      </c>
      <c r="DL1" s="16">
        <f>IF(BF3=Rækker!R26,Rækker!R30,IF(BF3=Rækker!T26,Rækker!T30,IF(BF3=Rækker!V26,Rækker!V30,IF(BF3=Rækker!X26,Rækker!X30,IF(BF3=Rækker!Z26,Rækker!Z30,IF(BF3=Rækker!AB26,Rækker!AB30,IF(BF3=Rækker!AD26,Rækker!AD30,IF(BF3=Rækker!AF26,Rækker!AF30,DM1))))))))</f>
        <v>0</v>
      </c>
      <c r="DM1" s="16">
        <f>IF(BF3=Rækker!AH26,Rækker!AH30,IF(BF3=Rækker!AJ26,Rækker!AJ30,IF(BF3=Rækker!AL26,Rækker!AL30,IF(BF3=Rækker!AN26,Rækker!AN30,0))))</f>
        <v>0</v>
      </c>
      <c r="DN1" s="16">
        <f>IF(BL3=Rækker!B26,Rækker!B30,IF(BL3=Rækker!D26,Rækker!D30,IF(BL3=Rækker!F26,Rækker!F30,IF(BL3=Rækker!H26,Rækker!H30,IF(BL3=Rækker!J26,Rækker!J30,IF(BL3=Rækker!L26,Rækker!L30,IF(BL3=Rækker!N26,Rækker!N30,IF(BL3=Rækker!P26,Rækker!P30,DO1))))))))</f>
        <v>1</v>
      </c>
      <c r="DO1" s="16">
        <f>IF(BL3=Rækker!R26,Rækker!R30,IF(BL3=Rækker!T26,Rækker!T30,IF(BL3=Rækker!V26,Rækker!V30,IF(BL3=Rækker!X26,Rækker!X30,IF(BL3=Rækker!Z26,Rækker!Z30,IF(BL3=Rækker!AB26,Rækker!AB30,IF(BL3=Rækker!AD26,Rækker!AD30,IF(BL3=Rækker!AF26,Rækker!AF30,DP1))))))))</f>
        <v>0</v>
      </c>
      <c r="DP1" s="16">
        <f>IF(BL3=Rækker!AH26,Rækker!AH30,IF(BL3=Rækker!AJ26,Rækker!AJ30,IF(BL3=Rækker!AL26,Rækker!AL30,IF(BL3=Rækker!AN26,Rækker!AN30,0))))</f>
        <v>0</v>
      </c>
    </row>
    <row r="2" spans="1:120" ht="14.45" customHeight="1" thickBot="1" x14ac:dyDescent="0.2">
      <c r="A2" s="166"/>
      <c r="B2" s="166"/>
      <c r="C2" s="166"/>
      <c r="D2" s="166"/>
      <c r="E2" s="166"/>
      <c r="F2" s="166"/>
      <c r="G2" s="166"/>
      <c r="H2" s="167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  <c r="BK2" s="166"/>
      <c r="BL2" s="166"/>
      <c r="BM2" s="166"/>
      <c r="BN2" s="166"/>
      <c r="BO2" s="166"/>
      <c r="BP2" s="166"/>
      <c r="BQ2" s="149"/>
      <c r="BR2" s="149"/>
      <c r="BS2" s="149"/>
      <c r="BT2" s="149"/>
      <c r="BU2" s="149"/>
      <c r="BV2" s="149"/>
      <c r="BW2" s="149"/>
      <c r="BX2" s="149"/>
      <c r="BY2" s="149"/>
      <c r="BZ2" s="149"/>
      <c r="CA2" s="149"/>
      <c r="CB2" s="149"/>
      <c r="CC2" s="149"/>
      <c r="CD2" s="149"/>
      <c r="CE2" s="149"/>
      <c r="CF2" s="149"/>
      <c r="CG2" s="16">
        <f t="shared" si="0"/>
        <v>1</v>
      </c>
      <c r="CH2" s="16">
        <f>IF(O9="",CP14,0)</f>
        <v>4</v>
      </c>
      <c r="CI2" s="16">
        <f>IF(O9="",1,0)</f>
        <v>1</v>
      </c>
      <c r="CJ2" s="16" t="str">
        <f>IF(P3=DB!K28,DB!W28,IF(P3=DB!K29,DB!W29,IF(P3=DB!K30,DB!W30,IF(P3=DB!K31,DB!W31,IF(P3=DB!K32,DB!W32,IF(P3=DB!K33,DB!W33,IF(P3=DB!K34,DB!W34,IF(P3=DB!K35,DB!W35,CK2))))))))</f>
        <v/>
      </c>
      <c r="CK2" s="16" t="str">
        <f>IF(P3=DB!K36,DB!W36,IF(P3=DB!K37,DB!W37,IF(P3=DB!K39,DB!W39,IF(P3=DB!K40,DB!W40,IF(P3=DB!K41,DB!W41,IF(P3=DB!K42,DB!W42,IF(P3=DB!K43,DB!W43,IF(P3=DB!K44,DB!W44,CL2))))))))</f>
        <v/>
      </c>
      <c r="CL2" s="16" t="str">
        <f>IF(P3=DB!K45,DB!W45,IF(P3=DB!K46,DB!W46,IF(P3=DB!K47,DB!W47,DB!W48)))</f>
        <v/>
      </c>
      <c r="CM2" s="16">
        <f>IF(J3=Rækker!B26,Rækker!B31,IF(J3=Rækker!D26,Rækker!D31,IF(J3=Rækker!F26,Rækker!F31,IF(J3=Rækker!H26,Rækker!H31,IF(J3=Rækker!J26,Rækker!J31,IF(J3=Rækker!L26,Rækker!L31,IF(J3=Rækker!N26,Rækker!N31,IF(J3=Rækker!P26,Rækker!P31,CN2))))))))</f>
        <v>1</v>
      </c>
      <c r="CN2" s="16">
        <f>IF(J3=Rækker!R26,Rækker!R31,IF(J3=Rækker!T26,Rækker!T31,IF(J3=Rækker!V26,Rækker!V31,IF(J3=Rækker!X26,Rækker!X31,IF(J3=Rækker!Z26,Rækker!Z31,IF(J3=Rækker!AB26,Rækker!AB31,IF(J3=Rækker!AD26,Rækker!AD31,IF(J3=Rækker!AF26,Rækker!AF31,CO2))))))))</f>
        <v>1</v>
      </c>
      <c r="CO2" s="16">
        <f>IF(J3=Rækker!AH26,Rækker!AH31,IF(J3=Rækker!AJ26,Rækker!AJ31,IF(J3=Rækker!AL26,Rækker!AL31,IF(J3=Rækker!AN26,Rækker!AN31,0))))</f>
        <v>0</v>
      </c>
      <c r="CP2" s="16">
        <f>IF(P3=Rækker!B26,Rækker!B31,IF(P3=Rækker!D26,Rækker!D31,IF(P3=Rækker!F26,Rækker!F31,IF(P3=Rækker!H26,Rækker!H31,IF(P3=Rækker!J26,Rækker!J31,IF(P3=Rækker!L26,Rækker!L31,IF(P3=Rækker!N26,Rækker!N31,IF(P3=Rækker!P26,Rækker!P31,CQ2))))))))</f>
        <v>1</v>
      </c>
      <c r="CQ2" s="16">
        <f>IF(P3=Rækker!R26,Rækker!R31,IF(P3=Rækker!T26,Rækker!T31,IF(P3=Rækker!V26,Rækker!V31,IF(P3=Rækker!X26,Rækker!X31,IF(P3=Rækker!Z26,Rækker!Z31,IF(P3=Rækker!AB26,Rækker!AB31,IF(P3=Rækker!AD26,Rækker!AD31,IF(P3=Rækker!AF26,Rækker!AF31,CR2))))))))</f>
        <v>1</v>
      </c>
      <c r="CR2" s="16">
        <f>IF(P3=Rækker!AH26,Rækker!AH31,IF(P3=Rækker!AJ26,Rækker!AJ31,IF(P3=Rækker!AL26,Rækker!AL31,IF(P3=Rækker!AN26,Rækker!AN31,0))))</f>
        <v>0</v>
      </c>
      <c r="CS2" s="16">
        <f>IF(V3=Rækker!B26,Rækker!B31,IF(V3=Rækker!D26,Rækker!D31,IF(V3=Rækker!F26,Rækker!F31,IF(V3=Rækker!H26,Rækker!H31,IF(V3=Rækker!J26,Rækker!J31,IF(V3=Rækker!L26,Rækker!L31,IF(V3=Rækker!N26,Rækker!N31,IF(V3=Rækker!P26,Rækker!P31,CT2))))))))</f>
        <v>1</v>
      </c>
      <c r="CT2" s="16">
        <f>IF(V3=Rækker!R26,Rækker!R31,IF(V3=Rækker!T26,Rækker!T31,IF(V3=Rækker!V26,Rækker!V31,IF(V3=Rækker!X26,Rækker!X31,IF(V3=Rækker!Z26,Rækker!Z31,IF(V3=Rækker!AB26,Rækker!AB31,IF(V3=Rækker!AD26,Rækker!AD31,IF(V3=Rækker!AF26,Rækker!AF31,CU2))))))))</f>
        <v>1</v>
      </c>
      <c r="CU2" s="16">
        <f>IF(V3=Rækker!AH26,Rækker!AH31,IF(V3=Rækker!AJ26,Rækker!AJ31,IF(V3=Rækker!AL26,Rækker!AL31,IF(V3=Rækker!AN26,Rækker!AN31,0))))</f>
        <v>0</v>
      </c>
      <c r="CV2" s="16">
        <f>IF(AB3=Rækker!B26,Rækker!B31,IF(AB3=Rækker!D26,Rækker!D31,IF(AB3=Rækker!F26,Rækker!F31,IF(AB3=Rækker!H26,Rækker!H31,IF(AB3=Rækker!J26,Rækker!J31,IF(AB3=Rækker!L26,Rækker!L31,IF(AB3=Rækker!N26,Rækker!N31,IF(AB3=Rækker!P26,Rækker!P31,CW2))))))))</f>
        <v>2</v>
      </c>
      <c r="CW2" s="16">
        <f>IF(AB3=Rækker!R26,Rækker!R31,IF(AB3=Rækker!T26,Rækker!T31,IF(AB3=Rækker!V26,Rækker!V31,IF(AB3=Rækker!X26,Rækker!X31,IF(AB3=Rækker!Z26,Rækker!Z31,IF(AB3=Rækker!AB26,Rækker!AB31,IF(AB3=Rækker!AD26,Rækker!AD31,IF(AB3=Rækker!AF26,Rækker!AF31,CX2))))))))</f>
        <v>0</v>
      </c>
      <c r="CX2" s="16">
        <f>IF(AB3=Rækker!AH26,Rækker!AH31,IF(AB3=Rækker!AJ26,Rækker!AJ31,IF(AB3=Rækker!AL26,Rækker!AL31,IF(AB3=Rækker!AN26,Rækker!AN31,0))))</f>
        <v>0</v>
      </c>
      <c r="CY2" s="16">
        <f>IF(AH3=Rækker!B26,Rækker!B31,IF(AH3=Rækker!D26,Rækker!D31,IF(AH3=Rækker!F26,Rækker!F31,IF(AH3=Rækker!H26,Rækker!H31,IF(AH3=Rækker!J26,Rækker!J31,IF(AH3=Rækker!L26,Rækker!L31,IF(AH3=Rækker!N26,Rækker!N31,IF(AH3=Rækker!P26,Rækker!P31,CZ2))))))))</f>
        <v>1</v>
      </c>
      <c r="CZ2" s="16">
        <f>IF(AH3=Rækker!R26,Rækker!R31,IF(AH3=Rækker!T26,Rækker!T31,IF(AH3=Rækker!V26,Rækker!V31,IF(AH3=Rækker!X26,Rækker!X31,IF(AH3=Rækker!Z26,Rækker!Z31,IF(AH3=Rækker!AB26,Rækker!AB31,IF(AH3=Rækker!AD26,Rækker!AD31,IF(AH3=Rækker!AF26,Rækker!AF31,DA2))))))))</f>
        <v>1</v>
      </c>
      <c r="DA2" s="16">
        <f>IF(AH3=Rækker!AH26,Rækker!AH31,IF(AH3=Rækker!AJ26,Rækker!AJ31,IF(AH3=Rækker!AL26,Rækker!AL31,IF(AH3=Rækker!AN26,Rækker!AN31,0))))</f>
        <v>1</v>
      </c>
      <c r="DB2" s="16">
        <f>IF(AN3=Rækker!B26,Rækker!B31,IF(AN3=Rækker!D26,Rækker!D31,IF(AN3=Rækker!F26,Rækker!F31,IF(AN3=Rækker!H26,Rækker!H31,IF(AN3=Rækker!J26,Rækker!J31,IF(AN3=Rækker!L26,Rækker!L31,IF(AN3=Rækker!N26,Rækker!N31,IF(AN3=Rækker!P26,Rækker!P31,DC2))))))))</f>
        <v>1</v>
      </c>
      <c r="DC2" s="16">
        <f>IF(AN3=Rækker!R26,Rækker!R31,IF(AN3=Rækker!T26,Rækker!T31,IF(AN3=Rækker!V26,Rækker!V31,IF(AN3=Rækker!X26,Rækker!X31,IF(AN3=Rækker!Z26,Rækker!Z31,IF(AN3=Rækker!AB26,Rækker!AB31,IF(AN3=Rækker!AD26,Rækker!AD31,IF(AN3=Rækker!AF26,Rækker!AF31,DD2))))))))</f>
        <v>0</v>
      </c>
      <c r="DD2" s="16">
        <f>IF(AN3=Rækker!AH26,Rækker!AH31,IF(AN3=Rækker!AJ26,Rækker!AJ31,IF(AN3=Rækker!AL26,Rækker!AL31,IF(AN3=Rækker!AN26,Rækker!AN31,0))))</f>
        <v>0</v>
      </c>
      <c r="DE2" s="16">
        <f>IF(AT3=Rækker!B26,Rækker!B31,IF(AT3=Rækker!D26,Rækker!D31,IF(AT3=Rækker!F26,Rækker!F31,IF(AT3=Rækker!H26,Rækker!H31,IF(AT3=Rækker!J26,Rækker!J31,IF(AT3=Rækker!L26,Rækker!L31,IF(AT3=Rækker!N26,Rækker!N31,IF(AT3=Rækker!P26,Rækker!P31,DF2))))))))</f>
        <v>1</v>
      </c>
      <c r="DF2" s="16">
        <f>IF(AT3=Rækker!R26,Rækker!R31,IF(AT3=Rækker!T26,Rækker!T31,IF(AT3=Rækker!V26,Rækker!V31,IF(AT3=Rækker!X26,Rækker!X31,IF(AT3=Rækker!Z26,Rækker!Z31,IF(AT3=Rækker!AB26,Rækker!AB31,IF(AT3=Rækker!AD26,Rækker!AD31,IF(AT3=Rækker!AF26,Rækker!AF31,DG2))))))))</f>
        <v>0</v>
      </c>
      <c r="DG2" s="16">
        <f>IF(AT3=Rækker!AH26,Rækker!AH31,IF(AT3=Rækker!AJ26,Rækker!AJ31,IF(AT3=Rækker!AL26,Rækker!AL31,IF(AT3=Rækker!AN26,Rækker!AN31,0))))</f>
        <v>0</v>
      </c>
      <c r="DH2" s="16" t="str">
        <f>IF(AZ3=Rækker!B26,Rækker!B31,IF(AZ3=Rækker!D26,Rækker!D31,IF(AZ3=Rækker!F26,Rækker!F31,IF(AZ3=Rækker!H26,Rækker!H31,IF(AZ3=Rækker!J26,Rækker!J31,IF(AZ3=Rækker!L26,Rækker!L31,IF(AZ3=Rækker!N26,Rækker!N31,IF(AZ3=Rækker!P26,Rækker!P31,DI2))))))))</f>
        <v>x</v>
      </c>
      <c r="DI2" s="16" t="str">
        <f>IF(AZ3=Rækker!R26,Rækker!R31,IF(AZ3=Rækker!T26,Rækker!T31,IF(AZ3=Rækker!V26,Rækker!V31,IF(AZ3=Rækker!X26,Rækker!X31,IF(AZ3=Rækker!Z26,Rækker!Z31,IF(AZ3=Rækker!AB26,Rækker!AB31,IF(AZ3=Rækker!AD26,Rækker!AD31,IF(AZ3=Rækker!AF26,Rækker!AF31,DJ2))))))))</f>
        <v>x</v>
      </c>
      <c r="DJ2" s="16">
        <f>IF(AZ3=Rækker!AH26,Rækker!AH31,IF(AZ3=Rækker!AJ26,Rækker!AJ31,IF(AZ3=Rækker!AL26,Rækker!AL31,IF(AZ3=Rækker!AN26,Rækker!AN31,0))))</f>
        <v>0</v>
      </c>
      <c r="DK2" s="16">
        <f>IF(BF3=Rækker!B26,Rækker!B31,IF(BF3=Rækker!D26,Rækker!D31,IF(BF3=Rækker!F26,Rækker!F31,IF(BF3=Rækker!H26,Rækker!H31,IF(BF3=Rækker!J26,Rækker!J31,IF(BF3=Rækker!L26,Rækker!L31,IF(BF3=Rækker!N26,Rækker!N31,IF(BF3=Rækker!P26,Rækker!P31,DL2))))))))</f>
        <v>2</v>
      </c>
      <c r="DL2" s="16">
        <f>IF(BF3=Rækker!R26,Rækker!R31,IF(BF3=Rækker!T26,Rækker!T31,IF(BF3=Rækker!V26,Rækker!V31,IF(BF3=Rækker!X26,Rækker!X31,IF(BF3=Rækker!Z26,Rækker!Z31,IF(BF3=Rækker!AB26,Rækker!AB31,IF(BF3=Rækker!AD26,Rækker!AD31,IF(BF3=Rækker!AF26,Rækker!AF31,DM2))))))))</f>
        <v>0</v>
      </c>
      <c r="DM2" s="16">
        <f>IF(BF3=Rækker!AH26,Rækker!AH31,IF(BF3=Rækker!AJ26,Rækker!AJ31,IF(BF3=Rækker!AL26,Rækker!AL31,IF(BF3=Rækker!AN26,Rækker!AN31,0))))</f>
        <v>0</v>
      </c>
      <c r="DN2" s="16" t="str">
        <f>IF(BL3=Rækker!B26,Rækker!B31,IF(BL3=Rækker!D26,Rækker!D31,IF(BL3=Rækker!F26,Rækker!F31,IF(BL3=Rækker!H26,Rækker!H31,IF(BL3=Rækker!J26,Rækker!J31,IF(BL3=Rækker!L26,Rækker!L31,IF(BL3=Rækker!N26,Rækker!N31,IF(BL3=Rækker!P26,Rækker!P31,DO2))))))))</f>
        <v>x</v>
      </c>
      <c r="DO2" s="16">
        <f>IF(BL3=Rækker!R26,Rækker!R31,IF(BL3=Rækker!T26,Rækker!T31,IF(BL3=Rækker!V26,Rækker!V31,IF(BL3=Rækker!X26,Rækker!X31,IF(BL3=Rækker!Z26,Rækker!Z31,IF(BL3=Rækker!AB26,Rækker!AB31,IF(BL3=Rækker!AD26,Rækker!AD31,IF(BL3=Rækker!AF26,Rækker!AF31,DP2))))))))</f>
        <v>0</v>
      </c>
      <c r="DP2" s="16">
        <f>IF(BL3=Rækker!AH26,Rækker!AH31,IF(BL3=Rækker!AJ26,Rækker!AJ31,IF(BL3=Rækker!AL26,Rækker!AL31,IF(BL3=Rækker!AN26,Rækker!AN31,0))))</f>
        <v>0</v>
      </c>
    </row>
    <row r="3" spans="1:120" ht="14.45" customHeight="1" x14ac:dyDescent="0.15">
      <c r="A3" s="215" t="str">
        <f>Rækker!B1</f>
        <v>Uge 43</v>
      </c>
      <c r="B3" s="216"/>
      <c r="C3" s="197"/>
      <c r="D3" s="197"/>
      <c r="E3" s="197"/>
      <c r="F3" s="197"/>
      <c r="G3" s="195"/>
      <c r="H3" s="213" t="s">
        <v>21</v>
      </c>
      <c r="I3" s="201"/>
      <c r="J3" s="198" t="str">
        <f>DB!E18</f>
        <v>Laplace</v>
      </c>
      <c r="K3" s="199"/>
      <c r="L3" s="199"/>
      <c r="M3" s="199"/>
      <c r="N3" s="206" t="s">
        <v>20</v>
      </c>
      <c r="O3" s="197"/>
      <c r="P3" s="198" t="str">
        <f>DB!F18</f>
        <v>Lions</v>
      </c>
      <c r="Q3" s="199"/>
      <c r="R3" s="199"/>
      <c r="S3" s="199"/>
      <c r="T3" s="209"/>
      <c r="U3" s="201"/>
      <c r="V3" s="198" t="str">
        <f>DB!E19</f>
        <v>Kailua</v>
      </c>
      <c r="W3" s="198"/>
      <c r="X3" s="198"/>
      <c r="Y3" s="198"/>
      <c r="Z3" s="206" t="s">
        <v>20</v>
      </c>
      <c r="AA3" s="197"/>
      <c r="AB3" s="198" t="str">
        <f>DB!F19</f>
        <v>Far</v>
      </c>
      <c r="AC3" s="199"/>
      <c r="AD3" s="199"/>
      <c r="AE3" s="199"/>
      <c r="AF3" s="209"/>
      <c r="AG3" s="201"/>
      <c r="AH3" s="198" t="str">
        <f>DB!E20</f>
        <v>Tøfting</v>
      </c>
      <c r="AI3" s="199"/>
      <c r="AJ3" s="199"/>
      <c r="AK3" s="199"/>
      <c r="AL3" s="206" t="s">
        <v>20</v>
      </c>
      <c r="AM3" s="197"/>
      <c r="AN3" s="198" t="str">
        <f>DB!F20</f>
        <v>Halvor</v>
      </c>
      <c r="AO3" s="199"/>
      <c r="AP3" s="199"/>
      <c r="AQ3" s="199"/>
      <c r="AR3" s="209"/>
      <c r="AS3" s="201"/>
      <c r="AT3" s="198" t="str">
        <f>DB!E21</f>
        <v>Anderup</v>
      </c>
      <c r="AU3" s="199"/>
      <c r="AV3" s="199"/>
      <c r="AW3" s="199"/>
      <c r="AX3" s="206" t="s">
        <v>20</v>
      </c>
      <c r="AY3" s="197"/>
      <c r="AZ3" s="198" t="str">
        <f>DB!F21</f>
        <v>Himbo</v>
      </c>
      <c r="BA3" s="199"/>
      <c r="BB3" s="199"/>
      <c r="BC3" s="199"/>
      <c r="BD3" s="209"/>
      <c r="BE3" s="201"/>
      <c r="BF3" s="198" t="str">
        <f>DB!E22</f>
        <v>Degnen</v>
      </c>
      <c r="BG3" s="199"/>
      <c r="BH3" s="199"/>
      <c r="BI3" s="199"/>
      <c r="BJ3" s="206" t="s">
        <v>20</v>
      </c>
      <c r="BK3" s="197"/>
      <c r="BL3" s="198" t="str">
        <f>DB!F22</f>
        <v>Fox</v>
      </c>
      <c r="BM3" s="199"/>
      <c r="BN3" s="199"/>
      <c r="BO3" s="199"/>
      <c r="BP3" s="209"/>
      <c r="BQ3" s="17"/>
      <c r="BR3" s="150" t="str">
        <f>IF(CG14=13,CONCATENATE("Resultater, ",A1," - Pulje A:"),CONCATENATE("Resultater, ",DB!D1,". runde"," - Pulje A:"))</f>
        <v>Resultater, 2. runde - Pulje A:</v>
      </c>
      <c r="BS3" s="150"/>
      <c r="BT3" s="150"/>
      <c r="BU3" s="150"/>
      <c r="BV3" s="150"/>
      <c r="BW3" s="150"/>
      <c r="BX3" s="150"/>
      <c r="BY3" s="150"/>
      <c r="BZ3" s="150"/>
      <c r="CA3" s="150"/>
      <c r="CB3" s="150"/>
      <c r="CC3" s="150"/>
      <c r="CD3" s="150"/>
      <c r="CE3" s="150"/>
      <c r="CF3" s="150"/>
      <c r="CG3" s="16">
        <f t="shared" si="0"/>
        <v>1</v>
      </c>
      <c r="CH3" s="16">
        <f>IF(U9="",CS14,0)</f>
        <v>2</v>
      </c>
      <c r="CI3" s="16">
        <f>IF(U9="",1,0)</f>
        <v>1</v>
      </c>
      <c r="CJ3" s="16" t="str">
        <f>IF(V3=DB!K28,DB!W28,IF(V3=DB!K29,DB!W29,IF(V3=DB!K30,DB!W30,IF(V3=DB!K31,DB!W31,IF(V3=DB!K32,DB!W32,IF(V3=DB!K33,DB!W33,IF(V3=DB!K34,DB!W34,IF(V3=DB!K35,DB!W35,CK3))))))))</f>
        <v/>
      </c>
      <c r="CK3" s="16" t="str">
        <f>IF(V3=DB!K36,DB!W36,IF(V3=DB!K37,DB!W37,IF(V3=DB!K39,DB!W39,IF(V3=DB!K40,DB!W40,IF(V3=DB!K41,DB!W41,IF(V3=DB!K42,DB!W42,IF(V3=DB!K43,DB!W43,IF(V3=DB!K44,DB!W44,CL3))))))))</f>
        <v/>
      </c>
      <c r="CL3" s="16" t="str">
        <f>IF(V3=DB!K45,DB!W45,IF(V3=DB!K46,DB!W46,IF(V3=DB!K47,DB!W47,DB!W48)))</f>
        <v/>
      </c>
      <c r="CM3" s="16">
        <f>IF(J3=Rækker!B26,Rækker!B32,IF(J3=Rækker!D26,Rækker!D32,IF(J3=Rækker!F26,Rækker!F32,IF(J3=Rækker!H26,Rækker!H32,IF(J3=Rækker!J26,Rækker!J32,IF(J3=Rækker!L26,Rækker!L32,IF(J3=Rækker!N26,Rækker!N32,IF(J3=Rækker!P26,Rækker!P32,CN3))))))))</f>
        <v>2</v>
      </c>
      <c r="CN3" s="16">
        <f>IF(J3=Rækker!R26,Rækker!R32,IF(J3=Rækker!T26,Rækker!T32,IF(J3=Rækker!V26,Rækker!V32,IF(J3=Rækker!X26,Rækker!X32,IF(J3=Rækker!Z26,Rækker!Z32,IF(J3=Rækker!AB26,Rækker!AB32,IF(J3=Rækker!AD26,Rækker!AD32,IF(J3=Rækker!AF26,Rækker!AF32,CO3))))))))</f>
        <v>2</v>
      </c>
      <c r="CO3" s="16">
        <f>IF(J3=Rækker!AH26,Rækker!AH32,IF(J3=Rækker!AJ26,Rækker!AJ32,IF(J3=Rækker!AL26,Rækker!AL32,IF(J3=Rækker!AN26,Rækker!AN32,0))))</f>
        <v>0</v>
      </c>
      <c r="CP3" s="16">
        <f>IF(P3=Rækker!B26,Rækker!B32,IF(P3=Rækker!D26,Rækker!D32,IF(P3=Rækker!F26,Rækker!F32,IF(P3=Rækker!H26,Rækker!H32,IF(P3=Rækker!J26,Rækker!J32,IF(P3=Rækker!L26,Rækker!L32,IF(P3=Rækker!N26,Rækker!N32,IF(P3=Rækker!P26,Rækker!P32,CQ3))))))))</f>
        <v>2</v>
      </c>
      <c r="CQ3" s="16">
        <f>IF(P3=Rækker!R26,Rækker!R32,IF(P3=Rækker!T26,Rækker!T32,IF(P3=Rækker!V26,Rækker!V32,IF(P3=Rækker!X26,Rækker!X32,IF(P3=Rækker!Z26,Rækker!Z32,IF(P3=Rækker!AB26,Rækker!AB32,IF(P3=Rækker!AD26,Rækker!AD32,IF(P3=Rækker!AF26,Rækker!AF32,CR3))))))))</f>
        <v>2</v>
      </c>
      <c r="CR3" s="16">
        <f>IF(P3=Rækker!AH26,Rækker!AH32,IF(P3=Rækker!AJ26,Rækker!AJ32,IF(P3=Rækker!AL26,Rækker!AL32,IF(P3=Rækker!AN26,Rækker!AN32,0))))</f>
        <v>0</v>
      </c>
      <c r="CS3" s="16" t="str">
        <f>IF(V3=Rækker!B26,Rækker!B32,IF(V3=Rækker!D26,Rækker!D32,IF(V3=Rækker!F26,Rækker!F32,IF(V3=Rækker!H26,Rækker!H32,IF(V3=Rækker!J26,Rækker!J32,IF(V3=Rækker!L26,Rækker!L32,IF(V3=Rækker!N26,Rækker!N32,IF(V3=Rækker!P26,Rækker!P32,CT3))))))))</f>
        <v>x</v>
      </c>
      <c r="CT3" s="16" t="str">
        <f>IF(V3=Rækker!R26,Rækker!R32,IF(V3=Rækker!T26,Rækker!T32,IF(V3=Rækker!V26,Rækker!V32,IF(V3=Rækker!X26,Rækker!X32,IF(V3=Rækker!Z26,Rækker!Z32,IF(V3=Rækker!AB26,Rækker!AB32,IF(V3=Rækker!AD26,Rækker!AD32,IF(V3=Rækker!AF26,Rækker!AF32,CU3))))))))</f>
        <v>x</v>
      </c>
      <c r="CU3" s="16">
        <f>IF(V3=Rækker!AH26,Rækker!AH32,IF(V3=Rækker!AJ26,Rækker!AJ32,IF(V3=Rækker!AL26,Rækker!AL32,IF(V3=Rækker!AN26,Rækker!AN32,0))))</f>
        <v>0</v>
      </c>
      <c r="CV3" s="16">
        <f>IF(AB3=Rækker!B26,Rækker!B32,IF(AB3=Rækker!D26,Rækker!D32,IF(AB3=Rækker!F26,Rækker!F32,IF(AB3=Rækker!H26,Rækker!H32,IF(AB3=Rækker!J26,Rækker!J32,IF(AB3=Rækker!L26,Rækker!L32,IF(AB3=Rækker!N26,Rækker!N32,IF(AB3=Rækker!P26,Rækker!P32,CW3))))))))</f>
        <v>1</v>
      </c>
      <c r="CW3" s="16">
        <f>IF(AB3=Rækker!R26,Rækker!R32,IF(AB3=Rækker!T26,Rækker!T32,IF(AB3=Rækker!V26,Rækker!V32,IF(AB3=Rækker!X26,Rækker!X32,IF(AB3=Rækker!Z26,Rækker!Z32,IF(AB3=Rækker!AB26,Rækker!AB32,IF(AB3=Rækker!AD26,Rækker!AD32,IF(AB3=Rækker!AF26,Rækker!AF32,CX3))))))))</f>
        <v>0</v>
      </c>
      <c r="CX3" s="16">
        <f>IF(AB3=Rækker!AH26,Rækker!AH32,IF(AB3=Rækker!AJ26,Rækker!AJ32,IF(AB3=Rækker!AL26,Rækker!AL32,IF(AB3=Rækker!AN26,Rækker!AN32,0))))</f>
        <v>0</v>
      </c>
      <c r="CY3" s="16">
        <f>IF(AH3=Rækker!B26,Rækker!B32,IF(AH3=Rækker!D26,Rækker!D32,IF(AH3=Rækker!F26,Rækker!F32,IF(AH3=Rækker!H26,Rækker!H32,IF(AH3=Rækker!J26,Rækker!J32,IF(AH3=Rækker!L26,Rækker!L32,IF(AH3=Rækker!N26,Rækker!N32,IF(AH3=Rækker!P26,Rækker!P32,CZ3))))))))</f>
        <v>1</v>
      </c>
      <c r="CZ3" s="16">
        <f>IF(AH3=Rækker!R26,Rækker!R32,IF(AH3=Rækker!T26,Rækker!T32,IF(AH3=Rækker!V26,Rækker!V32,IF(AH3=Rækker!X26,Rækker!X32,IF(AH3=Rækker!Z26,Rækker!Z32,IF(AH3=Rækker!AB26,Rækker!AB32,IF(AH3=Rækker!AD26,Rækker!AD32,IF(AH3=Rækker!AF26,Rækker!AF32,DA3))))))))</f>
        <v>1</v>
      </c>
      <c r="DA3" s="16">
        <f>IF(AH3=Rækker!AH26,Rækker!AH32,IF(AH3=Rækker!AJ26,Rækker!AJ32,IF(AH3=Rækker!AL26,Rækker!AL32,IF(AH3=Rækker!AN26,Rækker!AN32,0))))</f>
        <v>1</v>
      </c>
      <c r="DB3" s="16">
        <f>IF(AN3=Rækker!B26,Rækker!B32,IF(AN3=Rækker!D26,Rækker!D32,IF(AN3=Rækker!F26,Rækker!F32,IF(AN3=Rækker!H26,Rækker!H32,IF(AN3=Rækker!J26,Rækker!J32,IF(AN3=Rækker!L26,Rækker!L32,IF(AN3=Rækker!N26,Rækker!N32,IF(AN3=Rækker!P26,Rækker!P32,DC3))))))))</f>
        <v>1</v>
      </c>
      <c r="DC3" s="16">
        <f>IF(AN3=Rækker!R26,Rækker!R32,IF(AN3=Rækker!T26,Rækker!T32,IF(AN3=Rækker!V26,Rækker!V32,IF(AN3=Rækker!X26,Rækker!X32,IF(AN3=Rækker!Z26,Rækker!Z32,IF(AN3=Rækker!AB26,Rækker!AB32,IF(AN3=Rækker!AD26,Rækker!AD32,IF(AN3=Rækker!AF26,Rækker!AF32,DD3))))))))</f>
        <v>0</v>
      </c>
      <c r="DD3" s="16">
        <f>IF(AN3=Rækker!AH26,Rækker!AH32,IF(AN3=Rækker!AJ26,Rækker!AJ32,IF(AN3=Rækker!AL26,Rækker!AL32,IF(AN3=Rækker!AN26,Rækker!AN32,0))))</f>
        <v>0</v>
      </c>
      <c r="DE3" s="16">
        <f>IF(AT3=Rækker!B26,Rækker!B32,IF(AT3=Rækker!D26,Rækker!D32,IF(AT3=Rækker!F26,Rækker!F32,IF(AT3=Rækker!H26,Rækker!H32,IF(AT3=Rækker!J26,Rækker!J32,IF(AT3=Rækker!L26,Rækker!L32,IF(AT3=Rækker!N26,Rækker!N32,IF(AT3=Rækker!P26,Rækker!P32,DF3))))))))</f>
        <v>1</v>
      </c>
      <c r="DF3" s="16">
        <f>IF(AT3=Rækker!R26,Rækker!R32,IF(AT3=Rækker!T26,Rækker!T32,IF(AT3=Rækker!V26,Rækker!V32,IF(AT3=Rækker!X26,Rækker!X32,IF(AT3=Rækker!Z26,Rækker!Z32,IF(AT3=Rækker!AB26,Rækker!AB32,IF(AT3=Rækker!AD26,Rækker!AD32,IF(AT3=Rækker!AF26,Rækker!AF32,DG3))))))))</f>
        <v>0</v>
      </c>
      <c r="DG3" s="16">
        <f>IF(AT3=Rækker!AH26,Rækker!AH32,IF(AT3=Rækker!AJ26,Rækker!AJ32,IF(AT3=Rækker!AL26,Rækker!AL32,IF(AT3=Rækker!AN26,Rækker!AN32,0))))</f>
        <v>0</v>
      </c>
      <c r="DH3" s="16">
        <f>IF(AZ3=Rækker!B26,Rækker!B32,IF(AZ3=Rækker!D26,Rækker!D32,IF(AZ3=Rækker!F26,Rækker!F32,IF(AZ3=Rækker!H26,Rækker!H32,IF(AZ3=Rækker!J26,Rækker!J32,IF(AZ3=Rækker!L26,Rækker!L32,IF(AZ3=Rækker!N26,Rækker!N32,IF(AZ3=Rækker!P26,Rækker!P32,DI3))))))))</f>
        <v>1</v>
      </c>
      <c r="DI3" s="16">
        <f>IF(AZ3=Rækker!R26,Rækker!R32,IF(AZ3=Rækker!T26,Rækker!T32,IF(AZ3=Rækker!V26,Rækker!V32,IF(AZ3=Rækker!X26,Rækker!X32,IF(AZ3=Rækker!Z26,Rækker!Z32,IF(AZ3=Rækker!AB26,Rækker!AB32,IF(AZ3=Rækker!AD26,Rækker!AD32,IF(AZ3=Rækker!AF26,Rækker!AF32,DJ3))))))))</f>
        <v>1</v>
      </c>
      <c r="DJ3" s="16">
        <f>IF(AZ3=Rækker!AH26,Rækker!AH32,IF(AZ3=Rækker!AJ26,Rækker!AJ32,IF(AZ3=Rækker!AL26,Rækker!AL32,IF(AZ3=Rækker!AN26,Rækker!AN32,0))))</f>
        <v>0</v>
      </c>
      <c r="DK3" s="16" t="str">
        <f>IF(BF3=Rækker!B26,Rækker!B32,IF(BF3=Rækker!D26,Rækker!D32,IF(BF3=Rækker!F26,Rækker!F32,IF(BF3=Rækker!H26,Rækker!H32,IF(BF3=Rækker!J26,Rækker!J32,IF(BF3=Rækker!L26,Rækker!L32,IF(BF3=Rækker!N26,Rækker!N32,IF(BF3=Rækker!P26,Rækker!P32,DL3))))))))</f>
        <v>x</v>
      </c>
      <c r="DL3" s="16">
        <f>IF(BF3=Rækker!R26,Rækker!R32,IF(BF3=Rækker!T26,Rækker!T32,IF(BF3=Rækker!V26,Rækker!V32,IF(BF3=Rækker!X26,Rækker!X32,IF(BF3=Rækker!Z26,Rækker!Z32,IF(BF3=Rækker!AB26,Rækker!AB32,IF(BF3=Rækker!AD26,Rækker!AD32,IF(BF3=Rækker!AF26,Rækker!AF32,DM3))))))))</f>
        <v>0</v>
      </c>
      <c r="DM3" s="16">
        <f>IF(BF3=Rækker!AH26,Rækker!AH32,IF(BF3=Rækker!AJ26,Rækker!AJ32,IF(BF3=Rækker!AL26,Rækker!AL32,IF(BF3=Rækker!AN26,Rækker!AN32,0))))</f>
        <v>0</v>
      </c>
      <c r="DN3" s="16">
        <f>IF(BL3=Rækker!B26,Rækker!B32,IF(BL3=Rækker!D26,Rækker!D32,IF(BL3=Rækker!F26,Rækker!F32,IF(BL3=Rækker!H26,Rækker!H32,IF(BL3=Rækker!J26,Rækker!J32,IF(BL3=Rækker!L26,Rækker!L32,IF(BL3=Rækker!N26,Rækker!N32,IF(BL3=Rækker!P26,Rækker!P32,DO3))))))))</f>
        <v>1</v>
      </c>
      <c r="DO3" s="16">
        <f>IF(BL3=Rækker!R26,Rækker!R32,IF(BL3=Rækker!T26,Rækker!T32,IF(BL3=Rækker!V26,Rækker!V32,IF(BL3=Rækker!X26,Rækker!X32,IF(BL3=Rækker!Z26,Rækker!Z32,IF(BL3=Rækker!AB26,Rækker!AB32,IF(BL3=Rækker!AD26,Rækker!AD32,IF(BL3=Rækker!AF26,Rækker!AF32,DP3))))))))</f>
        <v>0</v>
      </c>
      <c r="DP3" s="16">
        <f>IF(BL3=Rækker!AH26,Rækker!AH32,IF(BL3=Rækker!AJ26,Rækker!AJ32,IF(BL3=Rækker!AL26,Rækker!AL32,IF(BL3=Rækker!AN26,Rækker!AN32,0))))</f>
        <v>0</v>
      </c>
    </row>
    <row r="4" spans="1:120" ht="14.45" customHeight="1" x14ac:dyDescent="0.15">
      <c r="A4" s="217"/>
      <c r="B4" s="211"/>
      <c r="C4" s="211"/>
      <c r="D4" s="211"/>
      <c r="E4" s="211"/>
      <c r="F4" s="211"/>
      <c r="G4" s="218"/>
      <c r="H4" s="214"/>
      <c r="I4" s="202"/>
      <c r="J4" s="208"/>
      <c r="K4" s="208"/>
      <c r="L4" s="208"/>
      <c r="M4" s="208"/>
      <c r="N4" s="126"/>
      <c r="O4" s="126"/>
      <c r="P4" s="208"/>
      <c r="Q4" s="208"/>
      <c r="R4" s="208"/>
      <c r="S4" s="208"/>
      <c r="T4" s="210"/>
      <c r="U4" s="202"/>
      <c r="V4" s="212"/>
      <c r="W4" s="212"/>
      <c r="X4" s="212"/>
      <c r="Y4" s="212"/>
      <c r="Z4" s="126"/>
      <c r="AA4" s="126"/>
      <c r="AB4" s="208"/>
      <c r="AC4" s="208"/>
      <c r="AD4" s="208"/>
      <c r="AE4" s="208"/>
      <c r="AF4" s="210"/>
      <c r="AG4" s="202"/>
      <c r="AH4" s="208"/>
      <c r="AI4" s="208"/>
      <c r="AJ4" s="208"/>
      <c r="AK4" s="208"/>
      <c r="AL4" s="126"/>
      <c r="AM4" s="126"/>
      <c r="AN4" s="208"/>
      <c r="AO4" s="208"/>
      <c r="AP4" s="208"/>
      <c r="AQ4" s="208"/>
      <c r="AR4" s="210"/>
      <c r="AS4" s="202"/>
      <c r="AT4" s="208"/>
      <c r="AU4" s="208"/>
      <c r="AV4" s="208"/>
      <c r="AW4" s="208"/>
      <c r="AX4" s="126"/>
      <c r="AY4" s="126"/>
      <c r="AZ4" s="208"/>
      <c r="BA4" s="208"/>
      <c r="BB4" s="208"/>
      <c r="BC4" s="208"/>
      <c r="BD4" s="210"/>
      <c r="BE4" s="202"/>
      <c r="BF4" s="208"/>
      <c r="BG4" s="208"/>
      <c r="BH4" s="208"/>
      <c r="BI4" s="208"/>
      <c r="BJ4" s="126"/>
      <c r="BK4" s="126"/>
      <c r="BL4" s="208"/>
      <c r="BM4" s="208"/>
      <c r="BN4" s="208"/>
      <c r="BO4" s="208"/>
      <c r="BP4" s="210"/>
      <c r="BQ4" s="17"/>
      <c r="BR4" s="121" t="str">
        <f>IF(CG14=13,DB!E18,DB!A18)</f>
        <v>Laplace</v>
      </c>
      <c r="BS4" s="121"/>
      <c r="BT4" s="16" t="s">
        <v>20</v>
      </c>
      <c r="BU4" s="151" t="str">
        <f>IF(CG14=13,DB!F18,DB!B18)</f>
        <v>Lions</v>
      </c>
      <c r="BV4" s="151"/>
      <c r="BW4" s="151"/>
      <c r="BX4" s="151"/>
      <c r="BY4" s="151"/>
      <c r="BZ4" s="151"/>
      <c r="CA4" s="151"/>
      <c r="CB4" s="21">
        <f>IF(CG14=13,DB!G18,DB!C18)</f>
        <v>3</v>
      </c>
      <c r="CC4" s="16" t="s">
        <v>20</v>
      </c>
      <c r="CD4" s="22">
        <f>IF(CG14=13,DB!H18,DB!D18)</f>
        <v>4</v>
      </c>
      <c r="CE4" s="16"/>
      <c r="CF4" s="16"/>
      <c r="CG4" s="16">
        <f t="shared" si="0"/>
        <v>1</v>
      </c>
      <c r="CH4" s="16">
        <f>IF(AA9="",CV14,0)</f>
        <v>4</v>
      </c>
      <c r="CI4" s="16">
        <f>IF(AA9="",1,0)</f>
        <v>1</v>
      </c>
      <c r="CJ4" s="16" t="str">
        <f>IF(AB3=DB!K28,DB!W28,IF(AB3=DB!K29,DB!W29,IF(AB3=DB!K30,DB!W30,IF(AB3=DB!K31,DB!W31,IF(AB3=DB!K32,DB!W32,IF(AB3=DB!K33,DB!W33,IF(AB3=DB!K34,DB!W34,IF(AB3=DB!K35,DB!W35,CK4))))))))</f>
        <v/>
      </c>
      <c r="CK4" s="16" t="str">
        <f>IF(AB3=DB!K36,DB!W36,IF(AB3=DB!K37,DB!W37,IF(AB3=DB!K39,DB!W39,IF(AB3=DB!K40,DB!W40,IF(AB3=DB!K41,DB!W41,IF(AB3=DB!K42,DB!W42,IF(AB3=DB!K43,DB!W43,IF(AB3=DB!K44,DB!W44,CL4))))))))</f>
        <v/>
      </c>
      <c r="CL4" s="16" t="str">
        <f>IF(AB3=DB!K45,DB!W45,IF(AB3=DB!K46,DB!W46,IF(AB3=DB!K47,DB!W47,DB!W48)))</f>
        <v/>
      </c>
      <c r="CM4" s="16" t="str">
        <f>IF(J3=Rækker!B26,Rækker!B33,IF(J3=Rækker!D26,Rækker!D33,IF(J3=Rækker!F26,Rækker!F33,IF(J3=Rækker!H26,Rækker!H33,IF(J3=Rækker!J26,Rækker!J33,IF(J3=Rækker!L26,Rækker!L33,IF(J3=Rækker!N26,Rækker!N33,IF(J3=Rækker!P26,Rækker!P33,CN4))))))))</f>
        <v>x</v>
      </c>
      <c r="CN4" s="16" t="str">
        <f>IF(J3=Rækker!R26,Rækker!R33,IF(J3=Rækker!T26,Rækker!T33,IF(J3=Rækker!V26,Rækker!V33,IF(J3=Rækker!X26,Rækker!X33,IF(J3=Rækker!Z26,Rækker!Z33,IF(J3=Rækker!AB26,Rækker!AB33,IF(J3=Rækker!AD26,Rækker!AD33,IF(J3=Rækker!AF26,Rækker!AF33,CO4))))))))</f>
        <v>x</v>
      </c>
      <c r="CO4" s="16">
        <f>IF(J3=Rækker!AH26,Rækker!AH33,IF(J3=Rækker!AJ26,Rækker!AJ33,IF(J3=Rækker!AL26,Rækker!AL33,IF(J3=Rækker!AN26,Rækker!AN33,0))))</f>
        <v>0</v>
      </c>
      <c r="CP4" s="16" t="str">
        <f>IF(P3=Rækker!B26,Rækker!B33,IF(P3=Rækker!D26,Rækker!D33,IF(P3=Rækker!F26,Rækker!F33,IF(P3=Rækker!H26,Rækker!H33,IF(P3=Rækker!J26,Rækker!J33,IF(P3=Rækker!L26,Rækker!L33,IF(P3=Rækker!N26,Rækker!N33,IF(P3=Rækker!P26,Rækker!P33,CQ4))))))))</f>
        <v>X</v>
      </c>
      <c r="CQ4" s="16" t="str">
        <f>IF(P3=Rækker!R26,Rækker!R33,IF(P3=Rækker!T26,Rækker!T33,IF(P3=Rækker!V26,Rækker!V33,IF(P3=Rækker!X26,Rækker!X33,IF(P3=Rækker!Z26,Rækker!Z33,IF(P3=Rækker!AB26,Rækker!AB33,IF(P3=Rækker!AD26,Rækker!AD33,IF(P3=Rækker!AF26,Rækker!AF33,CR4))))))))</f>
        <v>X</v>
      </c>
      <c r="CR4" s="16">
        <f>IF(P3=Rækker!AH26,Rækker!AH33,IF(P3=Rækker!AJ26,Rækker!AJ33,IF(P3=Rækker!AL26,Rækker!AL33,IF(P3=Rækker!AN26,Rækker!AN33,0))))</f>
        <v>0</v>
      </c>
      <c r="CS4" s="16">
        <f>IF(V3=Rækker!B26,Rækker!B33,IF(V3=Rækker!D26,Rækker!D33,IF(V3=Rækker!F26,Rækker!F33,IF(V3=Rækker!H26,Rækker!H33,IF(V3=Rækker!J26,Rækker!J33,IF(V3=Rækker!L26,Rækker!L33,IF(V3=Rækker!N26,Rækker!N33,IF(V3=Rækker!P26,Rækker!P33,CT4))))))))</f>
        <v>2</v>
      </c>
      <c r="CT4" s="16">
        <f>IF(V3=Rækker!R26,Rækker!R33,IF(V3=Rækker!T26,Rækker!T33,IF(V3=Rækker!V26,Rækker!V33,IF(V3=Rækker!X26,Rækker!X33,IF(V3=Rækker!Z26,Rækker!Z33,IF(V3=Rækker!AB26,Rækker!AB33,IF(V3=Rækker!AD26,Rækker!AD33,IF(V3=Rækker!AF26,Rækker!AF33,CU4))))))))</f>
        <v>2</v>
      </c>
      <c r="CU4" s="16">
        <f>IF(V3=Rækker!AH26,Rækker!AH33,IF(V3=Rækker!AJ26,Rækker!AJ33,IF(V3=Rækker!AL26,Rækker!AL33,IF(V3=Rækker!AN26,Rækker!AN33,0))))</f>
        <v>0</v>
      </c>
      <c r="CV4" s="16">
        <f>IF(AB3=Rækker!B26,Rækker!B33,IF(AB3=Rækker!D26,Rækker!D33,IF(AB3=Rækker!F26,Rækker!F33,IF(AB3=Rækker!H26,Rækker!H33,IF(AB3=Rækker!J26,Rækker!J33,IF(AB3=Rækker!L26,Rækker!L33,IF(AB3=Rækker!N26,Rækker!N33,IF(AB3=Rækker!P26,Rækker!P33,CW4))))))))</f>
        <v>2</v>
      </c>
      <c r="CW4" s="16">
        <f>IF(AB3=Rækker!R26,Rækker!R33,IF(AB3=Rækker!T26,Rækker!T33,IF(AB3=Rækker!V26,Rækker!V33,IF(AB3=Rækker!X26,Rækker!X33,IF(AB3=Rækker!Z26,Rækker!Z33,IF(AB3=Rækker!AB26,Rækker!AB33,IF(AB3=Rækker!AD26,Rækker!AD33,IF(AB3=Rækker!AF26,Rækker!AF33,CX4))))))))</f>
        <v>0</v>
      </c>
      <c r="CX4" s="16">
        <f>IF(AB3=Rækker!AH26,Rækker!AH33,IF(AB3=Rækker!AJ26,Rækker!AJ33,IF(AB3=Rækker!AL26,Rækker!AL33,IF(AB3=Rækker!AN26,Rækker!AN33,0))))</f>
        <v>0</v>
      </c>
      <c r="CY4" s="16">
        <f>IF(AH3=Rækker!B26,Rækker!B33,IF(AH3=Rækker!D26,Rækker!D33,IF(AH3=Rækker!F26,Rækker!F33,IF(AH3=Rækker!H26,Rækker!H33,IF(AH3=Rækker!J26,Rækker!J33,IF(AH3=Rækker!L26,Rækker!L33,IF(AH3=Rækker!N26,Rækker!N33,IF(AH3=Rækker!P26,Rækker!P33,CZ4))))))))</f>
        <v>2</v>
      </c>
      <c r="CZ4" s="16">
        <f>IF(AH3=Rækker!R26,Rækker!R33,IF(AH3=Rækker!T26,Rækker!T33,IF(AH3=Rækker!V26,Rækker!V33,IF(AH3=Rækker!X26,Rækker!X33,IF(AH3=Rækker!Z26,Rækker!Z33,IF(AH3=Rækker!AB26,Rækker!AB33,IF(AH3=Rækker!AD26,Rækker!AD33,IF(AH3=Rækker!AF26,Rækker!AF33,DA4))))))))</f>
        <v>2</v>
      </c>
      <c r="DA4" s="16">
        <f>IF(AH3=Rækker!AH26,Rækker!AH33,IF(AH3=Rækker!AJ26,Rækker!AJ33,IF(AH3=Rækker!AL26,Rækker!AL33,IF(AH3=Rækker!AN26,Rækker!AN33,0))))</f>
        <v>2</v>
      </c>
      <c r="DB4" s="16">
        <f>IF(AN3=Rækker!B26,Rækker!B33,IF(AN3=Rækker!D26,Rækker!D33,IF(AN3=Rækker!F26,Rækker!F33,IF(AN3=Rækker!H26,Rækker!H33,IF(AN3=Rækker!J26,Rækker!J33,IF(AN3=Rækker!L26,Rækker!L33,IF(AN3=Rækker!N26,Rækker!N33,IF(AN3=Rækker!P26,Rækker!P33,DC4))))))))</f>
        <v>2</v>
      </c>
      <c r="DC4" s="16">
        <f>IF(AN3=Rækker!R26,Rækker!R33,IF(AN3=Rækker!T26,Rækker!T33,IF(AN3=Rækker!V26,Rækker!V33,IF(AN3=Rækker!X26,Rækker!X33,IF(AN3=Rækker!Z26,Rækker!Z33,IF(AN3=Rækker!AB26,Rækker!AB33,IF(AN3=Rækker!AD26,Rækker!AD33,IF(AN3=Rækker!AF26,Rækker!AF33,DD4))))))))</f>
        <v>0</v>
      </c>
      <c r="DD4" s="16">
        <f>IF(AN3=Rækker!AH26,Rækker!AH33,IF(AN3=Rækker!AJ26,Rækker!AJ33,IF(AN3=Rækker!AL26,Rækker!AL33,IF(AN3=Rækker!AN26,Rækker!AN33,0))))</f>
        <v>0</v>
      </c>
      <c r="DE4" s="16" t="str">
        <f>IF(AT3=Rækker!B26,Rækker!B33,IF(AT3=Rækker!D26,Rækker!D33,IF(AT3=Rækker!F26,Rækker!F33,IF(AT3=Rækker!H26,Rækker!H33,IF(AT3=Rækker!J26,Rækker!J33,IF(AT3=Rækker!L26,Rækker!L33,IF(AT3=Rækker!N26,Rækker!N33,IF(AT3=Rækker!P26,Rækker!P33,DF4))))))))</f>
        <v>x</v>
      </c>
      <c r="DF4" s="16">
        <f>IF(AT3=Rækker!R26,Rækker!R33,IF(AT3=Rækker!T26,Rækker!T33,IF(AT3=Rækker!V26,Rækker!V33,IF(AT3=Rækker!X26,Rækker!X33,IF(AT3=Rækker!Z26,Rækker!Z33,IF(AT3=Rækker!AB26,Rækker!AB33,IF(AT3=Rækker!AD26,Rækker!AD33,IF(AT3=Rækker!AF26,Rækker!AF33,DG4))))))))</f>
        <v>0</v>
      </c>
      <c r="DG4" s="16">
        <f>IF(AT3=Rækker!AH26,Rækker!AH33,IF(AT3=Rækker!AJ26,Rækker!AJ33,IF(AT3=Rækker!AL26,Rækker!AL33,IF(AT3=Rækker!AN26,Rækker!AN33,0))))</f>
        <v>0</v>
      </c>
      <c r="DH4" s="16">
        <f>IF(AZ3=Rækker!B26,Rækker!B33,IF(AZ3=Rækker!D26,Rækker!D33,IF(AZ3=Rækker!F26,Rækker!F33,IF(AZ3=Rækker!H26,Rækker!H33,IF(AZ3=Rækker!J26,Rækker!J33,IF(AZ3=Rækker!L26,Rækker!L33,IF(AZ3=Rækker!N26,Rækker!N33,IF(AZ3=Rækker!P26,Rækker!P33,DI4))))))))</f>
        <v>1</v>
      </c>
      <c r="DI4" s="16">
        <f>IF(AZ3=Rækker!R26,Rækker!R33,IF(AZ3=Rækker!T26,Rækker!T33,IF(AZ3=Rækker!V26,Rækker!V33,IF(AZ3=Rækker!X26,Rækker!X33,IF(AZ3=Rækker!Z26,Rækker!Z33,IF(AZ3=Rækker!AB26,Rækker!AB33,IF(AZ3=Rækker!AD26,Rækker!AD33,IF(AZ3=Rækker!AF26,Rækker!AF33,DJ4))))))))</f>
        <v>1</v>
      </c>
      <c r="DJ4" s="16">
        <f>IF(AZ3=Rækker!AH26,Rækker!AH33,IF(AZ3=Rækker!AJ26,Rækker!AJ33,IF(AZ3=Rækker!AL26,Rækker!AL33,IF(AZ3=Rækker!AN26,Rækker!AN33,0))))</f>
        <v>0</v>
      </c>
      <c r="DK4" s="16">
        <f>IF(BF3=Rækker!B26,Rækker!B33,IF(BF3=Rækker!D26,Rækker!D33,IF(BF3=Rækker!F26,Rækker!F33,IF(BF3=Rækker!H26,Rækker!H33,IF(BF3=Rækker!J26,Rækker!J33,IF(BF3=Rækker!L26,Rækker!L33,IF(BF3=Rækker!N26,Rækker!N33,IF(BF3=Rækker!P26,Rækker!P33,DL4))))))))</f>
        <v>2</v>
      </c>
      <c r="DL4" s="16">
        <f>IF(BF3=Rækker!R26,Rækker!R33,IF(BF3=Rækker!T26,Rækker!T33,IF(BF3=Rækker!V26,Rækker!V33,IF(BF3=Rækker!X26,Rækker!X33,IF(BF3=Rækker!Z26,Rækker!Z33,IF(BF3=Rækker!AB26,Rækker!AB33,IF(BF3=Rækker!AD26,Rækker!AD33,IF(BF3=Rækker!AF26,Rækker!AF33,DM4))))))))</f>
        <v>0</v>
      </c>
      <c r="DM4" s="16">
        <f>IF(BF3=Rækker!AH26,Rækker!AH33,IF(BF3=Rækker!AJ26,Rækker!AJ33,IF(BF3=Rækker!AL26,Rækker!AL33,IF(BF3=Rækker!AN26,Rækker!AN33,0))))</f>
        <v>0</v>
      </c>
      <c r="DN4" s="16">
        <f>IF(BL3=Rækker!B26,Rækker!B33,IF(BL3=Rækker!D26,Rækker!D33,IF(BL3=Rækker!F26,Rækker!F33,IF(BL3=Rækker!H26,Rækker!H33,IF(BL3=Rækker!J26,Rækker!J33,IF(BL3=Rækker!L26,Rækker!L33,IF(BL3=Rækker!N26,Rækker!N33,IF(BL3=Rækker!P26,Rækker!P33,DO4))))))))</f>
        <v>2</v>
      </c>
      <c r="DO4" s="16">
        <f>IF(BL3=Rækker!R26,Rækker!R33,IF(BL3=Rækker!T26,Rækker!T33,IF(BL3=Rækker!V26,Rækker!V33,IF(BL3=Rækker!X26,Rækker!X33,IF(BL3=Rækker!Z26,Rækker!Z33,IF(BL3=Rækker!AB26,Rækker!AB33,IF(BL3=Rækker!AD26,Rækker!AD33,IF(BL3=Rækker!AF26,Rækker!AF33,DP4))))))))</f>
        <v>0</v>
      </c>
      <c r="DP4" s="16">
        <f>IF(BL3=Rækker!AH26,Rækker!AH33,IF(BL3=Rækker!AJ26,Rækker!AJ33,IF(BL3=Rækker!AL26,Rækker!AL33,IF(BL3=Rækker!AN26,Rækker!AN33,0))))</f>
        <v>0</v>
      </c>
    </row>
    <row r="5" spans="1:120" ht="14.45" customHeight="1" x14ac:dyDescent="0.15">
      <c r="A5" s="217"/>
      <c r="B5" s="211"/>
      <c r="C5" s="211"/>
      <c r="D5" s="211"/>
      <c r="E5" s="211"/>
      <c r="F5" s="211"/>
      <c r="G5" s="218"/>
      <c r="H5" s="214"/>
      <c r="I5" s="202"/>
      <c r="J5" s="208"/>
      <c r="K5" s="208"/>
      <c r="L5" s="208"/>
      <c r="M5" s="208"/>
      <c r="N5" s="126"/>
      <c r="O5" s="126"/>
      <c r="P5" s="208"/>
      <c r="Q5" s="208"/>
      <c r="R5" s="208"/>
      <c r="S5" s="208"/>
      <c r="T5" s="210"/>
      <c r="U5" s="202"/>
      <c r="V5" s="212"/>
      <c r="W5" s="212"/>
      <c r="X5" s="212"/>
      <c r="Y5" s="212"/>
      <c r="Z5" s="126"/>
      <c r="AA5" s="126"/>
      <c r="AB5" s="208"/>
      <c r="AC5" s="208"/>
      <c r="AD5" s="208"/>
      <c r="AE5" s="208"/>
      <c r="AF5" s="210"/>
      <c r="AG5" s="202"/>
      <c r="AH5" s="208"/>
      <c r="AI5" s="208"/>
      <c r="AJ5" s="208"/>
      <c r="AK5" s="208"/>
      <c r="AL5" s="126"/>
      <c r="AM5" s="126"/>
      <c r="AN5" s="208"/>
      <c r="AO5" s="208"/>
      <c r="AP5" s="208"/>
      <c r="AQ5" s="208"/>
      <c r="AR5" s="210"/>
      <c r="AS5" s="202"/>
      <c r="AT5" s="208"/>
      <c r="AU5" s="208"/>
      <c r="AV5" s="208"/>
      <c r="AW5" s="208"/>
      <c r="AX5" s="126"/>
      <c r="AY5" s="126"/>
      <c r="AZ5" s="208"/>
      <c r="BA5" s="208"/>
      <c r="BB5" s="208"/>
      <c r="BC5" s="208"/>
      <c r="BD5" s="210"/>
      <c r="BE5" s="202"/>
      <c r="BF5" s="208"/>
      <c r="BG5" s="208"/>
      <c r="BH5" s="208"/>
      <c r="BI5" s="208"/>
      <c r="BJ5" s="126"/>
      <c r="BK5" s="126"/>
      <c r="BL5" s="208"/>
      <c r="BM5" s="208"/>
      <c r="BN5" s="208"/>
      <c r="BO5" s="208"/>
      <c r="BP5" s="210"/>
      <c r="BQ5" s="17"/>
      <c r="BR5" s="121" t="str">
        <f>IF(CG14=13,DB!E19,DB!A19)</f>
        <v>Kailua</v>
      </c>
      <c r="BS5" s="121"/>
      <c r="BT5" s="16" t="s">
        <v>20</v>
      </c>
      <c r="BU5" s="151" t="str">
        <f>IF(CG14=13,DB!F19,DB!B19)</f>
        <v>Far</v>
      </c>
      <c r="BV5" s="151"/>
      <c r="BW5" s="151"/>
      <c r="BX5" s="151"/>
      <c r="BY5" s="151"/>
      <c r="BZ5" s="151"/>
      <c r="CA5" s="151"/>
      <c r="CB5" s="21">
        <f>IF(CG14=13,DB!G19,DB!C19)</f>
        <v>2</v>
      </c>
      <c r="CC5" s="16" t="s">
        <v>20</v>
      </c>
      <c r="CD5" s="22">
        <f>IF(CG14=13,DB!H19,DB!D19)</f>
        <v>4</v>
      </c>
      <c r="CE5" s="16"/>
      <c r="CF5" s="16"/>
      <c r="CG5" s="16">
        <f t="shared" si="0"/>
        <v>1</v>
      </c>
      <c r="CH5" s="16">
        <f>IF(AG9="",CY14,0)</f>
        <v>3</v>
      </c>
      <c r="CI5" s="16">
        <f>IF(AG9="",1,0)</f>
        <v>1</v>
      </c>
      <c r="CJ5" s="16" t="str">
        <f>IF(AH3=DB!K28,DB!W28,IF(AH3=DB!K29,DB!W29,IF(AH3=DB!K30,DB!W30,IF(AH3=DB!K31,DB!W31,IF(AH3=DB!K32,DB!W32,IF(AH3=DB!K33,DB!W33,IF(AH3=DB!K34,DB!W34,IF(AH3=DB!K35,DB!W35,CK5))))))))</f>
        <v/>
      </c>
      <c r="CK5" s="16" t="str">
        <f>IF(AH3=DB!K36,DB!W36,IF(AH3=DB!K37,DB!W37,IF(AH3=DB!K39,DB!W39,IF(AH3=DB!K40,DB!W40,IF(AH3=DB!K41,DB!W41,IF(AH3=DB!K42,DB!W42,IF(AH3=DB!K43,DB!W43,IF(AH3=DB!K44,DB!W44,CL5))))))))</f>
        <v/>
      </c>
      <c r="CL5" s="16" t="str">
        <f>IF(AH3=DB!K45,DB!W45,IF(AH3=DB!K46,DB!W46,IF(AH3=DB!K47,DB!W47,DB!W48)))</f>
        <v/>
      </c>
      <c r="CM5" s="16">
        <f>IF(J3=Rækker!B26,Rækker!B34,IF(J3=Rækker!D26,Rækker!D34,IF(J3=Rækker!F26,Rækker!F34,IF(J3=Rækker!H26,Rækker!H34,IF(J3=Rækker!J26,Rækker!J34,IF(J3=Rækker!L26,Rækker!L34,IF(J3=Rækker!N26,Rækker!N34,IF(J3=Rækker!P26,Rækker!P34,CN5))))))))</f>
        <v>2</v>
      </c>
      <c r="CN5" s="16">
        <f>IF(J3=Rækker!R26,Rækker!R34,IF(J3=Rækker!T26,Rækker!T34,IF(J3=Rækker!V26,Rækker!V34,IF(J3=Rækker!X26,Rækker!X34,IF(J3=Rækker!Z26,Rækker!Z34,IF(J3=Rækker!AB26,Rækker!AB34,IF(J3=Rækker!AD26,Rækker!AD34,IF(J3=Rækker!AF26,Rækker!AF34,CO5))))))))</f>
        <v>2</v>
      </c>
      <c r="CO5" s="16">
        <f>IF(J3=Rækker!AH26,Rækker!AH34,IF(J3=Rækker!AJ26,Rækker!AJ34,IF(J3=Rækker!AL26,Rækker!AL34,IF(J3=Rækker!AN26,Rækker!AN34,0))))</f>
        <v>0</v>
      </c>
      <c r="CP5" s="16">
        <f>IF(P3=Rækker!B26,Rækker!B34,IF(P3=Rækker!D26,Rækker!D34,IF(P3=Rækker!F26,Rækker!F34,IF(P3=Rækker!H26,Rækker!H34,IF(P3=Rækker!J26,Rækker!J34,IF(P3=Rækker!L26,Rækker!L34,IF(P3=Rækker!N26,Rækker!N34,IF(P3=Rækker!P26,Rækker!P34,CQ5))))))))</f>
        <v>1</v>
      </c>
      <c r="CQ5" s="16">
        <f>IF(P3=Rækker!R26,Rækker!R34,IF(P3=Rækker!T26,Rækker!T34,IF(P3=Rækker!V26,Rækker!V34,IF(P3=Rækker!X26,Rækker!X34,IF(P3=Rækker!Z26,Rækker!Z34,IF(P3=Rækker!AB26,Rækker!AB34,IF(P3=Rækker!AD26,Rækker!AD34,IF(P3=Rækker!AF26,Rækker!AF34,CR5))))))))</f>
        <v>1</v>
      </c>
      <c r="CR5" s="16">
        <f>IF(P3=Rækker!AH26,Rækker!AH34,IF(P3=Rækker!AJ26,Rækker!AJ34,IF(P3=Rækker!AL26,Rækker!AL34,IF(P3=Rækker!AN26,Rækker!AN34,0))))</f>
        <v>0</v>
      </c>
      <c r="CS5" s="16">
        <f>IF(V3=Rækker!B26,Rækker!B34,IF(V3=Rækker!D26,Rækker!D34,IF(V3=Rækker!F26,Rækker!F34,IF(V3=Rækker!H26,Rækker!H34,IF(V3=Rækker!J26,Rækker!J34,IF(V3=Rækker!L26,Rækker!L34,IF(V3=Rækker!N26,Rækker!N34,IF(V3=Rækker!P26,Rækker!P34,CT5))))))))</f>
        <v>2</v>
      </c>
      <c r="CT5" s="16">
        <f>IF(V3=Rækker!R26,Rækker!R34,IF(V3=Rækker!T26,Rækker!T34,IF(V3=Rækker!V26,Rækker!V34,IF(V3=Rækker!X26,Rækker!X34,IF(V3=Rækker!Z26,Rækker!Z34,IF(V3=Rækker!AB26,Rækker!AB34,IF(V3=Rækker!AD26,Rækker!AD34,IF(V3=Rækker!AF26,Rækker!AF34,CU5))))))))</f>
        <v>2</v>
      </c>
      <c r="CU5" s="16">
        <f>IF(V3=Rækker!AH26,Rækker!AH34,IF(V3=Rækker!AJ26,Rækker!AJ34,IF(V3=Rækker!AL26,Rækker!AL34,IF(V3=Rækker!AN26,Rækker!AN34,0))))</f>
        <v>0</v>
      </c>
      <c r="CV5" s="16">
        <f>IF(AB3=Rækker!B26,Rækker!B34,IF(AB3=Rækker!D26,Rækker!D34,IF(AB3=Rækker!F26,Rækker!F34,IF(AB3=Rækker!H26,Rækker!H34,IF(AB3=Rækker!J26,Rækker!J34,IF(AB3=Rækker!L26,Rækker!L34,IF(AB3=Rækker!N26,Rækker!N34,IF(AB3=Rækker!P26,Rækker!P34,CW5))))))))</f>
        <v>2</v>
      </c>
      <c r="CW5" s="16">
        <f>IF(AB3=Rækker!R26,Rækker!R34,IF(AB3=Rækker!T26,Rækker!T34,IF(AB3=Rækker!V26,Rækker!V34,IF(AB3=Rækker!X26,Rækker!X34,IF(AB3=Rækker!Z26,Rækker!Z34,IF(AB3=Rækker!AB26,Rækker!AB34,IF(AB3=Rækker!AD26,Rækker!AD34,IF(AB3=Rækker!AF26,Rækker!AF34,CX5))))))))</f>
        <v>0</v>
      </c>
      <c r="CX5" s="16">
        <f>IF(AB3=Rækker!AH26,Rækker!AH34,IF(AB3=Rækker!AJ26,Rækker!AJ34,IF(AB3=Rækker!AL26,Rækker!AL34,IF(AB3=Rækker!AN26,Rækker!AN34,0))))</f>
        <v>0</v>
      </c>
      <c r="CY5" s="16">
        <f>IF(AH3=Rækker!B26,Rækker!B34,IF(AH3=Rækker!D26,Rækker!D34,IF(AH3=Rækker!F26,Rækker!F34,IF(AH3=Rækker!H26,Rækker!H34,IF(AH3=Rækker!J26,Rækker!J34,IF(AH3=Rækker!L26,Rækker!L34,IF(AH3=Rækker!N26,Rækker!N34,IF(AH3=Rækker!P26,Rækker!P34,CZ5))))))))</f>
        <v>2</v>
      </c>
      <c r="CZ5" s="16">
        <f>IF(AH3=Rækker!R26,Rækker!R34,IF(AH3=Rækker!T26,Rækker!T34,IF(AH3=Rækker!V26,Rækker!V34,IF(AH3=Rækker!X26,Rækker!X34,IF(AH3=Rækker!Z26,Rækker!Z34,IF(AH3=Rækker!AB26,Rækker!AB34,IF(AH3=Rækker!AD26,Rækker!AD34,IF(AH3=Rækker!AF26,Rækker!AF34,DA5))))))))</f>
        <v>2</v>
      </c>
      <c r="DA5" s="16">
        <f>IF(AH3=Rækker!AH26,Rækker!AH34,IF(AH3=Rækker!AJ26,Rækker!AJ34,IF(AH3=Rækker!AL26,Rækker!AL34,IF(AH3=Rækker!AN26,Rækker!AN34,0))))</f>
        <v>2</v>
      </c>
      <c r="DB5" s="16">
        <f>IF(AN3=Rækker!B26,Rækker!B34,IF(AN3=Rækker!D26,Rækker!D34,IF(AN3=Rækker!F26,Rækker!F34,IF(AN3=Rækker!H26,Rækker!H34,IF(AN3=Rækker!J26,Rækker!J34,IF(AN3=Rækker!L26,Rækker!L34,IF(AN3=Rækker!N26,Rækker!N34,IF(AN3=Rækker!P26,Rækker!P34,DC5))))))))</f>
        <v>2</v>
      </c>
      <c r="DC5" s="16">
        <f>IF(AN3=Rækker!R26,Rækker!R34,IF(AN3=Rækker!T26,Rækker!T34,IF(AN3=Rækker!V26,Rækker!V34,IF(AN3=Rækker!X26,Rækker!X34,IF(AN3=Rækker!Z26,Rækker!Z34,IF(AN3=Rækker!AB26,Rækker!AB34,IF(AN3=Rækker!AD26,Rækker!AD34,IF(AN3=Rækker!AF26,Rækker!AF34,DD5))))))))</f>
        <v>0</v>
      </c>
      <c r="DD5" s="16">
        <f>IF(AN3=Rækker!AH26,Rækker!AH34,IF(AN3=Rækker!AJ26,Rækker!AJ34,IF(AN3=Rækker!AL26,Rækker!AL34,IF(AN3=Rækker!AN26,Rækker!AN34,0))))</f>
        <v>0</v>
      </c>
      <c r="DE5" s="16">
        <f>IF(AT3=Rækker!B26,Rækker!B34,IF(AT3=Rækker!D26,Rækker!D34,IF(AT3=Rækker!F26,Rækker!F34,IF(AT3=Rækker!H26,Rækker!H34,IF(AT3=Rækker!J26,Rækker!J34,IF(AT3=Rækker!L26,Rækker!L34,IF(AT3=Rækker!N26,Rækker!N34,IF(AT3=Rækker!P26,Rækker!P34,DF5))))))))</f>
        <v>2</v>
      </c>
      <c r="DF5" s="16">
        <f>IF(AT3=Rækker!R26,Rækker!R34,IF(AT3=Rækker!T26,Rækker!T34,IF(AT3=Rækker!V26,Rækker!V34,IF(AT3=Rækker!X26,Rækker!X34,IF(AT3=Rækker!Z26,Rækker!Z34,IF(AT3=Rækker!AB26,Rækker!AB34,IF(AT3=Rækker!AD26,Rækker!AD34,IF(AT3=Rækker!AF26,Rækker!AF34,DG5))))))))</f>
        <v>0</v>
      </c>
      <c r="DG5" s="16">
        <f>IF(AT3=Rækker!AH26,Rækker!AH34,IF(AT3=Rækker!AJ26,Rækker!AJ34,IF(AT3=Rækker!AL26,Rækker!AL34,IF(AT3=Rækker!AN26,Rækker!AN34,0))))</f>
        <v>0</v>
      </c>
      <c r="DH5" s="16">
        <f>IF(AZ3=Rækker!B26,Rækker!B34,IF(AZ3=Rækker!D26,Rækker!D34,IF(AZ3=Rækker!F26,Rækker!F34,IF(AZ3=Rækker!H26,Rækker!H34,IF(AZ3=Rækker!J26,Rækker!J34,IF(AZ3=Rækker!L26,Rækker!L34,IF(AZ3=Rækker!N26,Rækker!N34,IF(AZ3=Rækker!P26,Rækker!P34,DI5))))))))</f>
        <v>2</v>
      </c>
      <c r="DI5" s="16">
        <f>IF(AZ3=Rækker!R26,Rækker!R34,IF(AZ3=Rækker!T26,Rækker!T34,IF(AZ3=Rækker!V26,Rækker!V34,IF(AZ3=Rækker!X26,Rækker!X34,IF(AZ3=Rækker!Z26,Rækker!Z34,IF(AZ3=Rækker!AB26,Rækker!AB34,IF(AZ3=Rækker!AD26,Rækker!AD34,IF(AZ3=Rækker!AF26,Rækker!AF34,DJ5))))))))</f>
        <v>2</v>
      </c>
      <c r="DJ5" s="16">
        <f>IF(AZ3=Rækker!AH26,Rækker!AH34,IF(AZ3=Rækker!AJ26,Rækker!AJ34,IF(AZ3=Rækker!AL26,Rækker!AL34,IF(AZ3=Rækker!AN26,Rækker!AN34,0))))</f>
        <v>0</v>
      </c>
      <c r="DK5" s="16">
        <f>IF(BF3=Rækker!B26,Rækker!B34,IF(BF3=Rækker!D26,Rækker!D34,IF(BF3=Rækker!F26,Rækker!F34,IF(BF3=Rækker!H26,Rækker!H34,IF(BF3=Rækker!J26,Rækker!J34,IF(BF3=Rækker!L26,Rækker!L34,IF(BF3=Rækker!N26,Rækker!N34,IF(BF3=Rækker!P26,Rækker!P34,DL5))))))))</f>
        <v>2</v>
      </c>
      <c r="DL5" s="16">
        <f>IF(BF3=Rækker!R26,Rækker!R34,IF(BF3=Rækker!T26,Rækker!T34,IF(BF3=Rækker!V26,Rækker!V34,IF(BF3=Rækker!X26,Rækker!X34,IF(BF3=Rækker!Z26,Rækker!Z34,IF(BF3=Rækker!AB26,Rækker!AB34,IF(BF3=Rækker!AD26,Rækker!AD34,IF(BF3=Rækker!AF26,Rækker!AF34,DM5))))))))</f>
        <v>0</v>
      </c>
      <c r="DM5" s="16">
        <f>IF(BF3=Rækker!AH26,Rækker!AH34,IF(BF3=Rækker!AJ26,Rækker!AJ34,IF(BF3=Rækker!AL26,Rækker!AL34,IF(BF3=Rækker!AN26,Rækker!AN34,0))))</f>
        <v>0</v>
      </c>
      <c r="DN5" s="16">
        <f>IF(BL3=Rækker!B26,Rækker!B34,IF(BL3=Rækker!D26,Rækker!D34,IF(BL3=Rækker!F26,Rækker!F34,IF(BL3=Rækker!H26,Rækker!H34,IF(BL3=Rækker!J26,Rækker!J34,IF(BL3=Rækker!L26,Rækker!L34,IF(BL3=Rækker!N26,Rækker!N34,IF(BL3=Rækker!P26,Rækker!P34,DO5))))))))</f>
        <v>1</v>
      </c>
      <c r="DO5" s="16">
        <f>IF(BL3=Rækker!R26,Rækker!R34,IF(BL3=Rækker!T26,Rækker!T34,IF(BL3=Rækker!V26,Rækker!V34,IF(BL3=Rækker!X26,Rækker!X34,IF(BL3=Rækker!Z26,Rækker!Z34,IF(BL3=Rækker!AB26,Rækker!AB34,IF(BL3=Rækker!AD26,Rækker!AD34,IF(BL3=Rækker!AF26,Rækker!AF34,DP5))))))))</f>
        <v>0</v>
      </c>
      <c r="DP5" s="16">
        <f>IF(BL3=Rækker!AH26,Rækker!AH34,IF(BL3=Rækker!AJ26,Rækker!AJ34,IF(BL3=Rækker!AL26,Rækker!AL34,IF(BL3=Rækker!AN26,Rækker!AN34,0))))</f>
        <v>0</v>
      </c>
    </row>
    <row r="6" spans="1:120" ht="14.45" customHeight="1" x14ac:dyDescent="0.15">
      <c r="A6" s="217"/>
      <c r="B6" s="211"/>
      <c r="C6" s="211"/>
      <c r="D6" s="211"/>
      <c r="E6" s="211"/>
      <c r="F6" s="211"/>
      <c r="G6" s="218"/>
      <c r="H6" s="214"/>
      <c r="I6" s="202"/>
      <c r="J6" s="208"/>
      <c r="K6" s="208"/>
      <c r="L6" s="208"/>
      <c r="M6" s="208"/>
      <c r="N6" s="126"/>
      <c r="O6" s="126"/>
      <c r="P6" s="208"/>
      <c r="Q6" s="208"/>
      <c r="R6" s="208"/>
      <c r="S6" s="208"/>
      <c r="T6" s="210"/>
      <c r="U6" s="202"/>
      <c r="V6" s="212"/>
      <c r="W6" s="212"/>
      <c r="X6" s="212"/>
      <c r="Y6" s="212"/>
      <c r="Z6" s="126"/>
      <c r="AA6" s="126"/>
      <c r="AB6" s="208"/>
      <c r="AC6" s="208"/>
      <c r="AD6" s="208"/>
      <c r="AE6" s="208"/>
      <c r="AF6" s="210"/>
      <c r="AG6" s="202"/>
      <c r="AH6" s="208"/>
      <c r="AI6" s="208"/>
      <c r="AJ6" s="208"/>
      <c r="AK6" s="208"/>
      <c r="AL6" s="126"/>
      <c r="AM6" s="126"/>
      <c r="AN6" s="208"/>
      <c r="AO6" s="208"/>
      <c r="AP6" s="208"/>
      <c r="AQ6" s="208"/>
      <c r="AR6" s="210"/>
      <c r="AS6" s="202"/>
      <c r="AT6" s="208"/>
      <c r="AU6" s="208"/>
      <c r="AV6" s="208"/>
      <c r="AW6" s="208"/>
      <c r="AX6" s="126"/>
      <c r="AY6" s="126"/>
      <c r="AZ6" s="208"/>
      <c r="BA6" s="208"/>
      <c r="BB6" s="208"/>
      <c r="BC6" s="208"/>
      <c r="BD6" s="210"/>
      <c r="BE6" s="202"/>
      <c r="BF6" s="208"/>
      <c r="BG6" s="208"/>
      <c r="BH6" s="208"/>
      <c r="BI6" s="208"/>
      <c r="BJ6" s="126"/>
      <c r="BK6" s="126"/>
      <c r="BL6" s="208"/>
      <c r="BM6" s="208"/>
      <c r="BN6" s="208"/>
      <c r="BO6" s="208"/>
      <c r="BP6" s="210"/>
      <c r="BQ6" s="17"/>
      <c r="BR6" s="121" t="str">
        <f>IF(CG14=13,DB!E20,DB!A20)</f>
        <v>Tøfting</v>
      </c>
      <c r="BS6" s="121"/>
      <c r="BT6" s="16" t="s">
        <v>20</v>
      </c>
      <c r="BU6" s="151" t="str">
        <f>IF(CG14=13,DB!F20,DB!B20)</f>
        <v>Halvor</v>
      </c>
      <c r="BV6" s="151"/>
      <c r="BW6" s="151"/>
      <c r="BX6" s="151"/>
      <c r="BY6" s="151"/>
      <c r="BZ6" s="151"/>
      <c r="CA6" s="151"/>
      <c r="CB6" s="21">
        <f>IF(CG14=13,DB!G20,DB!C20)</f>
        <v>3</v>
      </c>
      <c r="CC6" s="16" t="s">
        <v>20</v>
      </c>
      <c r="CD6" s="22">
        <f>IF(CG14=13,DB!H20,DB!D20)</f>
        <v>3</v>
      </c>
      <c r="CE6" s="16"/>
      <c r="CF6" s="16"/>
      <c r="CG6" s="16">
        <f t="shared" si="0"/>
        <v>1</v>
      </c>
      <c r="CH6" s="16">
        <f>IF(AM9="",DB14,0)</f>
        <v>3</v>
      </c>
      <c r="CI6" s="16">
        <f>IF(AM9="",1,0)</f>
        <v>1</v>
      </c>
      <c r="CJ6" s="16" t="str">
        <f>IF(AN3=DB!K28,DB!W28,IF(AN3=DB!K29,DB!W29,IF(AN3=DB!K30,DB!W30,IF(AN3=DB!K31,DB!W31,IF(AN3=DB!K32,DB!W32,IF(AN3=DB!K33,DB!W33,IF(AN3=DB!K34,DB!W34,IF(AN3=DB!K35,DB!W35,CK6))))))))</f>
        <v/>
      </c>
      <c r="CK6" s="16" t="str">
        <f>IF(AN3=DB!K36,DB!W36,IF(AN3=DB!K37,DB!W37,IF(AN3=DB!K39,DB!W39,IF(AN3=DB!K40,DB!W40,IF(AN3=DB!K41,DB!W41,IF(AN3=DB!K42,DB!W42,IF(AN3=DB!K43,DB!W43,IF(AN3=DB!K44,DB!W44,CL6))))))))</f>
        <v/>
      </c>
      <c r="CL6" s="16" t="str">
        <f>IF(AN3=DB!K45,DB!W45,IF(AN3=DB!K46,DB!W46,IF(AN3=DB!K47,DB!W47,DB!W48)))</f>
        <v/>
      </c>
      <c r="CM6" s="16">
        <f>IF(J3=Rækker!B26,Rækker!B35,IF(J3=Rækker!D26,Rækker!D35,IF(J3=Rækker!F26,Rækker!F35,IF(J3=Rækker!H26,Rækker!H35,IF(J3=Rækker!J26,Rækker!J35,IF(J3=Rækker!L26,Rækker!L35,IF(J3=Rækker!N26,Rækker!N35,IF(J3=Rækker!P26,Rækker!P35,CN6))))))))</f>
        <v>2</v>
      </c>
      <c r="CN6" s="16">
        <f>IF(J3=Rækker!R26,Rækker!R35,IF(J3=Rækker!T26,Rækker!T35,IF(J3=Rækker!V26,Rækker!V35,IF(J3=Rækker!X26,Rækker!X35,IF(J3=Rækker!Z26,Rækker!Z35,IF(J3=Rækker!AB26,Rækker!AB35,IF(J3=Rækker!AD26,Rækker!AD35,IF(J3=Rækker!AF26,Rækker!AF35,CO6))))))))</f>
        <v>2</v>
      </c>
      <c r="CO6" s="16">
        <f>IF(J3=Rækker!AH26,Rækker!AH35,IF(J3=Rækker!AJ26,Rækker!AJ35,IF(J3=Rækker!AL26,Rækker!AL35,IF(J3=Rækker!AN26,Rækker!AN35,0))))</f>
        <v>0</v>
      </c>
      <c r="CP6" s="16">
        <f>IF(P3=Rækker!B26,Rækker!B35,IF(P3=Rækker!D26,Rækker!D35,IF(P3=Rækker!F26,Rækker!F35,IF(P3=Rækker!H26,Rækker!H35,IF(P3=Rækker!J26,Rækker!J35,IF(P3=Rækker!L26,Rækker!L35,IF(P3=Rækker!N26,Rækker!N35,IF(P3=Rækker!P26,Rækker!P35,CQ6))))))))</f>
        <v>2</v>
      </c>
      <c r="CQ6" s="16">
        <f>IF(P3=Rækker!R26,Rækker!R35,IF(P3=Rækker!T26,Rækker!T35,IF(P3=Rækker!V26,Rækker!V35,IF(P3=Rækker!X26,Rækker!X35,IF(P3=Rækker!Z26,Rækker!Z35,IF(P3=Rækker!AB26,Rækker!AB35,IF(P3=Rækker!AD26,Rækker!AD35,IF(P3=Rækker!AF26,Rækker!AF35,CR6))))))))</f>
        <v>2</v>
      </c>
      <c r="CR6" s="16">
        <f>IF(P3=Rækker!AH26,Rækker!AH35,IF(P3=Rækker!AJ26,Rækker!AJ35,IF(P3=Rækker!AL26,Rækker!AL35,IF(P3=Rækker!AN26,Rækker!AN35,0))))</f>
        <v>0</v>
      </c>
      <c r="CS6" s="16">
        <f>IF(V3=Rækker!B26,Rækker!B35,IF(V3=Rækker!D26,Rækker!D35,IF(V3=Rækker!F26,Rækker!F35,IF(V3=Rækker!H26,Rækker!H35,IF(V3=Rækker!J26,Rækker!J35,IF(V3=Rækker!L26,Rækker!L35,IF(V3=Rækker!N26,Rækker!N35,IF(V3=Rækker!P26,Rækker!P35,CT6))))))))</f>
        <v>2</v>
      </c>
      <c r="CT6" s="16">
        <f>IF(V3=Rækker!R26,Rækker!R35,IF(V3=Rækker!T26,Rækker!T35,IF(V3=Rækker!V26,Rækker!V35,IF(V3=Rækker!X26,Rækker!X35,IF(V3=Rækker!Z26,Rækker!Z35,IF(V3=Rækker!AB26,Rækker!AB35,IF(V3=Rækker!AD26,Rækker!AD35,IF(V3=Rækker!AF26,Rækker!AF35,CU6))))))))</f>
        <v>2</v>
      </c>
      <c r="CU6" s="16">
        <f>IF(V3=Rækker!AH26,Rækker!AH35,IF(V3=Rækker!AJ26,Rækker!AJ35,IF(V3=Rækker!AL26,Rækker!AL35,IF(V3=Rækker!AN26,Rækker!AN35,0))))</f>
        <v>0</v>
      </c>
      <c r="CV6" s="16">
        <f>IF(AB3=Rækker!B26,Rækker!B35,IF(AB3=Rækker!D26,Rækker!D35,IF(AB3=Rækker!F26,Rækker!F35,IF(AB3=Rækker!H26,Rækker!H35,IF(AB3=Rækker!J26,Rækker!J35,IF(AB3=Rækker!L26,Rækker!L35,IF(AB3=Rækker!N26,Rækker!N35,IF(AB3=Rækker!P26,Rækker!P35,CW6))))))))</f>
        <v>2</v>
      </c>
      <c r="CW6" s="16">
        <f>IF(AB3=Rækker!R26,Rækker!R35,IF(AB3=Rækker!T26,Rækker!T35,IF(AB3=Rækker!V26,Rækker!V35,IF(AB3=Rækker!X26,Rækker!X35,IF(AB3=Rækker!Z26,Rækker!Z35,IF(AB3=Rækker!AB26,Rækker!AB35,IF(AB3=Rækker!AD26,Rækker!AD35,IF(AB3=Rækker!AF26,Rækker!AF35,CX6))))))))</f>
        <v>0</v>
      </c>
      <c r="CX6" s="16">
        <f>IF(AB3=Rækker!AH26,Rækker!AH35,IF(AB3=Rækker!AJ26,Rækker!AJ35,IF(AB3=Rækker!AL26,Rækker!AL35,IF(AB3=Rækker!AN26,Rækker!AN35,0))))</f>
        <v>0</v>
      </c>
      <c r="CY6" s="16">
        <f>IF(AH3=Rækker!B26,Rækker!B35,IF(AH3=Rækker!D26,Rækker!D35,IF(AH3=Rækker!F26,Rækker!F35,IF(AH3=Rækker!H26,Rækker!H35,IF(AH3=Rækker!J26,Rækker!J35,IF(AH3=Rækker!L26,Rækker!L35,IF(AH3=Rækker!N26,Rækker!N35,IF(AH3=Rækker!P26,Rækker!P35,CZ6))))))))</f>
        <v>2</v>
      </c>
      <c r="CZ6" s="16">
        <f>IF(AH3=Rækker!R26,Rækker!R35,IF(AH3=Rækker!T26,Rækker!T35,IF(AH3=Rækker!V26,Rækker!V35,IF(AH3=Rækker!X26,Rækker!X35,IF(AH3=Rækker!Z26,Rækker!Z35,IF(AH3=Rækker!AB26,Rækker!AB35,IF(AH3=Rækker!AD26,Rækker!AD35,IF(AH3=Rækker!AF26,Rækker!AF35,DA6))))))))</f>
        <v>2</v>
      </c>
      <c r="DA6" s="16">
        <f>IF(AH3=Rækker!AH26,Rækker!AH35,IF(AH3=Rækker!AJ26,Rækker!AJ35,IF(AH3=Rækker!AL26,Rækker!AL35,IF(AH3=Rækker!AN26,Rækker!AN35,0))))</f>
        <v>2</v>
      </c>
      <c r="DB6" s="16">
        <f>IF(AN3=Rækker!B26,Rækker!B35,IF(AN3=Rækker!D26,Rækker!D35,IF(AN3=Rækker!F26,Rækker!F35,IF(AN3=Rækker!H26,Rækker!H35,IF(AN3=Rækker!J26,Rækker!J35,IF(AN3=Rækker!L26,Rækker!L35,IF(AN3=Rækker!N26,Rækker!N35,IF(AN3=Rækker!P26,Rækker!P35,DC6))))))))</f>
        <v>2</v>
      </c>
      <c r="DC6" s="16">
        <f>IF(AN3=Rækker!R26,Rækker!R35,IF(AN3=Rækker!T26,Rækker!T35,IF(AN3=Rækker!V26,Rækker!V35,IF(AN3=Rækker!X26,Rækker!X35,IF(AN3=Rækker!Z26,Rækker!Z35,IF(AN3=Rækker!AB26,Rækker!AB35,IF(AN3=Rækker!AD26,Rækker!AD35,IF(AN3=Rækker!AF26,Rækker!AF35,DD6))))))))</f>
        <v>0</v>
      </c>
      <c r="DD6" s="16">
        <f>IF(AN3=Rækker!AH26,Rækker!AH35,IF(AN3=Rækker!AJ26,Rækker!AJ35,IF(AN3=Rækker!AL26,Rækker!AL35,IF(AN3=Rækker!AN26,Rækker!AN35,0))))</f>
        <v>0</v>
      </c>
      <c r="DE6" s="16">
        <f>IF(AT3=Rækker!B26,Rækker!B35,IF(AT3=Rækker!D26,Rækker!D35,IF(AT3=Rækker!F26,Rækker!F35,IF(AT3=Rækker!H26,Rækker!H35,IF(AT3=Rækker!J26,Rækker!J35,IF(AT3=Rækker!L26,Rækker!L35,IF(AT3=Rækker!N26,Rækker!N35,IF(AT3=Rækker!P26,Rækker!P35,DF6))))))))</f>
        <v>2</v>
      </c>
      <c r="DF6" s="16">
        <f>IF(AT3=Rækker!R26,Rækker!R35,IF(AT3=Rækker!T26,Rækker!T35,IF(AT3=Rækker!V26,Rækker!V35,IF(AT3=Rækker!X26,Rækker!X35,IF(AT3=Rækker!Z26,Rækker!Z35,IF(AT3=Rækker!AB26,Rækker!AB35,IF(AT3=Rækker!AD26,Rækker!AD35,IF(AT3=Rækker!AF26,Rækker!AF35,DG6))))))))</f>
        <v>0</v>
      </c>
      <c r="DG6" s="16">
        <f>IF(AT3=Rækker!AH26,Rækker!AH35,IF(AT3=Rækker!AJ26,Rækker!AJ35,IF(AT3=Rækker!AL26,Rækker!AL35,IF(AT3=Rækker!AN26,Rækker!AN35,0))))</f>
        <v>0</v>
      </c>
      <c r="DH6" s="16">
        <f>IF(AZ3=Rækker!B26,Rækker!B35,IF(AZ3=Rækker!D26,Rækker!D35,IF(AZ3=Rækker!F26,Rækker!F35,IF(AZ3=Rækker!H26,Rækker!H35,IF(AZ3=Rækker!J26,Rækker!J35,IF(AZ3=Rækker!L26,Rækker!L35,IF(AZ3=Rækker!N26,Rækker!N35,IF(AZ3=Rækker!P26,Rækker!P35,DI6))))))))</f>
        <v>2</v>
      </c>
      <c r="DI6" s="16">
        <f>IF(AZ3=Rækker!R26,Rækker!R35,IF(AZ3=Rækker!T26,Rækker!T35,IF(AZ3=Rækker!V26,Rækker!V35,IF(AZ3=Rækker!X26,Rækker!X35,IF(AZ3=Rækker!Z26,Rækker!Z35,IF(AZ3=Rækker!AB26,Rækker!AB35,IF(AZ3=Rækker!AD26,Rækker!AD35,IF(AZ3=Rækker!AF26,Rækker!AF35,DJ6))))))))</f>
        <v>2</v>
      </c>
      <c r="DJ6" s="16">
        <f>IF(AZ3=Rækker!AH26,Rækker!AH35,IF(AZ3=Rækker!AJ26,Rækker!AJ35,IF(AZ3=Rækker!AL26,Rækker!AL35,IF(AZ3=Rækker!AN26,Rækker!AN35,0))))</f>
        <v>0</v>
      </c>
      <c r="DK6" s="16">
        <f>IF(BF3=Rækker!B26,Rækker!B35,IF(BF3=Rækker!D26,Rækker!D35,IF(BF3=Rækker!F26,Rækker!F35,IF(BF3=Rækker!H26,Rækker!H35,IF(BF3=Rækker!J26,Rækker!J35,IF(BF3=Rækker!L26,Rækker!L35,IF(BF3=Rækker!N26,Rækker!N35,IF(BF3=Rækker!P26,Rækker!P35,DL6))))))))</f>
        <v>2</v>
      </c>
      <c r="DL6" s="16">
        <f>IF(BF3=Rækker!R26,Rækker!R35,IF(BF3=Rækker!T26,Rækker!T35,IF(BF3=Rækker!V26,Rækker!V35,IF(BF3=Rækker!X26,Rækker!X35,IF(BF3=Rækker!Z26,Rækker!Z35,IF(BF3=Rækker!AB26,Rækker!AB35,IF(BF3=Rækker!AD26,Rækker!AD35,IF(BF3=Rækker!AF26,Rækker!AF35,DM6))))))))</f>
        <v>0</v>
      </c>
      <c r="DM6" s="16">
        <f>IF(BF3=Rækker!AH26,Rækker!AH35,IF(BF3=Rækker!AJ26,Rækker!AJ35,IF(BF3=Rækker!AL26,Rækker!AL35,IF(BF3=Rækker!AN26,Rækker!AN35,0))))</f>
        <v>0</v>
      </c>
      <c r="DN6" s="16">
        <f>IF(BL3=Rækker!B26,Rækker!B35,IF(BL3=Rækker!D26,Rækker!D35,IF(BL3=Rækker!F26,Rækker!F35,IF(BL3=Rækker!H26,Rækker!H35,IF(BL3=Rækker!J26,Rækker!J35,IF(BL3=Rækker!L26,Rækker!L35,IF(BL3=Rækker!N26,Rækker!N35,IF(BL3=Rækker!P26,Rækker!P35,DO6))))))))</f>
        <v>2</v>
      </c>
      <c r="DO6" s="16">
        <f>IF(BL3=Rækker!R26,Rækker!R35,IF(BL3=Rækker!T26,Rækker!T35,IF(BL3=Rækker!V26,Rækker!V35,IF(BL3=Rækker!X26,Rækker!X35,IF(BL3=Rækker!Z26,Rækker!Z35,IF(BL3=Rækker!AB26,Rækker!AB35,IF(BL3=Rækker!AD26,Rækker!AD35,IF(BL3=Rækker!AF26,Rækker!AF35,DP6))))))))</f>
        <v>0</v>
      </c>
      <c r="DP6" s="16">
        <f>IF(BL3=Rækker!AH26,Rækker!AH35,IF(BL3=Rækker!AJ26,Rækker!AJ35,IF(BL3=Rækker!AL26,Rækker!AL35,IF(BL3=Rækker!AN26,Rækker!AN35,0))))</f>
        <v>0</v>
      </c>
    </row>
    <row r="7" spans="1:120" ht="14.45" customHeight="1" x14ac:dyDescent="0.15">
      <c r="A7" s="217"/>
      <c r="B7" s="211"/>
      <c r="C7" s="211"/>
      <c r="D7" s="211"/>
      <c r="E7" s="211"/>
      <c r="F7" s="211"/>
      <c r="G7" s="218"/>
      <c r="H7" s="214"/>
      <c r="I7" s="202"/>
      <c r="J7" s="208"/>
      <c r="K7" s="208"/>
      <c r="L7" s="208"/>
      <c r="M7" s="208"/>
      <c r="N7" s="126"/>
      <c r="O7" s="126"/>
      <c r="P7" s="208"/>
      <c r="Q7" s="208"/>
      <c r="R7" s="208"/>
      <c r="S7" s="208"/>
      <c r="T7" s="210"/>
      <c r="U7" s="202"/>
      <c r="V7" s="212"/>
      <c r="W7" s="212"/>
      <c r="X7" s="212"/>
      <c r="Y7" s="212"/>
      <c r="Z7" s="126"/>
      <c r="AA7" s="126"/>
      <c r="AB7" s="208"/>
      <c r="AC7" s="208"/>
      <c r="AD7" s="208"/>
      <c r="AE7" s="208"/>
      <c r="AF7" s="210"/>
      <c r="AG7" s="202"/>
      <c r="AH7" s="208"/>
      <c r="AI7" s="208"/>
      <c r="AJ7" s="208"/>
      <c r="AK7" s="208"/>
      <c r="AL7" s="126"/>
      <c r="AM7" s="126"/>
      <c r="AN7" s="208"/>
      <c r="AO7" s="208"/>
      <c r="AP7" s="208"/>
      <c r="AQ7" s="208"/>
      <c r="AR7" s="210"/>
      <c r="AS7" s="202"/>
      <c r="AT7" s="208"/>
      <c r="AU7" s="208"/>
      <c r="AV7" s="208"/>
      <c r="AW7" s="208"/>
      <c r="AX7" s="126"/>
      <c r="AY7" s="126"/>
      <c r="AZ7" s="208"/>
      <c r="BA7" s="208"/>
      <c r="BB7" s="208"/>
      <c r="BC7" s="208"/>
      <c r="BD7" s="210"/>
      <c r="BE7" s="202"/>
      <c r="BF7" s="208"/>
      <c r="BG7" s="208"/>
      <c r="BH7" s="208"/>
      <c r="BI7" s="208"/>
      <c r="BJ7" s="126"/>
      <c r="BK7" s="126"/>
      <c r="BL7" s="208"/>
      <c r="BM7" s="208"/>
      <c r="BN7" s="208"/>
      <c r="BO7" s="208"/>
      <c r="BP7" s="210"/>
      <c r="BQ7" s="17"/>
      <c r="BR7" s="121" t="str">
        <f>IF(CG14=13,DB!E21,DB!A21)</f>
        <v>Anderup</v>
      </c>
      <c r="BS7" s="121"/>
      <c r="BT7" s="16" t="s">
        <v>20</v>
      </c>
      <c r="BU7" s="151" t="str">
        <f>IF(CG14=13,DB!F21,DB!B21)</f>
        <v>Himbo</v>
      </c>
      <c r="BV7" s="151"/>
      <c r="BW7" s="151"/>
      <c r="BX7" s="151"/>
      <c r="BY7" s="151"/>
      <c r="BZ7" s="151"/>
      <c r="CA7" s="151"/>
      <c r="CB7" s="21">
        <f>IF(CG14=13,DB!G21,DB!C21)</f>
        <v>3</v>
      </c>
      <c r="CC7" s="16" t="s">
        <v>20</v>
      </c>
      <c r="CD7" s="22">
        <f>IF(CG14=13,DB!H21,DB!D21)</f>
        <v>5</v>
      </c>
      <c r="CE7" s="16"/>
      <c r="CF7" s="16"/>
      <c r="CG7" s="16">
        <f t="shared" si="0"/>
        <v>1</v>
      </c>
      <c r="CH7" s="16">
        <f>IF(AS9="",DE14,0)</f>
        <v>3</v>
      </c>
      <c r="CI7" s="16">
        <f>IF(AS9="",1,0)</f>
        <v>1</v>
      </c>
      <c r="CJ7" s="16" t="str">
        <f>IF(AT3=DB!K28,DB!W28,IF(AT3=DB!K29,DB!W29,IF(AT3=DB!K30,DB!W30,IF(AT3=DB!K31,DB!W31,IF(AT3=DB!K32,DB!W32,IF(AT3=DB!K33,DB!W33,IF(AT3=DB!K34,DB!W34,IF(AT3=DB!K35,DB!W35,CK7))))))))</f>
        <v/>
      </c>
      <c r="CK7" s="16" t="str">
        <f>IF(AT3=DB!K36,DB!W36,IF(AT3=DB!K37,DB!W37,IF(AT3=DB!K39,DB!W39,IF(AT3=DB!K40,DB!W40,IF(AT3=DB!K41,DB!W41,IF(AT3=DB!K42,DB!W42,IF(AT3=DB!K43,DB!W43,IF(AT3=DB!K44,DB!W44,CL7))))))))</f>
        <v/>
      </c>
      <c r="CL7" s="16" t="str">
        <f>IF(AT3=DB!K45,DB!W45,IF(AT3=DB!K46,DB!W46,IF(AT3=DB!K47,DB!W47,DB!W48)))</f>
        <v/>
      </c>
      <c r="CM7" s="16">
        <f>IF(J3=Rækker!B26,Rækker!B36,IF(J3=Rækker!D26,Rækker!D36,IF(J3=Rækker!F26,Rækker!F36,IF(J3=Rækker!H26,Rækker!H36,IF(J3=Rækker!J26,Rækker!J36,IF(J3=Rækker!L26,Rækker!L36,IF(J3=Rækker!N26,Rækker!N36,IF(J3=Rækker!P26,Rækker!P36,CN7))))))))</f>
        <v>1</v>
      </c>
      <c r="CN7" s="16">
        <f>IF(J3=Rækker!R26,Rækker!R36,IF(J3=Rækker!T26,Rækker!T36,IF(J3=Rækker!V26,Rækker!V36,IF(J3=Rækker!X26,Rækker!X36,IF(J3=Rækker!Z26,Rækker!Z36,IF(J3=Rækker!AB26,Rækker!AB36,IF(J3=Rækker!AD26,Rækker!AD36,IF(J3=Rækker!AF26,Rækker!AF36,CO7))))))))</f>
        <v>1</v>
      </c>
      <c r="CO7" s="16">
        <f>IF(J3=Rækker!AH26,Rækker!AH36,IF(J3=Rækker!AJ26,Rækker!AJ36,IF(J3=Rækker!AL26,Rækker!AL36,IF(J3=Rækker!AN26,Rækker!AN36,0))))</f>
        <v>0</v>
      </c>
      <c r="CP7" s="16">
        <f>IF(P3=Rækker!B26,Rækker!B36,IF(P3=Rækker!D26,Rækker!D36,IF(P3=Rækker!F26,Rækker!F36,IF(P3=Rækker!H26,Rækker!H36,IF(P3=Rækker!J26,Rækker!J36,IF(P3=Rækker!L26,Rækker!L36,IF(P3=Rækker!N26,Rækker!N36,IF(P3=Rækker!P26,Rækker!P36,CQ7))))))))</f>
        <v>1</v>
      </c>
      <c r="CQ7" s="16">
        <f>IF(P3=Rækker!R26,Rækker!R36,IF(P3=Rækker!T26,Rækker!T36,IF(P3=Rækker!V26,Rækker!V36,IF(P3=Rækker!X26,Rækker!X36,IF(P3=Rækker!Z26,Rækker!Z36,IF(P3=Rækker!AB26,Rækker!AB36,IF(P3=Rækker!AD26,Rækker!AD36,IF(P3=Rækker!AF26,Rækker!AF36,CR7))))))))</f>
        <v>1</v>
      </c>
      <c r="CR7" s="16">
        <f>IF(P3=Rækker!AH26,Rækker!AH36,IF(P3=Rækker!AJ26,Rækker!AJ36,IF(P3=Rækker!AL26,Rækker!AL36,IF(P3=Rækker!AN26,Rækker!AN36,0))))</f>
        <v>0</v>
      </c>
      <c r="CS7" s="16">
        <f>IF(V3=Rækker!B26,Rækker!B36,IF(V3=Rækker!D26,Rækker!D36,IF(V3=Rækker!F26,Rækker!F36,IF(V3=Rækker!H26,Rækker!H36,IF(V3=Rækker!J26,Rækker!J36,IF(V3=Rækker!L26,Rækker!L36,IF(V3=Rækker!N26,Rækker!N36,IF(V3=Rækker!P26,Rækker!P36,CT7))))))))</f>
        <v>1</v>
      </c>
      <c r="CT7" s="16">
        <f>IF(V3=Rækker!R26,Rækker!R36,IF(V3=Rækker!T26,Rækker!T36,IF(V3=Rækker!V26,Rækker!V36,IF(V3=Rækker!X26,Rækker!X36,IF(V3=Rækker!Z26,Rækker!Z36,IF(V3=Rækker!AB26,Rækker!AB36,IF(V3=Rækker!AD26,Rækker!AD36,IF(V3=Rækker!AF26,Rækker!AF36,CU7))))))))</f>
        <v>1</v>
      </c>
      <c r="CU7" s="16">
        <f>IF(V3=Rækker!AH26,Rækker!AH36,IF(V3=Rækker!AJ26,Rækker!AJ36,IF(V3=Rækker!AL26,Rækker!AL36,IF(V3=Rækker!AN26,Rækker!AN36,0))))</f>
        <v>0</v>
      </c>
      <c r="CV7" s="16">
        <f>IF(AB3=Rækker!B26,Rækker!B36,IF(AB3=Rækker!D26,Rækker!D36,IF(AB3=Rækker!F26,Rækker!F36,IF(AB3=Rækker!H26,Rækker!H36,IF(AB3=Rækker!J26,Rækker!J36,IF(AB3=Rækker!L26,Rækker!L36,IF(AB3=Rækker!N26,Rækker!N36,IF(AB3=Rækker!P26,Rækker!P36,CW7))))))))</f>
        <v>1</v>
      </c>
      <c r="CW7" s="16">
        <f>IF(AB3=Rækker!R26,Rækker!R36,IF(AB3=Rækker!T26,Rækker!T36,IF(AB3=Rækker!V26,Rækker!V36,IF(AB3=Rækker!X26,Rækker!X36,IF(AB3=Rækker!Z26,Rækker!Z36,IF(AB3=Rækker!AB26,Rækker!AB36,IF(AB3=Rækker!AD26,Rækker!AD36,IF(AB3=Rækker!AF26,Rækker!AF36,CX7))))))))</f>
        <v>0</v>
      </c>
      <c r="CX7" s="16">
        <f>IF(AB3=Rækker!AH26,Rækker!AH36,IF(AB3=Rækker!AJ26,Rækker!AJ36,IF(AB3=Rækker!AL26,Rækker!AL36,IF(AB3=Rækker!AN26,Rækker!AN36,0))))</f>
        <v>0</v>
      </c>
      <c r="CY7" s="16">
        <f>IF(AH3=Rækker!B26,Rækker!B36,IF(AH3=Rækker!D26,Rækker!D36,IF(AH3=Rækker!F26,Rækker!F36,IF(AH3=Rækker!H26,Rækker!H36,IF(AH3=Rækker!J26,Rækker!J36,IF(AH3=Rækker!L26,Rækker!L36,IF(AH3=Rækker!N26,Rækker!N36,IF(AH3=Rækker!P26,Rækker!P36,CZ7))))))))</f>
        <v>1</v>
      </c>
      <c r="CZ7" s="16">
        <f>IF(AH3=Rækker!R26,Rækker!R36,IF(AH3=Rækker!T26,Rækker!T36,IF(AH3=Rækker!V26,Rækker!V36,IF(AH3=Rækker!X26,Rækker!X36,IF(AH3=Rækker!Z26,Rækker!Z36,IF(AH3=Rækker!AB26,Rækker!AB36,IF(AH3=Rækker!AD26,Rækker!AD36,IF(AH3=Rækker!AF26,Rækker!AF36,DA7))))))))</f>
        <v>1</v>
      </c>
      <c r="DA7" s="16">
        <f>IF(AH3=Rækker!AH26,Rækker!AH36,IF(AH3=Rækker!AJ26,Rækker!AJ36,IF(AH3=Rækker!AL26,Rækker!AL36,IF(AH3=Rækker!AN26,Rækker!AN36,0))))</f>
        <v>1</v>
      </c>
      <c r="DB7" s="16">
        <f>IF(AN3=Rækker!B26,Rækker!B36,IF(AN3=Rækker!D26,Rækker!D36,IF(AN3=Rækker!F26,Rækker!F36,IF(AN3=Rækker!H26,Rækker!H36,IF(AN3=Rækker!J26,Rækker!J36,IF(AN3=Rækker!L26,Rækker!L36,IF(AN3=Rækker!N26,Rækker!N36,IF(AN3=Rækker!P26,Rækker!P36,DC7))))))))</f>
        <v>1</v>
      </c>
      <c r="DC7" s="16">
        <f>IF(AN3=Rækker!R26,Rækker!R36,IF(AN3=Rækker!T26,Rækker!T36,IF(AN3=Rækker!V26,Rækker!V36,IF(AN3=Rækker!X26,Rækker!X36,IF(AN3=Rækker!Z26,Rækker!Z36,IF(AN3=Rækker!AB26,Rækker!AB36,IF(AN3=Rækker!AD26,Rækker!AD36,IF(AN3=Rækker!AF26,Rækker!AF36,DD7))))))))</f>
        <v>0</v>
      </c>
      <c r="DD7" s="16">
        <f>IF(AN3=Rækker!AH26,Rækker!AH36,IF(AN3=Rækker!AJ26,Rækker!AJ36,IF(AN3=Rækker!AL26,Rækker!AL36,IF(AN3=Rækker!AN26,Rækker!AN36,0))))</f>
        <v>0</v>
      </c>
      <c r="DE7" s="16">
        <f>IF(AT3=Rækker!B26,Rækker!B36,IF(AT3=Rækker!D26,Rækker!D36,IF(AT3=Rækker!F26,Rækker!F36,IF(AT3=Rækker!H26,Rækker!H36,IF(AT3=Rækker!J26,Rækker!J36,IF(AT3=Rækker!L26,Rækker!L36,IF(AT3=Rækker!N26,Rækker!N36,IF(AT3=Rækker!P26,Rækker!P36,DF7))))))))</f>
        <v>1</v>
      </c>
      <c r="DF7" s="16">
        <f>IF(AT3=Rækker!R26,Rækker!R36,IF(AT3=Rækker!T26,Rækker!T36,IF(AT3=Rækker!V26,Rækker!V36,IF(AT3=Rækker!X26,Rækker!X36,IF(AT3=Rækker!Z26,Rækker!Z36,IF(AT3=Rækker!AB26,Rækker!AB36,IF(AT3=Rækker!AD26,Rækker!AD36,IF(AT3=Rækker!AF26,Rækker!AF36,DG7))))))))</f>
        <v>0</v>
      </c>
      <c r="DG7" s="16">
        <f>IF(AT3=Rækker!AH26,Rækker!AH36,IF(AT3=Rækker!AJ26,Rækker!AJ36,IF(AT3=Rækker!AL26,Rækker!AL36,IF(AT3=Rækker!AN26,Rækker!AN36,0))))</f>
        <v>0</v>
      </c>
      <c r="DH7" s="16">
        <f>IF(AZ3=Rækker!B26,Rækker!B36,IF(AZ3=Rækker!D26,Rækker!D36,IF(AZ3=Rækker!F26,Rækker!F36,IF(AZ3=Rækker!H26,Rækker!H36,IF(AZ3=Rækker!J26,Rækker!J36,IF(AZ3=Rækker!L26,Rækker!L36,IF(AZ3=Rækker!N26,Rækker!N36,IF(AZ3=Rækker!P26,Rækker!P36,DI7))))))))</f>
        <v>1</v>
      </c>
      <c r="DI7" s="16">
        <f>IF(AZ3=Rækker!R26,Rækker!R36,IF(AZ3=Rækker!T26,Rækker!T36,IF(AZ3=Rækker!V26,Rækker!V36,IF(AZ3=Rækker!X26,Rækker!X36,IF(AZ3=Rækker!Z26,Rækker!Z36,IF(AZ3=Rækker!AB26,Rækker!AB36,IF(AZ3=Rækker!AD26,Rækker!AD36,IF(AZ3=Rækker!AF26,Rækker!AF36,DJ7))))))))</f>
        <v>1</v>
      </c>
      <c r="DJ7" s="16">
        <f>IF(AZ3=Rækker!AH26,Rækker!AH36,IF(AZ3=Rækker!AJ26,Rækker!AJ36,IF(AZ3=Rækker!AL26,Rækker!AL36,IF(AZ3=Rækker!AN26,Rækker!AN36,0))))</f>
        <v>0</v>
      </c>
      <c r="DK7" s="16">
        <f>IF(BF3=Rækker!B26,Rækker!B36,IF(BF3=Rækker!D26,Rækker!D36,IF(BF3=Rækker!F26,Rækker!F36,IF(BF3=Rækker!H26,Rækker!H36,IF(BF3=Rækker!J26,Rækker!J36,IF(BF3=Rækker!L26,Rækker!L36,IF(BF3=Rækker!N26,Rækker!N36,IF(BF3=Rækker!P26,Rækker!P36,DL7))))))))</f>
        <v>1</v>
      </c>
      <c r="DL7" s="16">
        <f>IF(BF3=Rækker!R26,Rækker!R36,IF(BF3=Rækker!T26,Rækker!T36,IF(BF3=Rækker!V26,Rækker!V36,IF(BF3=Rækker!X26,Rækker!X36,IF(BF3=Rækker!Z26,Rækker!Z36,IF(BF3=Rækker!AB26,Rækker!AB36,IF(BF3=Rækker!AD26,Rækker!AD36,IF(BF3=Rækker!AF26,Rækker!AF36,DM7))))))))</f>
        <v>0</v>
      </c>
      <c r="DM7" s="16">
        <f>IF(BF3=Rækker!AH26,Rækker!AH36,IF(BF3=Rækker!AJ26,Rækker!AJ36,IF(BF3=Rækker!AL26,Rækker!AL36,IF(BF3=Rækker!AN26,Rækker!AN36,0))))</f>
        <v>0</v>
      </c>
      <c r="DN7" s="16">
        <f>IF(BL3=Rækker!B26,Rækker!B36,IF(BL3=Rækker!D26,Rækker!D36,IF(BL3=Rækker!F26,Rækker!F36,IF(BL3=Rækker!H26,Rækker!H36,IF(BL3=Rækker!J26,Rækker!J36,IF(BL3=Rækker!L26,Rækker!L36,IF(BL3=Rækker!N26,Rækker!N36,IF(BL3=Rækker!P26,Rækker!P36,DO7))))))))</f>
        <v>1</v>
      </c>
      <c r="DO7" s="16">
        <f>IF(BL3=Rækker!R26,Rækker!R36,IF(BL3=Rækker!T26,Rækker!T36,IF(BL3=Rækker!V26,Rækker!V36,IF(BL3=Rækker!X26,Rækker!X36,IF(BL3=Rækker!Z26,Rækker!Z36,IF(BL3=Rækker!AB26,Rækker!AB36,IF(BL3=Rækker!AD26,Rækker!AD36,IF(BL3=Rækker!AF26,Rækker!AF36,DP7))))))))</f>
        <v>0</v>
      </c>
      <c r="DP7" s="16">
        <f>IF(BL3=Rækker!AH26,Rækker!AH36,IF(BL3=Rækker!AJ26,Rækker!AJ36,IF(BL3=Rækker!AL26,Rækker!AL36,IF(BL3=Rækker!AN26,Rækker!AN36,0))))</f>
        <v>0</v>
      </c>
    </row>
    <row r="8" spans="1:120" ht="14.45" customHeight="1" x14ac:dyDescent="0.15">
      <c r="A8" s="217"/>
      <c r="B8" s="211"/>
      <c r="C8" s="211"/>
      <c r="D8" s="211"/>
      <c r="E8" s="211"/>
      <c r="F8" s="211"/>
      <c r="G8" s="218"/>
      <c r="H8" s="214"/>
      <c r="I8" s="202"/>
      <c r="J8" s="208"/>
      <c r="K8" s="208"/>
      <c r="L8" s="208"/>
      <c r="M8" s="208"/>
      <c r="N8" s="126"/>
      <c r="O8" s="126"/>
      <c r="P8" s="208"/>
      <c r="Q8" s="208"/>
      <c r="R8" s="208"/>
      <c r="S8" s="208"/>
      <c r="T8" s="210"/>
      <c r="U8" s="202"/>
      <c r="V8" s="212"/>
      <c r="W8" s="212"/>
      <c r="X8" s="212"/>
      <c r="Y8" s="212"/>
      <c r="Z8" s="126"/>
      <c r="AA8" s="126"/>
      <c r="AB8" s="208"/>
      <c r="AC8" s="208"/>
      <c r="AD8" s="208"/>
      <c r="AE8" s="208"/>
      <c r="AF8" s="210"/>
      <c r="AG8" s="202"/>
      <c r="AH8" s="208"/>
      <c r="AI8" s="208"/>
      <c r="AJ8" s="208"/>
      <c r="AK8" s="208"/>
      <c r="AL8" s="126"/>
      <c r="AM8" s="126"/>
      <c r="AN8" s="208"/>
      <c r="AO8" s="208"/>
      <c r="AP8" s="208"/>
      <c r="AQ8" s="208"/>
      <c r="AR8" s="210"/>
      <c r="AS8" s="202"/>
      <c r="AT8" s="208"/>
      <c r="AU8" s="208"/>
      <c r="AV8" s="208"/>
      <c r="AW8" s="208"/>
      <c r="AX8" s="126"/>
      <c r="AY8" s="126"/>
      <c r="AZ8" s="208"/>
      <c r="BA8" s="208"/>
      <c r="BB8" s="208"/>
      <c r="BC8" s="208"/>
      <c r="BD8" s="210"/>
      <c r="BE8" s="202"/>
      <c r="BF8" s="208"/>
      <c r="BG8" s="208"/>
      <c r="BH8" s="208"/>
      <c r="BI8" s="208"/>
      <c r="BJ8" s="126"/>
      <c r="BK8" s="126"/>
      <c r="BL8" s="208"/>
      <c r="BM8" s="208"/>
      <c r="BN8" s="208"/>
      <c r="BO8" s="208"/>
      <c r="BP8" s="210"/>
      <c r="BQ8" s="17"/>
      <c r="BR8" s="121" t="str">
        <f>IF(CG14=13,DB!E22,DB!A22)</f>
        <v>Degnen</v>
      </c>
      <c r="BS8" s="121"/>
      <c r="BT8" s="16" t="s">
        <v>20</v>
      </c>
      <c r="BU8" s="151" t="str">
        <f>IF(CG14=13,DB!F22,DB!B22)</f>
        <v>Fox</v>
      </c>
      <c r="BV8" s="151"/>
      <c r="BW8" s="151"/>
      <c r="BX8" s="151"/>
      <c r="BY8" s="151"/>
      <c r="BZ8" s="151"/>
      <c r="CA8" s="151"/>
      <c r="CB8" s="21">
        <f>IF(CG14=13,DB!G22,DB!C22)</f>
        <v>4</v>
      </c>
      <c r="CC8" s="16" t="s">
        <v>20</v>
      </c>
      <c r="CD8" s="22">
        <f>IF(CG14=13,DB!H22,DB!D22)</f>
        <v>5</v>
      </c>
      <c r="CE8" s="16"/>
      <c r="CF8" s="16"/>
      <c r="CG8" s="16">
        <f t="shared" si="0"/>
        <v>1</v>
      </c>
      <c r="CH8" s="16">
        <f>IF(AY9="",DH14,0)</f>
        <v>5</v>
      </c>
      <c r="CI8" s="16">
        <f>IF(AY9="",1,0)</f>
        <v>1</v>
      </c>
      <c r="CJ8" s="16" t="str">
        <f>IF(AZ3=DB!K28,DB!W28,IF(AZ3=DB!K29,DB!W29,IF(AZ3=DB!K30,DB!W30,IF(AZ3=DB!K31,DB!W31,IF(AZ3=DB!K32,DB!W32,IF(AZ3=DB!K33,DB!W33,IF(AZ3=DB!K34,DB!W34,IF(AZ3=DB!K35,DB!W35,CK8))))))))</f>
        <v/>
      </c>
      <c r="CK8" s="16" t="str">
        <f>IF(AZ3=DB!K36,DB!W36,IF(AZ3=DB!K37,DB!W37,IF(AZ3=DB!K39,DB!W39,IF(AZ3=DB!K40,DB!W40,IF(AZ3=DB!K41,DB!W41,IF(AZ3=DB!K42,DB!W42,IF(AZ3=DB!K43,DB!W43,IF(AZ3=DB!K44,DB!W44,CL8))))))))</f>
        <v/>
      </c>
      <c r="CL8" s="16" t="str">
        <f>IF(AZ3=DB!K45,DB!W45,IF(AZ3=DB!K46,DB!W46,IF(AZ3=DB!K47,DB!W47,DB!W48)))</f>
        <v/>
      </c>
      <c r="CM8" s="16">
        <f>IF(J3=Rækker!B26,Rækker!B37,IF(J3=Rækker!D26,Rækker!D37,IF(J3=Rækker!F26,Rækker!F37,IF(J3=Rækker!H26,Rækker!H37,IF(J3=Rækker!J26,Rækker!J37,IF(J3=Rækker!L26,Rækker!L37,IF(J3=Rækker!N26,Rækker!N37,IF(J3=Rækker!P26,Rækker!P37,CN8))))))))</f>
        <v>1</v>
      </c>
      <c r="CN8" s="16">
        <f>IF(J3=Rækker!R26,Rækker!R37,IF(J3=Rækker!T26,Rækker!T37,IF(J3=Rækker!V26,Rækker!V37,IF(J3=Rækker!X26,Rækker!X37,IF(J3=Rækker!Z26,Rækker!Z37,IF(J3=Rækker!AB26,Rækker!AB37,IF(J3=Rækker!AD26,Rækker!AD37,IF(J3=Rækker!AF26,Rækker!AF37,CO8))))))))</f>
        <v>1</v>
      </c>
      <c r="CO8" s="16">
        <f>IF(J3=Rækker!AH26,Rækker!AH37,IF(J3=Rækker!AJ26,Rækker!AJ37,IF(J3=Rækker!AL26,Rækker!AL37,IF(J3=Rækker!AN26,Rækker!AN37,0))))</f>
        <v>0</v>
      </c>
      <c r="CP8" s="16">
        <f>IF(P3=Rækker!B26,Rækker!B37,IF(P3=Rækker!D26,Rækker!D37,IF(P3=Rækker!F26,Rækker!F37,IF(P3=Rækker!H26,Rækker!H37,IF(P3=Rækker!J26,Rækker!J37,IF(P3=Rækker!L26,Rækker!L37,IF(P3=Rækker!N26,Rækker!N37,IF(P3=Rækker!P26,Rækker!P37,CQ8))))))))</f>
        <v>1</v>
      </c>
      <c r="CQ8" s="16">
        <f>IF(P3=Rækker!R26,Rækker!R37,IF(P3=Rækker!T26,Rækker!T37,IF(P3=Rækker!V26,Rækker!V37,IF(P3=Rækker!X26,Rækker!X37,IF(P3=Rækker!Z26,Rækker!Z37,IF(P3=Rækker!AB26,Rækker!AB37,IF(P3=Rækker!AD26,Rækker!AD37,IF(P3=Rækker!AF26,Rækker!AF37,CR8))))))))</f>
        <v>1</v>
      </c>
      <c r="CR8" s="16">
        <f>IF(P3=Rækker!AH26,Rækker!AH37,IF(P3=Rækker!AJ26,Rækker!AJ37,IF(P3=Rækker!AL26,Rækker!AL37,IF(P3=Rækker!AN26,Rækker!AN37,0))))</f>
        <v>0</v>
      </c>
      <c r="CS8" s="16">
        <f>IF(V3=Rækker!B26,Rækker!B37,IF(V3=Rækker!D26,Rækker!D37,IF(V3=Rækker!F26,Rækker!F37,IF(V3=Rækker!H26,Rækker!H37,IF(V3=Rækker!J26,Rækker!J37,IF(V3=Rækker!L26,Rækker!L37,IF(V3=Rækker!N26,Rækker!N37,IF(V3=Rækker!P26,Rækker!P37,CT8))))))))</f>
        <v>1</v>
      </c>
      <c r="CT8" s="16">
        <f>IF(V3=Rækker!R26,Rækker!R37,IF(V3=Rækker!T26,Rækker!T37,IF(V3=Rækker!V26,Rækker!V37,IF(V3=Rækker!X26,Rækker!X37,IF(V3=Rækker!Z26,Rækker!Z37,IF(V3=Rækker!AB26,Rækker!AB37,IF(V3=Rækker!AD26,Rækker!AD37,IF(V3=Rækker!AF26,Rækker!AF37,CU8))))))))</f>
        <v>1</v>
      </c>
      <c r="CU8" s="16">
        <f>IF(V3=Rækker!AH26,Rækker!AH37,IF(V3=Rækker!AJ26,Rækker!AJ37,IF(V3=Rækker!AL26,Rækker!AL37,IF(V3=Rækker!AN26,Rækker!AN37,0))))</f>
        <v>0</v>
      </c>
      <c r="CV8" s="16">
        <f>IF(AB3=Rækker!B26,Rækker!B37,IF(AB3=Rækker!D26,Rækker!D37,IF(AB3=Rækker!F26,Rækker!F37,IF(AB3=Rækker!H26,Rækker!H37,IF(AB3=Rækker!J26,Rækker!J37,IF(AB3=Rækker!L26,Rækker!L37,IF(AB3=Rækker!N26,Rækker!N37,IF(AB3=Rækker!P26,Rækker!P37,CW8))))))))</f>
        <v>1</v>
      </c>
      <c r="CW8" s="16">
        <f>IF(AB3=Rækker!R26,Rækker!R37,IF(AB3=Rækker!T26,Rækker!T37,IF(AB3=Rækker!V26,Rækker!V37,IF(AB3=Rækker!X26,Rækker!X37,IF(AB3=Rækker!Z26,Rækker!Z37,IF(AB3=Rækker!AB26,Rækker!AB37,IF(AB3=Rækker!AD26,Rækker!AD37,IF(AB3=Rækker!AF26,Rækker!AF37,CX8))))))))</f>
        <v>0</v>
      </c>
      <c r="CX8" s="16">
        <f>IF(AB3=Rækker!AH26,Rækker!AH37,IF(AB3=Rækker!AJ26,Rækker!AJ37,IF(AB3=Rækker!AL26,Rækker!AL37,IF(AB3=Rækker!AN26,Rækker!AN37,0))))</f>
        <v>0</v>
      </c>
      <c r="CY8" s="16">
        <f>IF(AH3=Rækker!B26,Rækker!B37,IF(AH3=Rækker!D26,Rækker!D37,IF(AH3=Rækker!F26,Rækker!F37,IF(AH3=Rækker!H26,Rækker!H37,IF(AH3=Rækker!J26,Rækker!J37,IF(AH3=Rækker!L26,Rækker!L37,IF(AH3=Rækker!N26,Rækker!N37,IF(AH3=Rækker!P26,Rækker!P37,CZ8))))))))</f>
        <v>1</v>
      </c>
      <c r="CZ8" s="16">
        <f>IF(AH3=Rækker!R26,Rækker!R37,IF(AH3=Rækker!T26,Rækker!T37,IF(AH3=Rækker!V26,Rækker!V37,IF(AH3=Rækker!X26,Rækker!X37,IF(AH3=Rækker!Z26,Rækker!Z37,IF(AH3=Rækker!AB26,Rækker!AB37,IF(AH3=Rækker!AD26,Rækker!AD37,IF(AH3=Rækker!AF26,Rækker!AF37,DA8))))))))</f>
        <v>1</v>
      </c>
      <c r="DA8" s="16">
        <f>IF(AH3=Rækker!AH26,Rækker!AH37,IF(AH3=Rækker!AJ26,Rækker!AJ37,IF(AH3=Rækker!AL26,Rækker!AL37,IF(AH3=Rækker!AN26,Rækker!AN37,0))))</f>
        <v>1</v>
      </c>
      <c r="DB8" s="16">
        <f>IF(AN3=Rækker!B26,Rækker!B37,IF(AN3=Rækker!D26,Rækker!D37,IF(AN3=Rækker!F26,Rækker!F37,IF(AN3=Rækker!H26,Rækker!H37,IF(AN3=Rækker!J26,Rækker!J37,IF(AN3=Rækker!L26,Rækker!L37,IF(AN3=Rækker!N26,Rækker!N37,IF(AN3=Rækker!P26,Rækker!P37,DC8))))))))</f>
        <v>1</v>
      </c>
      <c r="DC8" s="16">
        <f>IF(AN3=Rækker!R26,Rækker!R37,IF(AN3=Rækker!T26,Rækker!T37,IF(AN3=Rækker!V26,Rækker!V37,IF(AN3=Rækker!X26,Rækker!X37,IF(AN3=Rækker!Z26,Rækker!Z37,IF(AN3=Rækker!AB26,Rækker!AB37,IF(AN3=Rækker!AD26,Rækker!AD37,IF(AN3=Rækker!AF26,Rækker!AF37,DD8))))))))</f>
        <v>0</v>
      </c>
      <c r="DD8" s="16">
        <f>IF(AN3=Rækker!AH26,Rækker!AH37,IF(AN3=Rækker!AJ26,Rækker!AJ37,IF(AN3=Rækker!AL26,Rækker!AL37,IF(AN3=Rækker!AN26,Rækker!AN37,0))))</f>
        <v>0</v>
      </c>
      <c r="DE8" s="16">
        <f>IF(AT3=Rækker!B26,Rækker!B37,IF(AT3=Rækker!D26,Rækker!D37,IF(AT3=Rækker!F26,Rækker!F37,IF(AT3=Rækker!H26,Rækker!H37,IF(AT3=Rækker!J26,Rækker!J37,IF(AT3=Rækker!L26,Rækker!L37,IF(AT3=Rækker!N26,Rækker!N37,IF(AT3=Rækker!P26,Rækker!P37,DF8))))))))</f>
        <v>1</v>
      </c>
      <c r="DF8" s="16">
        <f>IF(AT3=Rækker!R26,Rækker!R37,IF(AT3=Rækker!T26,Rækker!T37,IF(AT3=Rækker!V26,Rækker!V37,IF(AT3=Rækker!X26,Rækker!X37,IF(AT3=Rækker!Z26,Rækker!Z37,IF(AT3=Rækker!AB26,Rækker!AB37,IF(AT3=Rækker!AD26,Rækker!AD37,IF(AT3=Rækker!AF26,Rækker!AF37,DG8))))))))</f>
        <v>0</v>
      </c>
      <c r="DG8" s="16">
        <f>IF(AT3=Rækker!AH26,Rækker!AH37,IF(AT3=Rækker!AJ26,Rækker!AJ37,IF(AT3=Rækker!AL26,Rækker!AL37,IF(AT3=Rækker!AN26,Rækker!AN37,0))))</f>
        <v>0</v>
      </c>
      <c r="DH8" s="16">
        <f>IF(AZ3=Rækker!B26,Rækker!B37,IF(AZ3=Rækker!D26,Rækker!D37,IF(AZ3=Rækker!F26,Rækker!F37,IF(AZ3=Rækker!H26,Rækker!H37,IF(AZ3=Rækker!J26,Rækker!J37,IF(AZ3=Rækker!L26,Rækker!L37,IF(AZ3=Rækker!N26,Rækker!N37,IF(AZ3=Rækker!P26,Rækker!P37,DI8))))))))</f>
        <v>1</v>
      </c>
      <c r="DI8" s="16">
        <f>IF(AZ3=Rækker!R26,Rækker!R37,IF(AZ3=Rækker!T26,Rækker!T37,IF(AZ3=Rækker!V26,Rækker!V37,IF(AZ3=Rækker!X26,Rækker!X37,IF(AZ3=Rækker!Z26,Rækker!Z37,IF(AZ3=Rækker!AB26,Rækker!AB37,IF(AZ3=Rækker!AD26,Rækker!AD37,IF(AZ3=Rækker!AF26,Rækker!AF37,DJ8))))))))</f>
        <v>1</v>
      </c>
      <c r="DJ8" s="16">
        <f>IF(AZ3=Rækker!AH26,Rækker!AH37,IF(AZ3=Rækker!AJ26,Rækker!AJ37,IF(AZ3=Rækker!AL26,Rækker!AL37,IF(AZ3=Rækker!AN26,Rækker!AN37,0))))</f>
        <v>0</v>
      </c>
      <c r="DK8" s="16">
        <f>IF(BF3=Rækker!B26,Rækker!B37,IF(BF3=Rækker!D26,Rækker!D37,IF(BF3=Rækker!F26,Rækker!F37,IF(BF3=Rækker!H26,Rækker!H37,IF(BF3=Rækker!J26,Rækker!J37,IF(BF3=Rækker!L26,Rækker!L37,IF(BF3=Rækker!N26,Rækker!N37,IF(BF3=Rækker!P26,Rækker!P37,DL8))))))))</f>
        <v>1</v>
      </c>
      <c r="DL8" s="16">
        <f>IF(BF3=Rækker!R26,Rækker!R37,IF(BF3=Rækker!T26,Rækker!T37,IF(BF3=Rækker!V26,Rækker!V37,IF(BF3=Rækker!X26,Rækker!X37,IF(BF3=Rækker!Z26,Rækker!Z37,IF(BF3=Rækker!AB26,Rækker!AB37,IF(BF3=Rækker!AD26,Rækker!AD37,IF(BF3=Rækker!AF26,Rækker!AF37,DM8))))))))</f>
        <v>0</v>
      </c>
      <c r="DM8" s="16">
        <f>IF(BF3=Rækker!AH26,Rækker!AH37,IF(BF3=Rækker!AJ26,Rækker!AJ37,IF(BF3=Rækker!AL26,Rækker!AL37,IF(BF3=Rækker!AN26,Rækker!AN37,0))))</f>
        <v>0</v>
      </c>
      <c r="DN8" s="16">
        <f>IF(BL3=Rækker!B26,Rækker!B37,IF(BL3=Rækker!D26,Rækker!D37,IF(BL3=Rækker!F26,Rækker!F37,IF(BL3=Rækker!H26,Rækker!H37,IF(BL3=Rækker!J26,Rækker!J37,IF(BL3=Rækker!L26,Rækker!L37,IF(BL3=Rækker!N26,Rækker!N37,IF(BL3=Rækker!P26,Rækker!P37,DO8))))))))</f>
        <v>1</v>
      </c>
      <c r="DO8" s="16">
        <f>IF(BL3=Rækker!R26,Rækker!R37,IF(BL3=Rækker!T26,Rækker!T37,IF(BL3=Rækker!V26,Rækker!V37,IF(BL3=Rækker!X26,Rækker!X37,IF(BL3=Rækker!Z26,Rækker!Z37,IF(BL3=Rækker!AB26,Rækker!AB37,IF(BL3=Rækker!AD26,Rækker!AD37,IF(BL3=Rækker!AF26,Rækker!AF37,DP8))))))))</f>
        <v>0</v>
      </c>
      <c r="DP8" s="16">
        <f>IF(BL3=Rækker!AH26,Rækker!AH37,IF(BL3=Rækker!AJ26,Rækker!AJ37,IF(BL3=Rækker!AL26,Rækker!AL37,IF(BL3=Rækker!AN26,Rækker!AN37,0))))</f>
        <v>0</v>
      </c>
    </row>
    <row r="9" spans="1:120" ht="14.45" customHeight="1" thickBot="1" x14ac:dyDescent="0.2">
      <c r="A9" s="217"/>
      <c r="B9" s="211"/>
      <c r="C9" s="211"/>
      <c r="D9" s="211"/>
      <c r="E9" s="211"/>
      <c r="F9" s="211"/>
      <c r="G9" s="218"/>
      <c r="H9" s="214"/>
      <c r="I9" s="204" t="str">
        <f>CJ1</f>
        <v/>
      </c>
      <c r="J9" s="205"/>
      <c r="K9" s="205"/>
      <c r="L9" s="205"/>
      <c r="M9" s="205"/>
      <c r="N9" s="205"/>
      <c r="O9" s="205" t="str">
        <f>CJ2</f>
        <v/>
      </c>
      <c r="P9" s="205"/>
      <c r="Q9" s="205"/>
      <c r="R9" s="205"/>
      <c r="S9" s="205"/>
      <c r="T9" s="207"/>
      <c r="U9" s="204" t="str">
        <f>CJ3</f>
        <v/>
      </c>
      <c r="V9" s="205"/>
      <c r="W9" s="205"/>
      <c r="X9" s="205"/>
      <c r="Y9" s="205"/>
      <c r="Z9" s="205"/>
      <c r="AA9" s="205" t="str">
        <f>CJ4</f>
        <v/>
      </c>
      <c r="AB9" s="205"/>
      <c r="AC9" s="205"/>
      <c r="AD9" s="205"/>
      <c r="AE9" s="205"/>
      <c r="AF9" s="207"/>
      <c r="AG9" s="204" t="str">
        <f>CJ5</f>
        <v/>
      </c>
      <c r="AH9" s="205"/>
      <c r="AI9" s="205"/>
      <c r="AJ9" s="205"/>
      <c r="AK9" s="205"/>
      <c r="AL9" s="205"/>
      <c r="AM9" s="205" t="str">
        <f>CJ6</f>
        <v/>
      </c>
      <c r="AN9" s="205"/>
      <c r="AO9" s="205"/>
      <c r="AP9" s="205"/>
      <c r="AQ9" s="205"/>
      <c r="AR9" s="207"/>
      <c r="AS9" s="204" t="str">
        <f>CJ7</f>
        <v/>
      </c>
      <c r="AT9" s="205"/>
      <c r="AU9" s="205"/>
      <c r="AV9" s="205"/>
      <c r="AW9" s="205"/>
      <c r="AX9" s="205"/>
      <c r="AY9" s="205" t="str">
        <f>CJ8</f>
        <v/>
      </c>
      <c r="AZ9" s="205"/>
      <c r="BA9" s="205"/>
      <c r="BB9" s="205"/>
      <c r="BC9" s="205"/>
      <c r="BD9" s="207"/>
      <c r="BE9" s="204" t="str">
        <f>CJ9</f>
        <v/>
      </c>
      <c r="BF9" s="205"/>
      <c r="BG9" s="205"/>
      <c r="BH9" s="205"/>
      <c r="BI9" s="205"/>
      <c r="BJ9" s="205"/>
      <c r="BK9" s="205" t="str">
        <f>CJ10</f>
        <v/>
      </c>
      <c r="BL9" s="205"/>
      <c r="BM9" s="205"/>
      <c r="BN9" s="205"/>
      <c r="BO9" s="205"/>
      <c r="BP9" s="207"/>
      <c r="BQ9" s="17"/>
      <c r="BR9" s="121" t="s">
        <v>76</v>
      </c>
      <c r="BS9" s="121"/>
      <c r="BT9" s="121"/>
      <c r="BU9" s="121"/>
      <c r="BV9" s="121"/>
      <c r="BW9" s="121"/>
      <c r="BX9" s="121"/>
      <c r="BY9" s="121"/>
      <c r="BZ9" s="121"/>
      <c r="CA9" s="121"/>
      <c r="CB9" s="120">
        <f>IF(CG14=13,CG17,DB!G1)</f>
        <v>4</v>
      </c>
      <c r="CC9" s="120"/>
      <c r="CD9" s="120"/>
      <c r="CE9" s="16"/>
      <c r="CF9" s="16"/>
      <c r="CG9" s="16">
        <f t="shared" si="0"/>
        <v>1</v>
      </c>
      <c r="CH9" s="16">
        <f>IF(BE9="",DK14,0)</f>
        <v>4</v>
      </c>
      <c r="CI9" s="16">
        <f>IF(BE9="",1,0)</f>
        <v>1</v>
      </c>
      <c r="CJ9" s="16" t="str">
        <f>IF(BF3=DB!K28,DB!W28,IF(BF3=DB!K29,DB!W29,IF(BF3=DB!K30,DB!W30,IF(BF3=DB!K31,DB!W31,IF(BF3=DB!K32,DB!W32,IF(BF3=DB!K33,DB!W33,IF(BF3=DB!K34,DB!W34,IF(BF3=DB!K35,DB!W35,CK9))))))))</f>
        <v/>
      </c>
      <c r="CK9" s="16" t="str">
        <f>IF(BF3=DB!K36,DB!W36,IF(BF3=DB!K37,DB!W37,IF(BF3=DB!K39,DB!W39,IF(BF3=DB!K40,DB!W40,IF(BF3=DB!K41,DB!W41,IF(BF3=DB!K42,DB!W42,IF(BF3=DB!K43,DB!W43,IF(BF3=DB!K44,DB!W44,CL9))))))))</f>
        <v/>
      </c>
      <c r="CL9" s="16" t="str">
        <f>IF(BF3=DB!K45,DB!W45,IF(BF3=DB!K46,DB!W46,IF(BF3=DB!K47,DB!W47,DB!W48)))</f>
        <v/>
      </c>
      <c r="CM9" s="16">
        <f>IF(J3=Rækker!B26,Rækker!B38,IF(J3=Rækker!D26,Rækker!D38,IF(J3=Rækker!F26,Rækker!F38,IF(J3=Rækker!H26,Rækker!H38,IF(J3=Rækker!J26,Rækker!J38,IF(J3=Rækker!L26,Rækker!L38,IF(J3=Rækker!N26,Rækker!N38,IF(J3=Rækker!P26,Rækker!P38,CN9))))))))</f>
        <v>1</v>
      </c>
      <c r="CN9" s="16">
        <f>IF(J3=Rækker!R26,Rækker!R38,IF(J3=Rækker!T26,Rækker!T38,IF(J3=Rækker!V26,Rækker!V38,IF(J3=Rækker!X26,Rækker!X38,IF(J3=Rækker!Z26,Rækker!Z38,IF(J3=Rækker!AB26,Rækker!AB38,IF(J3=Rækker!AD26,Rækker!AD38,IF(J3=Rækker!AF26,Rækker!AF38,CO9))))))))</f>
        <v>1</v>
      </c>
      <c r="CO9" s="16">
        <f>IF(J3=Rækker!AH26,Rækker!AH38,IF(J3=Rækker!AJ26,Rækker!AJ38,IF(J3=Rækker!AL26,Rækker!AL38,IF(J3=Rækker!AN26,Rækker!AN38,0))))</f>
        <v>0</v>
      </c>
      <c r="CP9" s="16">
        <f>IF(P3=Rækker!B26,Rækker!B38,IF(P3=Rækker!D26,Rækker!D38,IF(P3=Rækker!F26,Rækker!F38,IF(P3=Rækker!H26,Rækker!H38,IF(P3=Rækker!J26,Rækker!J38,IF(P3=Rækker!L26,Rækker!L38,IF(P3=Rækker!N26,Rækker!N38,IF(P3=Rækker!P26,Rækker!P38,CQ9))))))))</f>
        <v>1</v>
      </c>
      <c r="CQ9" s="16">
        <f>IF(P3=Rækker!R26,Rækker!R38,IF(P3=Rækker!T26,Rækker!T38,IF(P3=Rækker!V26,Rækker!V38,IF(P3=Rækker!X26,Rækker!X38,IF(P3=Rækker!Z26,Rækker!Z38,IF(P3=Rækker!AB26,Rækker!AB38,IF(P3=Rækker!AD26,Rækker!AD38,IF(P3=Rækker!AF26,Rækker!AF38,CR9))))))))</f>
        <v>1</v>
      </c>
      <c r="CR9" s="16">
        <f>IF(P3=Rækker!AH26,Rækker!AH38,IF(P3=Rækker!AJ26,Rækker!AJ38,IF(P3=Rækker!AL26,Rækker!AL38,IF(P3=Rækker!AN26,Rækker!AN38,0))))</f>
        <v>0</v>
      </c>
      <c r="CS9" s="16">
        <f>IF(V3=Rækker!B26,Rækker!B38,IF(V3=Rækker!D26,Rækker!D38,IF(V3=Rækker!F26,Rækker!F38,IF(V3=Rækker!H26,Rækker!H38,IF(V3=Rækker!J26,Rækker!J38,IF(V3=Rækker!L26,Rækker!L38,IF(V3=Rækker!N26,Rækker!N38,IF(V3=Rækker!P26,Rækker!P38,CT9))))))))</f>
        <v>2</v>
      </c>
      <c r="CT9" s="16">
        <f>IF(V3=Rækker!R26,Rækker!R38,IF(V3=Rækker!T26,Rækker!T38,IF(V3=Rækker!V26,Rækker!V38,IF(V3=Rækker!X26,Rækker!X38,IF(V3=Rækker!Z26,Rækker!Z38,IF(V3=Rækker!AB26,Rækker!AB38,IF(V3=Rækker!AD26,Rækker!AD38,IF(V3=Rækker!AF26,Rækker!AF38,CU9))))))))</f>
        <v>2</v>
      </c>
      <c r="CU9" s="16">
        <f>IF(V3=Rækker!AH26,Rækker!AH38,IF(V3=Rækker!AJ26,Rækker!AJ38,IF(V3=Rækker!AL26,Rækker!AL38,IF(V3=Rækker!AN26,Rækker!AN38,0))))</f>
        <v>0</v>
      </c>
      <c r="CV9" s="16" t="str">
        <f>IF(AB3=Rækker!B26,Rækker!B38,IF(AB3=Rækker!D26,Rækker!D38,IF(AB3=Rækker!F26,Rækker!F38,IF(AB3=Rækker!H26,Rækker!H38,IF(AB3=Rækker!J26,Rækker!J38,IF(AB3=Rækker!L26,Rækker!L38,IF(AB3=Rækker!N26,Rækker!N38,IF(AB3=Rækker!P26,Rækker!P38,CW9))))))))</f>
        <v>x</v>
      </c>
      <c r="CW9" s="16">
        <f>IF(AB3=Rækker!R26,Rækker!R38,IF(AB3=Rækker!T26,Rækker!T38,IF(AB3=Rækker!V26,Rækker!V38,IF(AB3=Rækker!X26,Rækker!X38,IF(AB3=Rækker!Z26,Rækker!Z38,IF(AB3=Rækker!AB26,Rækker!AB38,IF(AB3=Rækker!AD26,Rækker!AD38,IF(AB3=Rækker!AF26,Rækker!AF38,CX9))))))))</f>
        <v>0</v>
      </c>
      <c r="CX9" s="16">
        <f>IF(AB3=Rækker!AH26,Rækker!AH38,IF(AB3=Rækker!AJ26,Rækker!AJ38,IF(AB3=Rækker!AL26,Rækker!AL38,IF(AB3=Rækker!AN26,Rækker!AN38,0))))</f>
        <v>0</v>
      </c>
      <c r="CY9" s="16">
        <f>IF(AH3=Rækker!B26,Rækker!B38,IF(AH3=Rækker!D26,Rækker!D38,IF(AH3=Rækker!F26,Rækker!F38,IF(AH3=Rækker!H26,Rækker!H38,IF(AH3=Rækker!J26,Rækker!J38,IF(AH3=Rækker!L26,Rækker!L38,IF(AH3=Rækker!N26,Rækker!N38,IF(AH3=Rækker!P26,Rækker!P38,CZ9))))))))</f>
        <v>2</v>
      </c>
      <c r="CZ9" s="16">
        <f>IF(AH3=Rækker!R26,Rækker!R38,IF(AH3=Rækker!T26,Rækker!T38,IF(AH3=Rækker!V26,Rækker!V38,IF(AH3=Rækker!X26,Rækker!X38,IF(AH3=Rækker!Z26,Rækker!Z38,IF(AH3=Rækker!AB26,Rækker!AB38,IF(AH3=Rækker!AD26,Rækker!AD38,IF(AH3=Rækker!AF26,Rækker!AF38,DA9))))))))</f>
        <v>2</v>
      </c>
      <c r="DA9" s="16">
        <f>IF(AH3=Rækker!AH26,Rækker!AH38,IF(AH3=Rækker!AJ26,Rækker!AJ38,IF(AH3=Rækker!AL26,Rækker!AL38,IF(AH3=Rækker!AN26,Rækker!AN38,0))))</f>
        <v>2</v>
      </c>
      <c r="DB9" s="16">
        <f>IF(AN3=Rækker!B26,Rækker!B38,IF(AN3=Rækker!D26,Rækker!D38,IF(AN3=Rækker!F26,Rækker!F38,IF(AN3=Rækker!H26,Rækker!H38,IF(AN3=Rækker!J26,Rækker!J38,IF(AN3=Rækker!L26,Rækker!L38,IF(AN3=Rækker!N26,Rækker!N38,IF(AN3=Rækker!P26,Rækker!P38,DC9))))))))</f>
        <v>2</v>
      </c>
      <c r="DC9" s="16">
        <f>IF(AN3=Rækker!R26,Rækker!R38,IF(AN3=Rækker!T26,Rækker!T38,IF(AN3=Rækker!V26,Rækker!V38,IF(AN3=Rækker!X26,Rækker!X38,IF(AN3=Rækker!Z26,Rækker!Z38,IF(AN3=Rækker!AB26,Rækker!AB38,IF(AN3=Rækker!AD26,Rækker!AD38,IF(AN3=Rækker!AF26,Rækker!AF38,DD9))))))))</f>
        <v>0</v>
      </c>
      <c r="DD9" s="16">
        <f>IF(AN3=Rækker!AH26,Rækker!AH38,IF(AN3=Rækker!AJ26,Rækker!AJ38,IF(AN3=Rækker!AL26,Rækker!AL38,IF(AN3=Rækker!AN26,Rækker!AN38,0))))</f>
        <v>0</v>
      </c>
      <c r="DE9" s="16">
        <f>IF(AT3=Rækker!B26,Rækker!B38,IF(AT3=Rækker!D26,Rækker!D38,IF(AT3=Rækker!F26,Rækker!F38,IF(AT3=Rækker!H26,Rækker!H38,IF(AT3=Rækker!J26,Rækker!J38,IF(AT3=Rækker!L26,Rækker!L38,IF(AT3=Rækker!N26,Rækker!N38,IF(AT3=Rækker!P26,Rækker!P38,DF9))))))))</f>
        <v>2</v>
      </c>
      <c r="DF9" s="16">
        <f>IF(AT3=Rækker!R26,Rækker!R38,IF(AT3=Rækker!T26,Rækker!T38,IF(AT3=Rækker!V26,Rækker!V38,IF(AT3=Rækker!X26,Rækker!X38,IF(AT3=Rækker!Z26,Rækker!Z38,IF(AT3=Rækker!AB26,Rækker!AB38,IF(AT3=Rækker!AD26,Rækker!AD38,IF(AT3=Rækker!AF26,Rækker!AF38,DG9))))))))</f>
        <v>0</v>
      </c>
      <c r="DG9" s="16">
        <f>IF(AT3=Rækker!AH26,Rækker!AH38,IF(AT3=Rækker!AJ26,Rækker!AJ38,IF(AT3=Rækker!AL26,Rækker!AL38,IF(AT3=Rækker!AN26,Rækker!AN38,0))))</f>
        <v>0</v>
      </c>
      <c r="DH9" s="16">
        <f>IF(AZ3=Rækker!B26,Rækker!B38,IF(AZ3=Rækker!D26,Rækker!D38,IF(AZ3=Rækker!F26,Rækker!F38,IF(AZ3=Rækker!H26,Rækker!H38,IF(AZ3=Rækker!J26,Rækker!J38,IF(AZ3=Rækker!L26,Rækker!L38,IF(AZ3=Rækker!N26,Rækker!N38,IF(AZ3=Rækker!P26,Rækker!P38,DI9))))))))</f>
        <v>2</v>
      </c>
      <c r="DI9" s="16">
        <f>IF(AZ3=Rækker!R26,Rækker!R38,IF(AZ3=Rækker!T26,Rækker!T38,IF(AZ3=Rækker!V26,Rækker!V38,IF(AZ3=Rækker!X26,Rækker!X38,IF(AZ3=Rækker!Z26,Rækker!Z38,IF(AZ3=Rækker!AB26,Rækker!AB38,IF(AZ3=Rækker!AD26,Rækker!AD38,IF(AZ3=Rækker!AF26,Rækker!AF38,DJ9))))))))</f>
        <v>2</v>
      </c>
      <c r="DJ9" s="16">
        <f>IF(AZ3=Rækker!AH26,Rækker!AH38,IF(AZ3=Rækker!AJ26,Rækker!AJ38,IF(AZ3=Rækker!AL26,Rækker!AL38,IF(AZ3=Rækker!AN26,Rækker!AN38,0))))</f>
        <v>0</v>
      </c>
      <c r="DK9" s="16">
        <f>IF(BF3=Rækker!B26,Rækker!B38,IF(BF3=Rækker!D26,Rækker!D38,IF(BF3=Rækker!F26,Rækker!F38,IF(BF3=Rækker!H26,Rækker!H38,IF(BF3=Rækker!J26,Rækker!J38,IF(BF3=Rækker!L26,Rækker!L38,IF(BF3=Rækker!N26,Rækker!N38,IF(BF3=Rækker!P26,Rækker!P38,DL9))))))))</f>
        <v>1</v>
      </c>
      <c r="DL9" s="16">
        <f>IF(BF3=Rækker!R26,Rækker!R38,IF(BF3=Rækker!T26,Rækker!T38,IF(BF3=Rækker!V26,Rækker!V38,IF(BF3=Rækker!X26,Rækker!X38,IF(BF3=Rækker!Z26,Rækker!Z38,IF(BF3=Rækker!AB26,Rækker!AB38,IF(BF3=Rækker!AD26,Rækker!AD38,IF(BF3=Rækker!AF26,Rækker!AF38,DM9))))))))</f>
        <v>0</v>
      </c>
      <c r="DM9" s="16">
        <f>IF(BF3=Rækker!AH26,Rækker!AH38,IF(BF3=Rækker!AJ26,Rækker!AJ38,IF(BF3=Rækker!AL26,Rækker!AL38,IF(BF3=Rækker!AN26,Rækker!AN38,0))))</f>
        <v>0</v>
      </c>
      <c r="DN9" s="16">
        <f>IF(BL3=Rækker!B26,Rækker!B38,IF(BL3=Rækker!D26,Rækker!D38,IF(BL3=Rækker!F26,Rækker!F38,IF(BL3=Rækker!H26,Rækker!H38,IF(BL3=Rækker!J26,Rækker!J38,IF(BL3=Rækker!L26,Rækker!L38,IF(BL3=Rækker!N26,Rækker!N38,IF(BL3=Rækker!P26,Rækker!P38,DO9))))))))</f>
        <v>1</v>
      </c>
      <c r="DO9" s="16">
        <f>IF(BL3=Rækker!R26,Rækker!R38,IF(BL3=Rækker!T26,Rækker!T38,IF(BL3=Rækker!V26,Rækker!V38,IF(BL3=Rækker!X26,Rækker!X38,IF(BL3=Rækker!Z26,Rækker!Z38,IF(BL3=Rækker!AB26,Rækker!AB38,IF(BL3=Rækker!AD26,Rækker!AD38,IF(BL3=Rækker!AF26,Rækker!AF38,DP9))))))))</f>
        <v>0</v>
      </c>
      <c r="DP9" s="16">
        <f>IF(BL3=Rækker!AH26,Rækker!AH38,IF(BL3=Rækker!AJ26,Rækker!AJ38,IF(BL3=Rækker!AL26,Rækker!AL38,IF(BL3=Rækker!AN26,Rækker!AN38,0))))</f>
        <v>0</v>
      </c>
    </row>
    <row r="10" spans="1:120" ht="14.45" customHeight="1" thickTop="1" thickBot="1" x14ac:dyDescent="0.2">
      <c r="A10" s="219"/>
      <c r="B10" s="220"/>
      <c r="C10" s="211"/>
      <c r="D10" s="211"/>
      <c r="E10" s="211"/>
      <c r="F10" s="211"/>
      <c r="G10" s="221"/>
      <c r="H10" s="115" t="s">
        <v>22</v>
      </c>
      <c r="I10" s="160">
        <v>1</v>
      </c>
      <c r="J10" s="162"/>
      <c r="K10" s="163" t="s">
        <v>19</v>
      </c>
      <c r="L10" s="164"/>
      <c r="M10" s="160">
        <v>2</v>
      </c>
      <c r="N10" s="161"/>
      <c r="O10" s="160">
        <v>1</v>
      </c>
      <c r="P10" s="162"/>
      <c r="Q10" s="163" t="s">
        <v>19</v>
      </c>
      <c r="R10" s="164"/>
      <c r="S10" s="160">
        <v>2</v>
      </c>
      <c r="T10" s="161"/>
      <c r="U10" s="187">
        <v>1</v>
      </c>
      <c r="V10" s="162"/>
      <c r="W10" s="163" t="s">
        <v>19</v>
      </c>
      <c r="X10" s="164"/>
      <c r="Y10" s="160">
        <v>2</v>
      </c>
      <c r="Z10" s="161"/>
      <c r="AA10" s="160">
        <v>1</v>
      </c>
      <c r="AB10" s="162"/>
      <c r="AC10" s="163" t="s">
        <v>19</v>
      </c>
      <c r="AD10" s="164"/>
      <c r="AE10" s="160">
        <v>2</v>
      </c>
      <c r="AF10" s="161"/>
      <c r="AG10" s="187">
        <v>1</v>
      </c>
      <c r="AH10" s="162"/>
      <c r="AI10" s="163" t="s">
        <v>19</v>
      </c>
      <c r="AJ10" s="164"/>
      <c r="AK10" s="160">
        <v>2</v>
      </c>
      <c r="AL10" s="161"/>
      <c r="AM10" s="160">
        <v>1</v>
      </c>
      <c r="AN10" s="162"/>
      <c r="AO10" s="163" t="s">
        <v>19</v>
      </c>
      <c r="AP10" s="164"/>
      <c r="AQ10" s="160">
        <v>2</v>
      </c>
      <c r="AR10" s="161"/>
      <c r="AS10" s="187">
        <v>1</v>
      </c>
      <c r="AT10" s="162"/>
      <c r="AU10" s="163" t="s">
        <v>19</v>
      </c>
      <c r="AV10" s="164"/>
      <c r="AW10" s="160">
        <v>2</v>
      </c>
      <c r="AX10" s="161"/>
      <c r="AY10" s="160">
        <v>1</v>
      </c>
      <c r="AZ10" s="162"/>
      <c r="BA10" s="163" t="s">
        <v>19</v>
      </c>
      <c r="BB10" s="164"/>
      <c r="BC10" s="160">
        <v>2</v>
      </c>
      <c r="BD10" s="161"/>
      <c r="BE10" s="187">
        <v>1</v>
      </c>
      <c r="BF10" s="162"/>
      <c r="BG10" s="163" t="s">
        <v>19</v>
      </c>
      <c r="BH10" s="164"/>
      <c r="BI10" s="160">
        <v>2</v>
      </c>
      <c r="BJ10" s="161"/>
      <c r="BK10" s="160">
        <v>1</v>
      </c>
      <c r="BL10" s="162"/>
      <c r="BM10" s="163" t="s">
        <v>19</v>
      </c>
      <c r="BN10" s="164"/>
      <c r="BO10" s="160">
        <v>2</v>
      </c>
      <c r="BP10" s="161"/>
      <c r="BQ10" s="23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/>
      <c r="CB10" s="120"/>
      <c r="CC10" s="120"/>
      <c r="CD10" s="120"/>
      <c r="CE10" s="16"/>
      <c r="CF10" s="16"/>
      <c r="CG10" s="16">
        <f t="shared" si="0"/>
        <v>1</v>
      </c>
      <c r="CH10" s="16">
        <f>IF(BK9="",DN14,0)</f>
        <v>5</v>
      </c>
      <c r="CI10" s="16">
        <f>IF(BK9="",1,0)</f>
        <v>1</v>
      </c>
      <c r="CJ10" s="16" t="str">
        <f>IF(BL3=DB!K28,DB!W28,IF(BL3=DB!K29,DB!W29,IF(BL3=DB!K30,DB!W30,IF(BL3=DB!K31,DB!W31,IF(BL3=DB!K32,DB!W32,IF(BL3=DB!K33,DB!W33,IF(BL3=DB!K34,DB!W34,IF(BL3=DB!K35,DB!W35,CK10))))))))</f>
        <v/>
      </c>
      <c r="CK10" s="16" t="str">
        <f>IF(BL3=DB!K36,DB!W36,IF(BL3=DB!K37,DB!W37,IF(BL3=DB!K39,DB!W39,IF(BL3=DB!K40,DB!W40,IF(BL3=DB!K41,DB!W41,IF(BL3=DB!K42,DB!W42,IF(BL3=DB!K43,DB!W43,IF(BL3=DB!K44,DB!W44,CL10))))))))</f>
        <v/>
      </c>
      <c r="CL10" s="16" t="str">
        <f>IF(BL3=DB!K45,DB!W45,IF(BL3=DB!K46,DB!W46,IF(BL3=DB!K47,DB!W47,DB!W48)))</f>
        <v/>
      </c>
      <c r="CM10" s="16">
        <f>IF(J3=Rækker!B26,Rækker!B39,IF(J3=Rækker!D26,Rækker!D39,IF(J3=Rækker!F26,Rækker!F39,IF(J3=Rækker!H26,Rækker!H39,IF(J3=Rækker!J26,Rækker!J39,IF(J3=Rækker!L26,Rækker!L39,IF(J3=Rækker!N26,Rækker!N39,IF(J3=Rækker!P26,Rækker!P39,CN10))))))))</f>
        <v>1</v>
      </c>
      <c r="CN10" s="16">
        <f>IF(J3=Rækker!R26,Rækker!R39,IF(J3=Rækker!T26,Rækker!T39,IF(J3=Rækker!V26,Rækker!V39,IF(J3=Rækker!X26,Rækker!X39,IF(J3=Rækker!Z26,Rækker!Z39,IF(J3=Rækker!AB26,Rækker!AB39,IF(J3=Rækker!AD26,Rækker!AD39,IF(J3=Rækker!AF26,Rækker!AF39,CO10))))))))</f>
        <v>1</v>
      </c>
      <c r="CO10" s="16">
        <f>IF(J3=Rækker!AH26,Rækker!AH39,IF(J3=Rækker!AJ26,Rækker!AJ39,IF(J3=Rækker!AL26,Rækker!AL39,IF(J3=Rækker!AN26,Rækker!AN39,0))))</f>
        <v>0</v>
      </c>
      <c r="CP10" s="16">
        <f>IF(P3=Rækker!B26,Rækker!B39,IF(P3=Rækker!D26,Rækker!D39,IF(P3=Rækker!F26,Rækker!F39,IF(P3=Rækker!H26,Rækker!H39,IF(P3=Rækker!J26,Rækker!J39,IF(P3=Rækker!L26,Rækker!L39,IF(P3=Rækker!N26,Rækker!N39,IF(P3=Rækker!P26,Rækker!P39,CQ10))))))))</f>
        <v>1</v>
      </c>
      <c r="CQ10" s="16">
        <f>IF(P3=Rækker!R26,Rækker!R39,IF(P3=Rækker!T26,Rækker!T39,IF(P3=Rækker!V26,Rækker!V39,IF(P3=Rækker!X26,Rækker!X39,IF(P3=Rækker!Z26,Rækker!Z39,IF(P3=Rækker!AB26,Rækker!AB39,IF(P3=Rækker!AD26,Rækker!AD39,IF(P3=Rækker!AF26,Rækker!AF39,CR10))))))))</f>
        <v>1</v>
      </c>
      <c r="CR10" s="16">
        <f>IF(P3=Rækker!AH26,Rækker!AH39,IF(P3=Rækker!AJ26,Rækker!AJ39,IF(P3=Rækker!AL26,Rækker!AL39,IF(P3=Rækker!AN26,Rækker!AN39,0))))</f>
        <v>0</v>
      </c>
      <c r="CS10" s="16">
        <f>IF(V3=Rækker!B26,Rækker!B39,IF(V3=Rækker!D26,Rækker!D39,IF(V3=Rækker!F26,Rækker!F39,IF(V3=Rækker!H26,Rækker!H39,IF(V3=Rækker!J26,Rækker!J39,IF(V3=Rækker!L26,Rækker!L39,IF(V3=Rækker!N26,Rækker!N39,IF(V3=Rækker!P26,Rækker!P39,CT10))))))))</f>
        <v>1</v>
      </c>
      <c r="CT10" s="16">
        <f>IF(V3=Rækker!R26,Rækker!R39,IF(V3=Rækker!T26,Rækker!T39,IF(V3=Rækker!V26,Rækker!V39,IF(V3=Rækker!X26,Rækker!X39,IF(V3=Rækker!Z26,Rækker!Z39,IF(V3=Rækker!AB26,Rækker!AB39,IF(V3=Rækker!AD26,Rækker!AD39,IF(V3=Rækker!AF26,Rækker!AF39,CU10))))))))</f>
        <v>1</v>
      </c>
      <c r="CU10" s="16">
        <f>IF(V3=Rækker!AH26,Rækker!AH39,IF(V3=Rækker!AJ26,Rækker!AJ39,IF(V3=Rækker!AL26,Rækker!AL39,IF(V3=Rækker!AN26,Rækker!AN39,0))))</f>
        <v>0</v>
      </c>
      <c r="CV10" s="16">
        <f>IF(AB3=Rækker!B26,Rækker!B39,IF(AB3=Rækker!D26,Rækker!D39,IF(AB3=Rækker!F26,Rækker!F39,IF(AB3=Rækker!H26,Rækker!H39,IF(AB3=Rækker!J26,Rækker!J39,IF(AB3=Rækker!L26,Rækker!L39,IF(AB3=Rækker!N26,Rækker!N39,IF(AB3=Rækker!P26,Rækker!P39,CW10))))))))</f>
        <v>1</v>
      </c>
      <c r="CW10" s="16">
        <f>IF(AB3=Rækker!R26,Rækker!R39,IF(AB3=Rækker!T26,Rækker!T39,IF(AB3=Rækker!V26,Rækker!V39,IF(AB3=Rækker!X26,Rækker!X39,IF(AB3=Rækker!Z26,Rækker!Z39,IF(AB3=Rækker!AB26,Rækker!AB39,IF(AB3=Rækker!AD26,Rækker!AD39,IF(AB3=Rækker!AF26,Rækker!AF39,CX10))))))))</f>
        <v>0</v>
      </c>
      <c r="CX10" s="16">
        <f>IF(AB3=Rækker!AH26,Rækker!AH39,IF(AB3=Rækker!AJ26,Rækker!AJ39,IF(AB3=Rækker!AL26,Rækker!AL39,IF(AB3=Rækker!AN26,Rækker!AN39,0))))</f>
        <v>0</v>
      </c>
      <c r="CY10" s="16">
        <f>IF(AH3=Rækker!B26,Rækker!B39,IF(AH3=Rækker!D26,Rækker!D39,IF(AH3=Rækker!F26,Rækker!F39,IF(AH3=Rækker!H26,Rækker!H39,IF(AH3=Rækker!J26,Rækker!J39,IF(AH3=Rækker!L26,Rækker!L39,IF(AH3=Rækker!N26,Rækker!N39,IF(AH3=Rækker!P26,Rækker!P39,CZ10))))))))</f>
        <v>1</v>
      </c>
      <c r="CZ10" s="16">
        <f>IF(AH3=Rækker!R26,Rækker!R39,IF(AH3=Rækker!T26,Rækker!T39,IF(AH3=Rækker!V26,Rækker!V39,IF(AH3=Rækker!X26,Rækker!X39,IF(AH3=Rækker!Z26,Rækker!Z39,IF(AH3=Rækker!AB26,Rækker!AB39,IF(AH3=Rækker!AD26,Rækker!AD39,IF(AH3=Rækker!AF26,Rækker!AF39,DA10))))))))</f>
        <v>1</v>
      </c>
      <c r="DA10" s="16">
        <f>IF(AH3=Rækker!AH26,Rækker!AH39,IF(AH3=Rækker!AJ26,Rækker!AJ39,IF(AH3=Rækker!AL26,Rækker!AL39,IF(AH3=Rækker!AN26,Rækker!AN39,0))))</f>
        <v>1</v>
      </c>
      <c r="DB10" s="16">
        <f>IF(AN3=Rækker!B26,Rækker!B39,IF(AN3=Rækker!D26,Rækker!D39,IF(AN3=Rækker!F26,Rækker!F39,IF(AN3=Rækker!H26,Rækker!H39,IF(AN3=Rækker!J26,Rækker!J39,IF(AN3=Rækker!L26,Rækker!L39,IF(AN3=Rækker!N26,Rækker!N39,IF(AN3=Rækker!P26,Rækker!P39,DC10))))))))</f>
        <v>1</v>
      </c>
      <c r="DC10" s="16">
        <f>IF(AN3=Rækker!R26,Rækker!R39,IF(AN3=Rækker!T26,Rækker!T39,IF(AN3=Rækker!V26,Rækker!V39,IF(AN3=Rækker!X26,Rækker!X39,IF(AN3=Rækker!Z26,Rækker!Z39,IF(AN3=Rækker!AB26,Rækker!AB39,IF(AN3=Rækker!AD26,Rækker!AD39,IF(AN3=Rækker!AF26,Rækker!AF39,DD10))))))))</f>
        <v>0</v>
      </c>
      <c r="DD10" s="16">
        <f>IF(AN3=Rækker!AH26,Rækker!AH39,IF(AN3=Rækker!AJ26,Rækker!AJ39,IF(AN3=Rækker!AL26,Rækker!AL39,IF(AN3=Rækker!AN26,Rækker!AN39,0))))</f>
        <v>0</v>
      </c>
      <c r="DE10" s="16">
        <f>IF(AT3=Rækker!B26,Rækker!B39,IF(AT3=Rækker!D26,Rækker!D39,IF(AT3=Rækker!F26,Rækker!F39,IF(AT3=Rækker!H26,Rækker!H39,IF(AT3=Rækker!J26,Rækker!J39,IF(AT3=Rækker!L26,Rækker!L39,IF(AT3=Rækker!N26,Rækker!N39,IF(AT3=Rækker!P26,Rækker!P39,DF10))))))))</f>
        <v>1</v>
      </c>
      <c r="DF10" s="16">
        <f>IF(AT3=Rækker!R26,Rækker!R39,IF(AT3=Rækker!T26,Rækker!T39,IF(AT3=Rækker!V26,Rækker!V39,IF(AT3=Rækker!X26,Rækker!X39,IF(AT3=Rækker!Z26,Rækker!Z39,IF(AT3=Rækker!AB26,Rækker!AB39,IF(AT3=Rækker!AD26,Rækker!AD39,IF(AT3=Rækker!AF26,Rækker!AF39,DG10))))))))</f>
        <v>0</v>
      </c>
      <c r="DG10" s="16">
        <f>IF(AT3=Rækker!AH26,Rækker!AH39,IF(AT3=Rækker!AJ26,Rækker!AJ39,IF(AT3=Rækker!AL26,Rækker!AL39,IF(AT3=Rækker!AN26,Rækker!AN39,0))))</f>
        <v>0</v>
      </c>
      <c r="DH10" s="16">
        <f>IF(AZ3=Rækker!B26,Rækker!B39,IF(AZ3=Rækker!D26,Rækker!D39,IF(AZ3=Rækker!F26,Rækker!F39,IF(AZ3=Rækker!H26,Rækker!H39,IF(AZ3=Rækker!J26,Rækker!J39,IF(AZ3=Rækker!L26,Rækker!L39,IF(AZ3=Rækker!N26,Rækker!N39,IF(AZ3=Rækker!P26,Rækker!P39,DI10))))))))</f>
        <v>1</v>
      </c>
      <c r="DI10" s="16">
        <f>IF(AZ3=Rækker!R26,Rækker!R39,IF(AZ3=Rækker!T26,Rækker!T39,IF(AZ3=Rækker!V26,Rækker!V39,IF(AZ3=Rækker!X26,Rækker!X39,IF(AZ3=Rækker!Z26,Rækker!Z39,IF(AZ3=Rækker!AB26,Rækker!AB39,IF(AZ3=Rækker!AD26,Rækker!AD39,IF(AZ3=Rækker!AF26,Rækker!AF39,DJ10))))))))</f>
        <v>1</v>
      </c>
      <c r="DJ10" s="16">
        <f>IF(AZ3=Rækker!AH26,Rækker!AH39,IF(AZ3=Rækker!AJ26,Rækker!AJ39,IF(AZ3=Rækker!AL26,Rækker!AL39,IF(AZ3=Rækker!AN26,Rækker!AN39,0))))</f>
        <v>0</v>
      </c>
      <c r="DK10" s="16">
        <f>IF(BF3=Rækker!B26,Rækker!B39,IF(BF3=Rækker!D26,Rækker!D39,IF(BF3=Rækker!F26,Rækker!F39,IF(BF3=Rækker!H26,Rækker!H39,IF(BF3=Rækker!J26,Rækker!J39,IF(BF3=Rækker!L26,Rækker!L39,IF(BF3=Rækker!N26,Rækker!N39,IF(BF3=Rækker!P26,Rækker!P39,DL10))))))))</f>
        <v>1</v>
      </c>
      <c r="DL10" s="16">
        <f>IF(BF3=Rækker!R26,Rækker!R39,IF(BF3=Rækker!T26,Rækker!T39,IF(BF3=Rækker!V26,Rækker!V39,IF(BF3=Rækker!X26,Rækker!X39,IF(BF3=Rækker!Z26,Rækker!Z39,IF(BF3=Rækker!AB26,Rækker!AB39,IF(BF3=Rækker!AD26,Rækker!AD39,IF(BF3=Rækker!AF26,Rækker!AF39,DM10))))))))</f>
        <v>0</v>
      </c>
      <c r="DM10" s="16">
        <f>IF(BF3=Rækker!AH26,Rækker!AH39,IF(BF3=Rækker!AJ26,Rækker!AJ39,IF(BF3=Rækker!AL26,Rækker!AL39,IF(BF3=Rækker!AN26,Rækker!AN39,0))))</f>
        <v>0</v>
      </c>
      <c r="DN10" s="16">
        <f>IF(BL3=Rækker!B26,Rækker!B39,IF(BL3=Rækker!D26,Rækker!D39,IF(BL3=Rækker!F26,Rækker!F39,IF(BL3=Rækker!H26,Rækker!H39,IF(BL3=Rækker!J26,Rækker!J39,IF(BL3=Rækker!L26,Rækker!L39,IF(BL3=Rækker!N26,Rækker!N39,IF(BL3=Rækker!P26,Rækker!P39,DO10))))))))</f>
        <v>1</v>
      </c>
      <c r="DO10" s="16">
        <f>IF(BL3=Rækker!R26,Rækker!R39,IF(BL3=Rækker!T26,Rækker!T39,IF(BL3=Rækker!V26,Rækker!V39,IF(BL3=Rækker!X26,Rækker!X39,IF(BL3=Rækker!Z26,Rækker!Z39,IF(BL3=Rækker!AB26,Rækker!AB39,IF(BL3=Rækker!AD26,Rækker!AD39,IF(BL3=Rækker!AF26,Rækker!AF39,DP10))))))))</f>
        <v>0</v>
      </c>
      <c r="DP10" s="16">
        <f>IF(BL3=Rækker!AH26,Rækker!AH39,IF(BL3=Rækker!AJ26,Rækker!AJ39,IF(BL3=Rækker!AL26,Rækker!AL39,IF(BL3=Rækker!AN26,Rækker!AN39,0))))</f>
        <v>0</v>
      </c>
    </row>
    <row r="11" spans="1:120" ht="14.45" customHeight="1" thickTop="1" x14ac:dyDescent="0.15">
      <c r="A11" s="58"/>
      <c r="B11" s="60" t="s">
        <v>56</v>
      </c>
      <c r="C11" s="122" t="str">
        <f>CONCATENATE(Kampe!B5," - ",Kampe!D5,"..........................................................................................")</f>
        <v>Arsenal - Everton..........................................................................................</v>
      </c>
      <c r="D11" s="122"/>
      <c r="E11" s="122"/>
      <c r="F11" s="129"/>
      <c r="G11" s="59" t="s">
        <v>72</v>
      </c>
      <c r="H11" s="39">
        <f>IF('1. Division'!H11&lt;&gt;"",'1. Division'!H11,"")</f>
        <v>1</v>
      </c>
      <c r="I11" s="156">
        <f t="shared" ref="I11:I23" si="1">IF(CM1=1,1,"")</f>
        <v>1</v>
      </c>
      <c r="J11" s="157"/>
      <c r="K11" s="170" t="str">
        <f t="shared" ref="K11:K23" si="2">IF(CM1="X","X","")</f>
        <v/>
      </c>
      <c r="L11" s="157"/>
      <c r="M11" s="170" t="str">
        <f t="shared" ref="M11:M23" si="3">IF(CM1=2,2,"")</f>
        <v/>
      </c>
      <c r="N11" s="171"/>
      <c r="O11" s="174">
        <f t="shared" ref="O11:O23" si="4">IF(CP1=1,1,"")</f>
        <v>1</v>
      </c>
      <c r="P11" s="157"/>
      <c r="Q11" s="170" t="str">
        <f t="shared" ref="Q11:Q23" si="5">IF(CP1="X","X","")</f>
        <v/>
      </c>
      <c r="R11" s="157"/>
      <c r="S11" s="170" t="str">
        <f t="shared" ref="S11:S23" si="6">IF(CP1=2,2,"")</f>
        <v/>
      </c>
      <c r="T11" s="171"/>
      <c r="U11" s="196">
        <f t="shared" ref="U11:U23" si="7">IF(CS1=1,1,"")</f>
        <v>1</v>
      </c>
      <c r="V11" s="197"/>
      <c r="W11" s="193" t="str">
        <f t="shared" ref="W11:W23" si="8">IF(CS1="X","X","")</f>
        <v/>
      </c>
      <c r="X11" s="194"/>
      <c r="Y11" s="203" t="str">
        <f t="shared" ref="Y11:Y23" si="9">IF(CS1=2,2,"")</f>
        <v/>
      </c>
      <c r="Z11" s="194"/>
      <c r="AA11" s="196">
        <f t="shared" ref="AA11:AA23" si="10">IF(CV1=1,1,"")</f>
        <v>1</v>
      </c>
      <c r="AB11" s="197"/>
      <c r="AC11" s="193" t="str">
        <f t="shared" ref="AC11:AC23" si="11">IF(CV1="X","X","")</f>
        <v/>
      </c>
      <c r="AD11" s="194"/>
      <c r="AE11" s="193" t="str">
        <f t="shared" ref="AE11:AE23" si="12">IF(CV1=2,2,"")</f>
        <v/>
      </c>
      <c r="AF11" s="195"/>
      <c r="AG11" s="196">
        <f t="shared" ref="AG11:AG23" si="13">IF(CY1=1,1,"")</f>
        <v>1</v>
      </c>
      <c r="AH11" s="197"/>
      <c r="AI11" s="193" t="str">
        <f t="shared" ref="AI11:AI23" si="14">IF(CY1="X","X","")</f>
        <v/>
      </c>
      <c r="AJ11" s="194"/>
      <c r="AK11" s="203" t="str">
        <f t="shared" ref="AK11:AK23" si="15">IF(CY1=2,2,"")</f>
        <v/>
      </c>
      <c r="AL11" s="194"/>
      <c r="AM11" s="196">
        <f t="shared" ref="AM11:AM23" si="16">IF(DB1=1,1,"")</f>
        <v>1</v>
      </c>
      <c r="AN11" s="197"/>
      <c r="AO11" s="193" t="str">
        <f t="shared" ref="AO11:AO23" si="17">IF(DB1="X","X","")</f>
        <v/>
      </c>
      <c r="AP11" s="194"/>
      <c r="AQ11" s="193" t="str">
        <f t="shared" ref="AQ11:AQ23" si="18">IF(DB1=2,2,"")</f>
        <v/>
      </c>
      <c r="AR11" s="195"/>
      <c r="AS11" s="196">
        <f t="shared" ref="AS11:AS23" si="19">IF(DE1=1,1,"")</f>
        <v>1</v>
      </c>
      <c r="AT11" s="197"/>
      <c r="AU11" s="193" t="str">
        <f t="shared" ref="AU11:AU23" si="20">IF(DE1="X","X","")</f>
        <v/>
      </c>
      <c r="AV11" s="194"/>
      <c r="AW11" s="203" t="str">
        <f t="shared" ref="AW11:AW23" si="21">IF(DE1=2,2,"")</f>
        <v/>
      </c>
      <c r="AX11" s="194"/>
      <c r="AY11" s="196">
        <f t="shared" ref="AY11:AY23" si="22">IF(DH1=1,1,"")</f>
        <v>1</v>
      </c>
      <c r="AZ11" s="197"/>
      <c r="BA11" s="193" t="str">
        <f t="shared" ref="BA11:BA23" si="23">IF(DH1="X","X","")</f>
        <v/>
      </c>
      <c r="BB11" s="194"/>
      <c r="BC11" s="193" t="str">
        <f t="shared" ref="BC11:BC23" si="24">IF(DH1=2,2,"")</f>
        <v/>
      </c>
      <c r="BD11" s="195"/>
      <c r="BE11" s="196">
        <f t="shared" ref="BE11:BE23" si="25">IF(DK1=1,1,"")</f>
        <v>1</v>
      </c>
      <c r="BF11" s="197"/>
      <c r="BG11" s="193" t="str">
        <f t="shared" ref="BG11:BG23" si="26">IF(DK1="X","X","")</f>
        <v/>
      </c>
      <c r="BH11" s="194"/>
      <c r="BI11" s="203" t="str">
        <f t="shared" ref="BI11:BI23" si="27">IF(DK1=2,2,"")</f>
        <v/>
      </c>
      <c r="BJ11" s="194"/>
      <c r="BK11" s="196">
        <f t="shared" ref="BK11:BK23" si="28">IF(DN1=1,1,"")</f>
        <v>1</v>
      </c>
      <c r="BL11" s="197"/>
      <c r="BM11" s="193" t="str">
        <f t="shared" ref="BM11:BM23" si="29">IF(DN1="X","X","")</f>
        <v/>
      </c>
      <c r="BN11" s="194"/>
      <c r="BO11" s="193" t="str">
        <f t="shared" ref="BO11:BO23" si="30">IF(DN1=2,2,"")</f>
        <v/>
      </c>
      <c r="BP11" s="195"/>
      <c r="BQ11" s="24"/>
      <c r="BR11" s="222" t="str">
        <f>IF(CG14=13,CONCATENATE("Stillingen efter ",A1,":"),CONCATENATE("Stillingen efter ",DB!D1,". runde",":"))</f>
        <v>Stillingen efter 2. runde:</v>
      </c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6">
        <f t="shared" si="0"/>
        <v>1</v>
      </c>
      <c r="CH11" s="16">
        <f>IF(I32="",CM28,0)</f>
        <v>4</v>
      </c>
      <c r="CI11" s="16">
        <f>IF(I32="",1,0)</f>
        <v>1</v>
      </c>
      <c r="CJ11" s="16" t="str">
        <f>IF(J26=DB!K28,DB!W28,IF(J26=DB!K29,DB!W29,IF(J26=DB!K30,DB!W30,IF(J26=DB!K31,DB!W31,IF(J26=DB!K32,DB!W32,IF(J26=DB!K33,DB!W33,IF(J26=DB!K34,DB!W34,IF(J26=DB!K35,DB!W35,CK11))))))))</f>
        <v/>
      </c>
      <c r="CK11" s="16" t="str">
        <f>IF(J26=DB!K36,DB!W36,IF(J26=DB!K37,DB!W37,IF(J26=DB!K39,DB!W39,IF(J26=DB!K40,DB!W40,IF(J26=DB!K41,DB!W41,IF(J26=DB!K42,DB!W42,IF(J26=DB!K43,DB!W43,IF(J26=DB!K44,DB!W44,CL11))))))))</f>
        <v/>
      </c>
      <c r="CL11" s="16" t="str">
        <f>IF(J26=DB!K45,DB!W45,IF(J26=DB!K46,DB!W46,IF(J26=DB!K47,DB!W47,DB!W48)))</f>
        <v/>
      </c>
      <c r="CM11" s="16">
        <f>IF(J3=Rækker!B26,Rækker!B40,IF(J3=Rækker!D26,Rækker!D40,IF(J3=Rækker!F26,Rækker!F40,IF(J3=Rækker!H26,Rækker!H40,IF(J3=Rækker!J26,Rækker!J40,IF(J3=Rækker!L26,Rækker!L40,IF(J3=Rækker!N26,Rækker!N40,IF(J3=Rækker!P26,Rækker!P40,CN11))))))))</f>
        <v>1</v>
      </c>
      <c r="CN11" s="16">
        <f>IF(J3=Rækker!R26,Rækker!R40,IF(J3=Rækker!T26,Rækker!T40,IF(J3=Rækker!V26,Rækker!V40,IF(J3=Rækker!X26,Rækker!X40,IF(J3=Rækker!Z26,Rækker!Z40,IF(J3=Rækker!AB26,Rækker!AB40,IF(J3=Rækker!AD26,Rækker!AD40,IF(J3=Rækker!AF26,Rækker!AF40,CO11))))))))</f>
        <v>1</v>
      </c>
      <c r="CO11" s="16">
        <f>IF(J3=Rækker!AH26,Rækker!AH40,IF(J3=Rækker!AJ26,Rækker!AJ40,IF(J3=Rækker!AL26,Rækker!AL40,IF(J3=Rækker!AN26,Rækker!AN40,0))))</f>
        <v>0</v>
      </c>
      <c r="CP11" s="16">
        <f>IF(P3=Rækker!B26,Rækker!B40,IF(P3=Rækker!D26,Rækker!D40,IF(P3=Rækker!F26,Rækker!F40,IF(P3=Rækker!H26,Rækker!H40,IF(P3=Rækker!J26,Rækker!J40,IF(P3=Rækker!L26,Rækker!L40,IF(P3=Rækker!N26,Rækker!N40,IF(P3=Rækker!P26,Rækker!P40,CQ11))))))))</f>
        <v>1</v>
      </c>
      <c r="CQ11" s="16">
        <f>IF(P3=Rækker!R26,Rækker!R40,IF(P3=Rækker!T26,Rækker!T40,IF(P3=Rækker!V26,Rækker!V40,IF(P3=Rækker!X26,Rækker!X40,IF(P3=Rækker!Z26,Rækker!Z40,IF(P3=Rækker!AB26,Rækker!AB40,IF(P3=Rækker!AD26,Rækker!AD40,IF(P3=Rækker!AF26,Rækker!AF40,CR11))))))))</f>
        <v>1</v>
      </c>
      <c r="CR11" s="16">
        <f>IF(P3=Rækker!AH26,Rækker!AH40,IF(P3=Rækker!AJ26,Rækker!AJ40,IF(P3=Rækker!AL26,Rækker!AL40,IF(P3=Rækker!AN26,Rækker!AN40,0))))</f>
        <v>0</v>
      </c>
      <c r="CS11" s="16">
        <f>IF(V3=Rækker!B26,Rækker!B40,IF(V3=Rækker!D26,Rækker!D40,IF(V3=Rækker!F26,Rækker!F40,IF(V3=Rækker!H26,Rækker!H40,IF(V3=Rækker!J26,Rækker!J40,IF(V3=Rækker!L26,Rækker!L40,IF(V3=Rækker!N26,Rækker!N40,IF(V3=Rækker!P26,Rækker!P40,CT11))))))))</f>
        <v>1</v>
      </c>
      <c r="CT11" s="16">
        <f>IF(V3=Rækker!R26,Rækker!R40,IF(V3=Rækker!T26,Rækker!T40,IF(V3=Rækker!V26,Rækker!V40,IF(V3=Rækker!X26,Rækker!X40,IF(V3=Rækker!Z26,Rækker!Z40,IF(V3=Rækker!AB26,Rækker!AB40,IF(V3=Rækker!AD26,Rækker!AD40,IF(V3=Rækker!AF26,Rækker!AF40,CU11))))))))</f>
        <v>1</v>
      </c>
      <c r="CU11" s="16">
        <f>IF(V3=Rækker!AH26,Rækker!AH40,IF(V3=Rækker!AJ26,Rækker!AJ40,IF(V3=Rækker!AL26,Rækker!AL40,IF(V3=Rækker!AN26,Rækker!AN40,0))))</f>
        <v>0</v>
      </c>
      <c r="CV11" s="16">
        <f>IF(AB3=Rækker!B26,Rækker!B40,IF(AB3=Rækker!D26,Rækker!D40,IF(AB3=Rækker!F26,Rækker!F40,IF(AB3=Rækker!H26,Rækker!H40,IF(AB3=Rækker!J26,Rækker!J40,IF(AB3=Rækker!L26,Rækker!L40,IF(AB3=Rækker!N26,Rækker!N40,IF(AB3=Rækker!P26,Rækker!P40,CW11))))))))</f>
        <v>1</v>
      </c>
      <c r="CW11" s="16">
        <f>IF(AB3=Rækker!R26,Rækker!R40,IF(AB3=Rækker!T26,Rækker!T40,IF(AB3=Rækker!V26,Rækker!V40,IF(AB3=Rækker!X26,Rækker!X40,IF(AB3=Rækker!Z26,Rækker!Z40,IF(AB3=Rækker!AB26,Rækker!AB40,IF(AB3=Rækker!AD26,Rækker!AD40,IF(AB3=Rækker!AF26,Rækker!AF40,CX11))))))))</f>
        <v>0</v>
      </c>
      <c r="CX11" s="16">
        <f>IF(AB3=Rækker!AH26,Rækker!AH40,IF(AB3=Rækker!AJ26,Rækker!AJ40,IF(AB3=Rækker!AL26,Rækker!AL40,IF(AB3=Rækker!AN26,Rækker!AN40,0))))</f>
        <v>0</v>
      </c>
      <c r="CY11" s="16">
        <f>IF(AH3=Rækker!B26,Rækker!B40,IF(AH3=Rækker!D26,Rækker!D40,IF(AH3=Rækker!F26,Rækker!F40,IF(AH3=Rækker!H26,Rækker!H40,IF(AH3=Rækker!J26,Rækker!J40,IF(AH3=Rækker!L26,Rækker!L40,IF(AH3=Rækker!N26,Rækker!N40,IF(AH3=Rækker!P26,Rækker!P40,CZ11))))))))</f>
        <v>1</v>
      </c>
      <c r="CZ11" s="16">
        <f>IF(AH3=Rækker!R26,Rækker!R40,IF(AH3=Rækker!T26,Rækker!T40,IF(AH3=Rækker!V26,Rækker!V40,IF(AH3=Rækker!X26,Rækker!X40,IF(AH3=Rækker!Z26,Rækker!Z40,IF(AH3=Rækker!AB26,Rækker!AB40,IF(AH3=Rækker!AD26,Rækker!AD40,IF(AH3=Rækker!AF26,Rækker!AF40,DA11))))))))</f>
        <v>1</v>
      </c>
      <c r="DA11" s="16">
        <f>IF(AH3=Rækker!AH26,Rækker!AH40,IF(AH3=Rækker!AJ26,Rækker!AJ40,IF(AH3=Rækker!AL26,Rækker!AL40,IF(AH3=Rækker!AN26,Rækker!AN40,0))))</f>
        <v>1</v>
      </c>
      <c r="DB11" s="16">
        <f>IF(AN3=Rækker!B26,Rækker!B40,IF(AN3=Rækker!D26,Rækker!D40,IF(AN3=Rækker!F26,Rækker!F40,IF(AN3=Rækker!H26,Rækker!H40,IF(AN3=Rækker!J26,Rækker!J40,IF(AN3=Rækker!L26,Rækker!L40,IF(AN3=Rækker!N26,Rækker!N40,IF(AN3=Rækker!P26,Rækker!P40,DC11))))))))</f>
        <v>1</v>
      </c>
      <c r="DC11" s="16">
        <f>IF(AN3=Rækker!R26,Rækker!R40,IF(AN3=Rækker!T26,Rækker!T40,IF(AN3=Rækker!V26,Rækker!V40,IF(AN3=Rækker!X26,Rækker!X40,IF(AN3=Rækker!Z26,Rækker!Z40,IF(AN3=Rækker!AB26,Rækker!AB40,IF(AN3=Rækker!AD26,Rækker!AD40,IF(AN3=Rækker!AF26,Rækker!AF40,DD11))))))))</f>
        <v>0</v>
      </c>
      <c r="DD11" s="16">
        <f>IF(AN3=Rækker!AH26,Rækker!AH40,IF(AN3=Rækker!AJ26,Rækker!AJ40,IF(AN3=Rækker!AL26,Rækker!AL40,IF(AN3=Rækker!AN26,Rækker!AN40,0))))</f>
        <v>0</v>
      </c>
      <c r="DE11" s="16">
        <f>IF(AT3=Rækker!B26,Rækker!B40,IF(AT3=Rækker!D26,Rækker!D40,IF(AT3=Rækker!F26,Rækker!F40,IF(AT3=Rækker!H26,Rækker!H40,IF(AT3=Rækker!J26,Rækker!J40,IF(AT3=Rækker!L26,Rækker!L40,IF(AT3=Rækker!N26,Rækker!N40,IF(AT3=Rækker!P26,Rækker!P40,DF11))))))))</f>
        <v>1</v>
      </c>
      <c r="DF11" s="16">
        <f>IF(AT3=Rækker!R26,Rækker!R40,IF(AT3=Rækker!T26,Rækker!T40,IF(AT3=Rækker!V26,Rækker!V40,IF(AT3=Rækker!X26,Rækker!X40,IF(AT3=Rækker!Z26,Rækker!Z40,IF(AT3=Rækker!AB26,Rækker!AB40,IF(AT3=Rækker!AD26,Rækker!AD40,IF(AT3=Rækker!AF26,Rækker!AF40,DG11))))))))</f>
        <v>0</v>
      </c>
      <c r="DG11" s="16">
        <f>IF(AT3=Rækker!AH26,Rækker!AH40,IF(AT3=Rækker!AJ26,Rækker!AJ40,IF(AT3=Rækker!AL26,Rækker!AL40,IF(AT3=Rækker!AN26,Rækker!AN40,0))))</f>
        <v>0</v>
      </c>
      <c r="DH11" s="16">
        <f>IF(AZ3=Rækker!B26,Rækker!B40,IF(AZ3=Rækker!D26,Rækker!D40,IF(AZ3=Rækker!F26,Rækker!F40,IF(AZ3=Rækker!H26,Rækker!H40,IF(AZ3=Rækker!J26,Rækker!J40,IF(AZ3=Rækker!L26,Rækker!L40,IF(AZ3=Rækker!N26,Rækker!N40,IF(AZ3=Rækker!P26,Rækker!P40,DI11))))))))</f>
        <v>1</v>
      </c>
      <c r="DI11" s="16">
        <f>IF(AZ3=Rækker!R26,Rækker!R40,IF(AZ3=Rækker!T26,Rækker!T40,IF(AZ3=Rækker!V26,Rækker!V40,IF(AZ3=Rækker!X26,Rækker!X40,IF(AZ3=Rækker!Z26,Rækker!Z40,IF(AZ3=Rækker!AB26,Rækker!AB40,IF(AZ3=Rækker!AD26,Rækker!AD40,IF(AZ3=Rækker!AF26,Rækker!AF40,DJ11))))))))</f>
        <v>1</v>
      </c>
      <c r="DJ11" s="16">
        <f>IF(AZ3=Rækker!AH26,Rækker!AH40,IF(AZ3=Rækker!AJ26,Rækker!AJ40,IF(AZ3=Rækker!AL26,Rækker!AL40,IF(AZ3=Rækker!AN26,Rækker!AN40,0))))</f>
        <v>0</v>
      </c>
      <c r="DK11" s="16">
        <f>IF(BF3=Rækker!B26,Rækker!B40,IF(BF3=Rækker!D26,Rækker!D40,IF(BF3=Rækker!F26,Rækker!F40,IF(BF3=Rækker!H26,Rækker!H40,IF(BF3=Rækker!J26,Rækker!J40,IF(BF3=Rækker!L26,Rækker!L40,IF(BF3=Rækker!N26,Rækker!N40,IF(BF3=Rækker!P26,Rækker!P40,DL11))))))))</f>
        <v>1</v>
      </c>
      <c r="DL11" s="16">
        <f>IF(BF3=Rækker!R26,Rækker!R40,IF(BF3=Rækker!T26,Rækker!T40,IF(BF3=Rækker!V26,Rækker!V40,IF(BF3=Rækker!X26,Rækker!X40,IF(BF3=Rækker!Z26,Rækker!Z40,IF(BF3=Rækker!AB26,Rækker!AB40,IF(BF3=Rækker!AD26,Rækker!AD40,IF(BF3=Rækker!AF26,Rækker!AF40,DM11))))))))</f>
        <v>0</v>
      </c>
      <c r="DM11" s="16">
        <f>IF(BF3=Rækker!AH26,Rækker!AH40,IF(BF3=Rækker!AJ26,Rækker!AJ40,IF(BF3=Rækker!AL26,Rækker!AL40,IF(BF3=Rækker!AN26,Rækker!AN40,0))))</f>
        <v>0</v>
      </c>
      <c r="DN11" s="16">
        <f>IF(BL3=Rækker!B26,Rækker!B40,IF(BL3=Rækker!D26,Rækker!D40,IF(BL3=Rækker!F26,Rækker!F40,IF(BL3=Rækker!H26,Rækker!H40,IF(BL3=Rækker!J26,Rækker!J40,IF(BL3=Rækker!L26,Rækker!L40,IF(BL3=Rækker!N26,Rækker!N40,IF(BL3=Rækker!P26,Rækker!P40,DO11))))))))</f>
        <v>1</v>
      </c>
      <c r="DO11" s="16">
        <f>IF(BL3=Rækker!R26,Rækker!R40,IF(BL3=Rækker!T26,Rækker!T40,IF(BL3=Rækker!V26,Rækker!V40,IF(BL3=Rækker!X26,Rækker!X40,IF(BL3=Rækker!Z26,Rækker!Z40,IF(BL3=Rækker!AB26,Rækker!AB40,IF(BL3=Rækker!AD26,Rækker!AD40,IF(BL3=Rækker!AF26,Rækker!AF40,DP11))))))))</f>
        <v>0</v>
      </c>
      <c r="DP11" s="16">
        <f>IF(BL3=Rækker!AH26,Rækker!AH40,IF(BL3=Rækker!AJ26,Rækker!AJ40,IF(BL3=Rækker!AL26,Rækker!AL40,IF(BL3=Rækker!AN26,Rækker!AN40,0))))</f>
        <v>0</v>
      </c>
    </row>
    <row r="12" spans="1:120" ht="14.45" customHeight="1" x14ac:dyDescent="0.15">
      <c r="A12" s="58"/>
      <c r="B12" s="60" t="s">
        <v>57</v>
      </c>
      <c r="C12" s="122" t="str">
        <f>CONCATENATE(Kampe!B6," - ",Kampe!D6,"..........................................................................................")</f>
        <v>Coventry - Fulham..........................................................................................</v>
      </c>
      <c r="D12" s="122"/>
      <c r="E12" s="122"/>
      <c r="F12" s="129"/>
      <c r="G12" s="59" t="s">
        <v>72</v>
      </c>
      <c r="H12" s="38">
        <f>IF('1. Division'!H12&lt;&gt;"",'1. Division'!H12,"")</f>
        <v>2</v>
      </c>
      <c r="I12" s="158">
        <f t="shared" si="1"/>
        <v>1</v>
      </c>
      <c r="J12" s="159"/>
      <c r="K12" s="172" t="str">
        <f t="shared" si="2"/>
        <v/>
      </c>
      <c r="L12" s="159"/>
      <c r="M12" s="172" t="str">
        <f t="shared" si="3"/>
        <v/>
      </c>
      <c r="N12" s="173"/>
      <c r="O12" s="175">
        <f t="shared" si="4"/>
        <v>1</v>
      </c>
      <c r="P12" s="159"/>
      <c r="Q12" s="172" t="str">
        <f t="shared" si="5"/>
        <v/>
      </c>
      <c r="R12" s="159"/>
      <c r="S12" s="172" t="str">
        <f t="shared" si="6"/>
        <v/>
      </c>
      <c r="T12" s="173"/>
      <c r="U12" s="175">
        <f t="shared" si="7"/>
        <v>1</v>
      </c>
      <c r="V12" s="188"/>
      <c r="W12" s="172" t="str">
        <f t="shared" si="8"/>
        <v/>
      </c>
      <c r="X12" s="159"/>
      <c r="Y12" s="158" t="str">
        <f t="shared" si="9"/>
        <v/>
      </c>
      <c r="Z12" s="159"/>
      <c r="AA12" s="175" t="str">
        <f t="shared" si="10"/>
        <v/>
      </c>
      <c r="AB12" s="188"/>
      <c r="AC12" s="172" t="str">
        <f t="shared" si="11"/>
        <v/>
      </c>
      <c r="AD12" s="159"/>
      <c r="AE12" s="172">
        <f t="shared" si="12"/>
        <v>2</v>
      </c>
      <c r="AF12" s="173"/>
      <c r="AG12" s="175">
        <f t="shared" si="13"/>
        <v>1</v>
      </c>
      <c r="AH12" s="188"/>
      <c r="AI12" s="172" t="str">
        <f t="shared" si="14"/>
        <v/>
      </c>
      <c r="AJ12" s="159"/>
      <c r="AK12" s="158" t="str">
        <f t="shared" si="15"/>
        <v/>
      </c>
      <c r="AL12" s="159"/>
      <c r="AM12" s="175">
        <f t="shared" si="16"/>
        <v>1</v>
      </c>
      <c r="AN12" s="188"/>
      <c r="AO12" s="172" t="str">
        <f t="shared" si="17"/>
        <v/>
      </c>
      <c r="AP12" s="159"/>
      <c r="AQ12" s="172" t="str">
        <f t="shared" si="18"/>
        <v/>
      </c>
      <c r="AR12" s="173"/>
      <c r="AS12" s="175">
        <f t="shared" si="19"/>
        <v>1</v>
      </c>
      <c r="AT12" s="188"/>
      <c r="AU12" s="172" t="str">
        <f t="shared" si="20"/>
        <v/>
      </c>
      <c r="AV12" s="159"/>
      <c r="AW12" s="158" t="str">
        <f t="shared" si="21"/>
        <v/>
      </c>
      <c r="AX12" s="159"/>
      <c r="AY12" s="175" t="str">
        <f t="shared" si="22"/>
        <v/>
      </c>
      <c r="AZ12" s="188"/>
      <c r="BA12" s="172" t="str">
        <f t="shared" si="23"/>
        <v>X</v>
      </c>
      <c r="BB12" s="159"/>
      <c r="BC12" s="172" t="str">
        <f t="shared" si="24"/>
        <v/>
      </c>
      <c r="BD12" s="173"/>
      <c r="BE12" s="175" t="str">
        <f t="shared" si="25"/>
        <v/>
      </c>
      <c r="BF12" s="188"/>
      <c r="BG12" s="172" t="str">
        <f t="shared" si="26"/>
        <v/>
      </c>
      <c r="BH12" s="159"/>
      <c r="BI12" s="158">
        <f t="shared" si="27"/>
        <v>2</v>
      </c>
      <c r="BJ12" s="159"/>
      <c r="BK12" s="175" t="str">
        <f t="shared" si="28"/>
        <v/>
      </c>
      <c r="BL12" s="188"/>
      <c r="BM12" s="172" t="str">
        <f t="shared" si="29"/>
        <v>X</v>
      </c>
      <c r="BN12" s="159"/>
      <c r="BO12" s="172" t="str">
        <f t="shared" si="30"/>
        <v/>
      </c>
      <c r="BP12" s="173"/>
      <c r="BQ12" s="24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  <c r="CG12" s="16">
        <f t="shared" si="0"/>
        <v>1</v>
      </c>
      <c r="CH12" s="16">
        <f>IF(O32="",CP28,0)</f>
        <v>4</v>
      </c>
      <c r="CI12" s="16">
        <f>IF(O32="",1,0)</f>
        <v>1</v>
      </c>
      <c r="CJ12" s="16" t="str">
        <f>IF(P26=DB!K28,DB!W28,IF(P26=DB!K29,DB!W29,IF(P26=DB!K30,DB!W30,IF(P26=DB!K31,DB!W31,IF(P26=DB!K32,DB!W32,IF(P26=DB!K33,DB!W33,IF(P26=DB!K34,DB!W34,IF(P26=DB!K35,DB!W35,CK12))))))))</f>
        <v/>
      </c>
      <c r="CK12" s="16" t="str">
        <f>IF(P26=DB!K36,DB!W36,IF(P26=DB!K37,DB!W37,IF(P26=DB!K39,DB!W39,IF(P26=DB!K40,DB!W40,IF(P26=DB!K41,DB!W41,IF(P26=DB!K42,DB!W42,IF(P26=DB!K43,DB!W43,IF(P26=DB!K44,DB!W44,CL12))))))))</f>
        <v/>
      </c>
      <c r="CL12" s="16" t="str">
        <f>IF(P26=DB!K45,DB!W45,IF(P26=DB!K46,DB!W46,IF(P26=DB!K47,DB!W47,DB!W48)))</f>
        <v/>
      </c>
      <c r="CM12" s="16">
        <f>IF(J3=Rækker!B26,Rækker!B41,IF(J3=Rækker!D26,Rækker!D41,IF(J3=Rækker!F26,Rækker!F41,IF(J3=Rækker!H26,Rækker!H41,IF(J3=Rækker!J26,Rækker!J41,IF(J3=Rækker!L26,Rækker!L41,IF(J3=Rækker!N26,Rækker!N41,IF(J3=Rækker!P26,Rækker!P41,CN12))))))))</f>
        <v>1</v>
      </c>
      <c r="CN12" s="16">
        <f>IF(J3=Rækker!R26,Rækker!R41,IF(J3=Rækker!T26,Rækker!T41,IF(J3=Rækker!V26,Rækker!V41,IF(J3=Rækker!X26,Rækker!X41,IF(J3=Rækker!Z26,Rækker!Z41,IF(J3=Rækker!AB26,Rækker!AB41,IF(J3=Rækker!AD26,Rækker!AD41,IF(J3=Rækker!AF26,Rækker!AF41,CO12))))))))</f>
        <v>1</v>
      </c>
      <c r="CO12" s="16">
        <f>IF(J3=Rækker!AH26,Rækker!AH41,IF(J3=Rækker!AJ26,Rækker!AJ41,IF(J3=Rækker!AL26,Rækker!AL41,IF(J3=Rækker!AN26,Rækker!AN41,0))))</f>
        <v>0</v>
      </c>
      <c r="CP12" s="16">
        <f>IF(P3=Rækker!B26,Rækker!B41,IF(P3=Rækker!D26,Rækker!D41,IF(P3=Rækker!F26,Rækker!F41,IF(P3=Rækker!H26,Rækker!H41,IF(P3=Rækker!J26,Rækker!J41,IF(P3=Rækker!L26,Rækker!L41,IF(P3=Rækker!N26,Rækker!N41,IF(P3=Rækker!P26,Rækker!P41,CQ12))))))))</f>
        <v>1</v>
      </c>
      <c r="CQ12" s="16">
        <f>IF(P3=Rækker!R26,Rækker!R41,IF(P3=Rækker!T26,Rækker!T41,IF(P3=Rækker!V26,Rækker!V41,IF(P3=Rækker!X26,Rækker!X41,IF(P3=Rækker!Z26,Rækker!Z41,IF(P3=Rækker!AB26,Rækker!AB41,IF(P3=Rækker!AD26,Rækker!AD41,IF(P3=Rækker!AF26,Rækker!AF41,CR12))))))))</f>
        <v>1</v>
      </c>
      <c r="CR12" s="16">
        <f>IF(P3=Rækker!AH26,Rækker!AH41,IF(P3=Rækker!AJ26,Rækker!AJ41,IF(P3=Rækker!AL26,Rækker!AL41,IF(P3=Rækker!AN26,Rækker!AN41,0))))</f>
        <v>0</v>
      </c>
      <c r="CS12" s="16">
        <f>IF(V3=Rækker!B26,Rækker!B41,IF(V3=Rækker!D26,Rækker!D41,IF(V3=Rækker!F26,Rækker!F41,IF(V3=Rækker!H26,Rækker!H41,IF(V3=Rækker!J26,Rækker!J41,IF(V3=Rækker!L26,Rækker!L41,IF(V3=Rækker!N26,Rækker!N41,IF(V3=Rækker!P26,Rækker!P41,CT12))))))))</f>
        <v>1</v>
      </c>
      <c r="CT12" s="16">
        <f>IF(V3=Rækker!R26,Rækker!R41,IF(V3=Rækker!T26,Rækker!T41,IF(V3=Rækker!V26,Rækker!V41,IF(V3=Rækker!X26,Rækker!X41,IF(V3=Rækker!Z26,Rækker!Z41,IF(V3=Rækker!AB26,Rækker!AB41,IF(V3=Rækker!AD26,Rækker!AD41,IF(V3=Rækker!AF26,Rækker!AF41,CU12))))))))</f>
        <v>1</v>
      </c>
      <c r="CU12" s="16">
        <f>IF(V3=Rækker!AH26,Rækker!AH41,IF(V3=Rækker!AJ26,Rækker!AJ41,IF(V3=Rækker!AL26,Rækker!AL41,IF(V3=Rækker!AN26,Rækker!AN41,0))))</f>
        <v>0</v>
      </c>
      <c r="CV12" s="16">
        <f>IF(AB3=Rækker!B26,Rækker!B41,IF(AB3=Rækker!D26,Rækker!D41,IF(AB3=Rækker!F26,Rækker!F41,IF(AB3=Rækker!H26,Rækker!H41,IF(AB3=Rækker!J26,Rækker!J41,IF(AB3=Rækker!L26,Rækker!L41,IF(AB3=Rækker!N26,Rækker!N41,IF(AB3=Rækker!P26,Rækker!P41,CW12))))))))</f>
        <v>1</v>
      </c>
      <c r="CW12" s="16">
        <f>IF(AB3=Rækker!R26,Rækker!R41,IF(AB3=Rækker!T26,Rækker!T41,IF(AB3=Rækker!V26,Rækker!V41,IF(AB3=Rækker!X26,Rækker!X41,IF(AB3=Rækker!Z26,Rækker!Z41,IF(AB3=Rækker!AB26,Rækker!AB41,IF(AB3=Rækker!AD26,Rækker!AD41,IF(AB3=Rækker!AF26,Rækker!AF41,CX12))))))))</f>
        <v>0</v>
      </c>
      <c r="CX12" s="16">
        <f>IF(AB3=Rækker!AH26,Rækker!AH41,IF(AB3=Rækker!AJ26,Rækker!AJ41,IF(AB3=Rækker!AL26,Rækker!AL41,IF(AB3=Rækker!AN26,Rækker!AN41,0))))</f>
        <v>0</v>
      </c>
      <c r="CY12" s="16" t="str">
        <f>IF(AH3=Rækker!B26,Rækker!B41,IF(AH3=Rækker!D26,Rækker!D41,IF(AH3=Rækker!F26,Rækker!F41,IF(AH3=Rækker!H26,Rækker!H41,IF(AH3=Rækker!J26,Rækker!J41,IF(AH3=Rækker!L26,Rækker!L41,IF(AH3=Rækker!N26,Rækker!N41,IF(AH3=Rækker!P26,Rækker!P41,CZ12))))))))</f>
        <v>x</v>
      </c>
      <c r="CZ12" s="16" t="str">
        <f>IF(AH3=Rækker!R26,Rækker!R41,IF(AH3=Rækker!T26,Rækker!T41,IF(AH3=Rækker!V26,Rækker!V41,IF(AH3=Rækker!X26,Rækker!X41,IF(AH3=Rækker!Z26,Rækker!Z41,IF(AH3=Rækker!AB26,Rækker!AB41,IF(AH3=Rækker!AD26,Rækker!AD41,IF(AH3=Rækker!AF26,Rækker!AF41,DA12))))))))</f>
        <v>x</v>
      </c>
      <c r="DA12" s="16" t="str">
        <f>IF(AH3=Rækker!AH26,Rækker!AH41,IF(AH3=Rækker!AJ26,Rækker!AJ41,IF(AH3=Rækker!AL26,Rækker!AL41,IF(AH3=Rækker!AN26,Rækker!AN41,0))))</f>
        <v>x</v>
      </c>
      <c r="DB12" s="16" t="str">
        <f>IF(AN3=Rækker!B26,Rækker!B41,IF(AN3=Rækker!D26,Rækker!D41,IF(AN3=Rækker!F26,Rækker!F41,IF(AN3=Rækker!H26,Rækker!H41,IF(AN3=Rækker!J26,Rækker!J41,IF(AN3=Rækker!L26,Rækker!L41,IF(AN3=Rækker!N26,Rækker!N41,IF(AN3=Rækker!P26,Rækker!P41,DC12))))))))</f>
        <v>x</v>
      </c>
      <c r="DC12" s="16">
        <f>IF(AN3=Rækker!R26,Rækker!R41,IF(AN3=Rækker!T26,Rækker!T41,IF(AN3=Rækker!V26,Rækker!V41,IF(AN3=Rækker!X26,Rækker!X41,IF(AN3=Rækker!Z26,Rækker!Z41,IF(AN3=Rækker!AB26,Rækker!AB41,IF(AN3=Rækker!AD26,Rækker!AD41,IF(AN3=Rækker!AF26,Rækker!AF41,DD12))))))))</f>
        <v>0</v>
      </c>
      <c r="DD12" s="16">
        <f>IF(AN3=Rækker!AH26,Rækker!AH41,IF(AN3=Rækker!AJ26,Rækker!AJ41,IF(AN3=Rækker!AL26,Rækker!AL41,IF(AN3=Rækker!AN26,Rækker!AN41,0))))</f>
        <v>0</v>
      </c>
      <c r="DE12" s="16">
        <f>IF(AT3=Rækker!B26,Rækker!B41,IF(AT3=Rækker!D26,Rækker!D41,IF(AT3=Rækker!F26,Rækker!F41,IF(AT3=Rækker!H26,Rækker!H41,IF(AT3=Rækker!J26,Rækker!J41,IF(AT3=Rækker!L26,Rækker!L41,IF(AT3=Rækker!N26,Rækker!N41,IF(AT3=Rækker!P26,Rækker!P41,DF12))))))))</f>
        <v>1</v>
      </c>
      <c r="DF12" s="16">
        <f>IF(AT3=Rækker!R26,Rækker!R41,IF(AT3=Rækker!T26,Rækker!T41,IF(AT3=Rækker!V26,Rækker!V41,IF(AT3=Rækker!X26,Rækker!X41,IF(AT3=Rækker!Z26,Rækker!Z41,IF(AT3=Rækker!AB26,Rækker!AB41,IF(AT3=Rækker!AD26,Rækker!AD41,IF(AT3=Rækker!AF26,Rækker!AF41,DG12))))))))</f>
        <v>0</v>
      </c>
      <c r="DG12" s="16">
        <f>IF(AT3=Rækker!AH26,Rækker!AH41,IF(AT3=Rækker!AJ26,Rækker!AJ41,IF(AT3=Rækker!AL26,Rækker!AL41,IF(AT3=Rækker!AN26,Rækker!AN41,0))))</f>
        <v>0</v>
      </c>
      <c r="DH12" s="16">
        <f>IF(AZ3=Rækker!B26,Rækker!B41,IF(AZ3=Rækker!D26,Rækker!D41,IF(AZ3=Rækker!F26,Rækker!F41,IF(AZ3=Rækker!H26,Rækker!H41,IF(AZ3=Rækker!J26,Rækker!J41,IF(AZ3=Rækker!L26,Rækker!L41,IF(AZ3=Rækker!N26,Rækker!N41,IF(AZ3=Rækker!P26,Rækker!P41,DI12))))))))</f>
        <v>1</v>
      </c>
      <c r="DI12" s="16">
        <f>IF(AZ3=Rækker!R26,Rækker!R41,IF(AZ3=Rækker!T26,Rækker!T41,IF(AZ3=Rækker!V26,Rækker!V41,IF(AZ3=Rækker!X26,Rækker!X41,IF(AZ3=Rækker!Z26,Rækker!Z41,IF(AZ3=Rækker!AB26,Rækker!AB41,IF(AZ3=Rækker!AD26,Rækker!AD41,IF(AZ3=Rækker!AF26,Rækker!AF41,DJ12))))))))</f>
        <v>1</v>
      </c>
      <c r="DJ12" s="16">
        <f>IF(AZ3=Rækker!AH26,Rækker!AH41,IF(AZ3=Rækker!AJ26,Rækker!AJ41,IF(AZ3=Rækker!AL26,Rækker!AL41,IF(AZ3=Rækker!AN26,Rækker!AN41,0))))</f>
        <v>0</v>
      </c>
      <c r="DK12" s="16">
        <f>IF(BF3=Rækker!B26,Rækker!B41,IF(BF3=Rækker!D26,Rækker!D41,IF(BF3=Rækker!F26,Rækker!F41,IF(BF3=Rækker!H26,Rækker!H41,IF(BF3=Rækker!J26,Rækker!J41,IF(BF3=Rækker!L26,Rækker!L41,IF(BF3=Rækker!N26,Rækker!N41,IF(BF3=Rækker!P26,Rækker!P41,DL12))))))))</f>
        <v>1</v>
      </c>
      <c r="DL12" s="16">
        <f>IF(BF3=Rækker!R26,Rækker!R41,IF(BF3=Rækker!T26,Rækker!T41,IF(BF3=Rækker!V26,Rækker!V41,IF(BF3=Rækker!X26,Rækker!X41,IF(BF3=Rækker!Z26,Rækker!Z41,IF(BF3=Rækker!AB26,Rækker!AB41,IF(BF3=Rækker!AD26,Rækker!AD41,IF(BF3=Rækker!AF26,Rækker!AF41,DM12))))))))</f>
        <v>0</v>
      </c>
      <c r="DM12" s="16">
        <f>IF(BF3=Rækker!AH26,Rækker!AH41,IF(BF3=Rækker!AJ26,Rækker!AJ41,IF(BF3=Rækker!AL26,Rækker!AL41,IF(BF3=Rækker!AN26,Rækker!AN41,0))))</f>
        <v>0</v>
      </c>
      <c r="DN12" s="16">
        <f>IF(BL3=Rækker!B26,Rækker!B41,IF(BL3=Rækker!D26,Rækker!D41,IF(BL3=Rækker!F26,Rækker!F41,IF(BL3=Rækker!H26,Rækker!H41,IF(BL3=Rækker!J26,Rækker!J41,IF(BL3=Rækker!L26,Rækker!L41,IF(BL3=Rækker!N26,Rækker!N41,IF(BL3=Rækker!P26,Rækker!P41,DO12))))))))</f>
        <v>1</v>
      </c>
      <c r="DO12" s="16">
        <f>IF(BL3=Rækker!R26,Rækker!R41,IF(BL3=Rækker!T26,Rækker!T41,IF(BL3=Rækker!V26,Rækker!V41,IF(BL3=Rækker!X26,Rækker!X41,IF(BL3=Rækker!Z26,Rækker!Z41,IF(BL3=Rækker!AB26,Rækker!AB41,IF(BL3=Rækker!AD26,Rækker!AD41,IF(BL3=Rækker!AF26,Rækker!AF41,DP12))))))))</f>
        <v>0</v>
      </c>
      <c r="DP12" s="16">
        <f>IF(BL3=Rækker!AH26,Rækker!AH41,IF(BL3=Rækker!AJ26,Rækker!AJ41,IF(BL3=Rækker!AL26,Rækker!AL41,IF(BL3=Rækker!AN26,Rækker!AN41,0))))</f>
        <v>0</v>
      </c>
    </row>
    <row r="13" spans="1:120" ht="14.45" customHeight="1" thickBot="1" x14ac:dyDescent="0.2">
      <c r="A13" s="58"/>
      <c r="B13" s="61" t="s">
        <v>58</v>
      </c>
      <c r="C13" s="127" t="str">
        <f>CONCATENATE(Kampe!B7," - ",Kampe!D7,"..........................................................................................")</f>
        <v>Blackburn - Wrexham..........................................................................................</v>
      </c>
      <c r="D13" s="127"/>
      <c r="E13" s="127"/>
      <c r="F13" s="128"/>
      <c r="G13" s="59" t="s">
        <v>72</v>
      </c>
      <c r="H13" s="39">
        <f>IF('1. Division'!H13&lt;&gt;"",'1. Division'!H13,"")</f>
        <v>1</v>
      </c>
      <c r="I13" s="154" t="str">
        <f t="shared" si="1"/>
        <v/>
      </c>
      <c r="J13" s="155"/>
      <c r="K13" s="168" t="str">
        <f t="shared" si="2"/>
        <v/>
      </c>
      <c r="L13" s="155"/>
      <c r="M13" s="168">
        <f t="shared" si="3"/>
        <v>2</v>
      </c>
      <c r="N13" s="169"/>
      <c r="O13" s="176" t="str">
        <f t="shared" si="4"/>
        <v/>
      </c>
      <c r="P13" s="155"/>
      <c r="Q13" s="168" t="str">
        <f t="shared" si="5"/>
        <v/>
      </c>
      <c r="R13" s="155"/>
      <c r="S13" s="168">
        <f t="shared" si="6"/>
        <v>2</v>
      </c>
      <c r="T13" s="169"/>
      <c r="U13" s="176" t="str">
        <f t="shared" si="7"/>
        <v/>
      </c>
      <c r="V13" s="192"/>
      <c r="W13" s="168" t="str">
        <f t="shared" si="8"/>
        <v>X</v>
      </c>
      <c r="X13" s="155"/>
      <c r="Y13" s="154" t="str">
        <f t="shared" si="9"/>
        <v/>
      </c>
      <c r="Z13" s="155"/>
      <c r="AA13" s="176">
        <f t="shared" si="10"/>
        <v>1</v>
      </c>
      <c r="AB13" s="192"/>
      <c r="AC13" s="168" t="str">
        <f t="shared" si="11"/>
        <v/>
      </c>
      <c r="AD13" s="155"/>
      <c r="AE13" s="168" t="str">
        <f t="shared" si="12"/>
        <v/>
      </c>
      <c r="AF13" s="169"/>
      <c r="AG13" s="176">
        <f t="shared" si="13"/>
        <v>1</v>
      </c>
      <c r="AH13" s="192"/>
      <c r="AI13" s="168" t="str">
        <f t="shared" si="14"/>
        <v/>
      </c>
      <c r="AJ13" s="155"/>
      <c r="AK13" s="154" t="str">
        <f t="shared" si="15"/>
        <v/>
      </c>
      <c r="AL13" s="155"/>
      <c r="AM13" s="176">
        <f t="shared" si="16"/>
        <v>1</v>
      </c>
      <c r="AN13" s="192"/>
      <c r="AO13" s="168" t="str">
        <f t="shared" si="17"/>
        <v/>
      </c>
      <c r="AP13" s="155"/>
      <c r="AQ13" s="168" t="str">
        <f t="shared" si="18"/>
        <v/>
      </c>
      <c r="AR13" s="169"/>
      <c r="AS13" s="176">
        <f t="shared" si="19"/>
        <v>1</v>
      </c>
      <c r="AT13" s="192"/>
      <c r="AU13" s="168" t="str">
        <f t="shared" si="20"/>
        <v/>
      </c>
      <c r="AV13" s="155"/>
      <c r="AW13" s="154" t="str">
        <f t="shared" si="21"/>
        <v/>
      </c>
      <c r="AX13" s="155"/>
      <c r="AY13" s="176">
        <f t="shared" si="22"/>
        <v>1</v>
      </c>
      <c r="AZ13" s="192"/>
      <c r="BA13" s="168" t="str">
        <f t="shared" si="23"/>
        <v/>
      </c>
      <c r="BB13" s="155"/>
      <c r="BC13" s="168" t="str">
        <f t="shared" si="24"/>
        <v/>
      </c>
      <c r="BD13" s="169"/>
      <c r="BE13" s="176" t="str">
        <f t="shared" si="25"/>
        <v/>
      </c>
      <c r="BF13" s="192"/>
      <c r="BG13" s="168" t="str">
        <f t="shared" si="26"/>
        <v>X</v>
      </c>
      <c r="BH13" s="155"/>
      <c r="BI13" s="154" t="str">
        <f t="shared" si="27"/>
        <v/>
      </c>
      <c r="BJ13" s="155"/>
      <c r="BK13" s="176">
        <f t="shared" si="28"/>
        <v>1</v>
      </c>
      <c r="BL13" s="192"/>
      <c r="BM13" s="168" t="str">
        <f t="shared" si="29"/>
        <v/>
      </c>
      <c r="BN13" s="155"/>
      <c r="BO13" s="168" t="str">
        <f t="shared" si="30"/>
        <v/>
      </c>
      <c r="BP13" s="169"/>
      <c r="BQ13" s="24"/>
      <c r="BR13" s="223" t="s">
        <v>78</v>
      </c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  <c r="CF13" s="223"/>
      <c r="CG13" s="16">
        <f t="shared" si="0"/>
        <v>1</v>
      </c>
      <c r="CH13" s="16">
        <f>IF(U32="",CS28,0)</f>
        <v>3</v>
      </c>
      <c r="CI13" s="16">
        <f>IF(U32="",1,0)</f>
        <v>1</v>
      </c>
      <c r="CJ13" s="16" t="str">
        <f>IF(V26=DB!K28,DB!W28,IF(V26=DB!K29,DB!W29,IF(V26=DB!K30,DB!W30,IF(V26=DB!K31,DB!W31,IF(V26=DB!K32,DB!W32,IF(V26=DB!K33,DB!W33,IF(V26=DB!K34,DB!W34,IF(V26=DB!K35,DB!W35,CK13))))))))</f>
        <v/>
      </c>
      <c r="CK13" s="16" t="str">
        <f>IF(V26=DB!K36,DB!W36,IF(V26=DB!K37,DB!W37,IF(V26=DB!K39,DB!W39,IF(V26=DB!K40,DB!W40,IF(V26=DB!K41,DB!W41,IF(V26=DB!K42,DB!W42,IF(V26=DB!K43,DB!W43,IF(V26=DB!K44,DB!W44,CL13))))))))</f>
        <v/>
      </c>
      <c r="CL13" s="16" t="str">
        <f>IF(V26=DB!K45,DB!W45,IF(V26=DB!K46,DB!W46,IF(V26=DB!K47,DB!W47,DB!W48)))</f>
        <v/>
      </c>
      <c r="CM13" s="16">
        <f>IF(J3=Rækker!B26,Rækker!B42,IF(J3=Rækker!D26,Rækker!D42,IF(J3=Rækker!F26,Rækker!F42,IF(J3=Rækker!H26,Rækker!H42,IF(J3=Rækker!J26,Rækker!J42,IF(J3=Rækker!L26,Rækker!L42,IF(J3=Rækker!N26,Rækker!N42,IF(J3=Rækker!P26,Rækker!P42,CN13))))))))</f>
        <v>2</v>
      </c>
      <c r="CN13" s="16">
        <f>IF(J3=Rækker!R26,Rækker!R42,IF(J3=Rækker!T26,Rækker!T42,IF(J3=Rækker!V26,Rækker!V42,IF(J3=Rækker!X26,Rækker!X42,IF(J3=Rækker!Z26,Rækker!Z42,IF(J3=Rækker!AB26,Rækker!AB42,IF(J3=Rækker!AD26,Rækker!AD42,IF(J3=Rækker!AF26,Rækker!AF42,CO13))))))))</f>
        <v>2</v>
      </c>
      <c r="CO13" s="16">
        <f>IF(J3=Rækker!AH26,Rækker!AH42,IF(J3=Rækker!AJ26,Rækker!AJ42,IF(J3=Rækker!AL26,Rækker!AL42,IF(J3=Rækker!AN26,Rækker!AN42,0))))</f>
        <v>0</v>
      </c>
      <c r="CP13" s="16">
        <f>IF(P3=Rækker!B26,Rækker!B42,IF(P3=Rækker!D26,Rækker!D42,IF(P3=Rækker!F26,Rækker!F42,IF(P3=Rækker!H26,Rækker!H42,IF(P3=Rækker!J26,Rækker!J42,IF(P3=Rækker!L26,Rækker!L42,IF(P3=Rækker!N26,Rækker!N42,IF(P3=Rækker!P26,Rækker!P42,CQ13))))))))</f>
        <v>2</v>
      </c>
      <c r="CQ13" s="16">
        <f>IF(P3=Rækker!R26,Rækker!R42,IF(P3=Rækker!T26,Rækker!T42,IF(P3=Rækker!V26,Rækker!V42,IF(P3=Rækker!X26,Rækker!X42,IF(P3=Rækker!Z26,Rækker!Z42,IF(P3=Rækker!AB26,Rækker!AB42,IF(P3=Rækker!AD26,Rækker!AD42,IF(P3=Rækker!AF26,Rækker!AF42,CR13))))))))</f>
        <v>2</v>
      </c>
      <c r="CR13" s="16">
        <f>IF(P3=Rækker!AH26,Rækker!AH42,IF(P3=Rækker!AJ26,Rækker!AJ42,IF(P3=Rækker!AL26,Rækker!AL42,IF(P3=Rækker!AN26,Rækker!AN42,0))))</f>
        <v>0</v>
      </c>
      <c r="CS13" s="16">
        <f>IF(V3=Rækker!B26,Rækker!B42,IF(V3=Rækker!D26,Rækker!D42,IF(V3=Rækker!F26,Rækker!F42,IF(V3=Rækker!H26,Rækker!H42,IF(V3=Rækker!J26,Rækker!J42,IF(V3=Rækker!L26,Rækker!L42,IF(V3=Rækker!N26,Rækker!N42,IF(V3=Rækker!P26,Rækker!P42,CT13))))))))</f>
        <v>2</v>
      </c>
      <c r="CT13" s="16">
        <f>IF(V3=Rækker!R26,Rækker!R42,IF(V3=Rækker!T26,Rækker!T42,IF(V3=Rækker!V26,Rækker!V42,IF(V3=Rækker!X26,Rækker!X42,IF(V3=Rækker!Z26,Rækker!Z42,IF(V3=Rækker!AB26,Rækker!AB42,IF(V3=Rækker!AD26,Rækker!AD42,IF(V3=Rækker!AF26,Rækker!AF42,CU13))))))))</f>
        <v>2</v>
      </c>
      <c r="CU13" s="16">
        <f>IF(V3=Rækker!AH26,Rækker!AH42,IF(V3=Rækker!AJ26,Rækker!AJ42,IF(V3=Rækker!AL26,Rækker!AL42,IF(V3=Rækker!AN26,Rækker!AN42,0))))</f>
        <v>0</v>
      </c>
      <c r="CV13" s="16">
        <f>IF(AB3=Rækker!B26,Rækker!B42,IF(AB3=Rækker!D26,Rækker!D42,IF(AB3=Rækker!F26,Rækker!F42,IF(AB3=Rækker!H26,Rækker!H42,IF(AB3=Rækker!J26,Rækker!J42,IF(AB3=Rækker!L26,Rækker!L42,IF(AB3=Rækker!N26,Rækker!N42,IF(AB3=Rækker!P26,Rækker!P42,CW13))))))))</f>
        <v>2</v>
      </c>
      <c r="CW13" s="16">
        <f>IF(AB3=Rækker!R26,Rækker!R42,IF(AB3=Rækker!T26,Rækker!T42,IF(AB3=Rækker!V26,Rækker!V42,IF(AB3=Rækker!X26,Rækker!X42,IF(AB3=Rækker!Z26,Rækker!Z42,IF(AB3=Rækker!AB26,Rækker!AB42,IF(AB3=Rækker!AD26,Rækker!AD42,IF(AB3=Rækker!AF26,Rækker!AF42,CX13))))))))</f>
        <v>0</v>
      </c>
      <c r="CX13" s="16">
        <f>IF(AB3=Rækker!AH26,Rækker!AH42,IF(AB3=Rækker!AJ26,Rækker!AJ42,IF(AB3=Rækker!AL26,Rækker!AL42,IF(AB3=Rækker!AN26,Rækker!AN42,0))))</f>
        <v>0</v>
      </c>
      <c r="CY13" s="16">
        <f>IF(AH3=Rækker!B26,Rækker!B42,IF(AH3=Rækker!D26,Rækker!D42,IF(AH3=Rækker!F26,Rækker!F42,IF(AH3=Rækker!H26,Rækker!H42,IF(AH3=Rækker!J26,Rækker!J42,IF(AH3=Rækker!L26,Rækker!L42,IF(AH3=Rækker!N26,Rækker!N42,IF(AH3=Rækker!P26,Rækker!P42,CZ13))))))))</f>
        <v>2</v>
      </c>
      <c r="CZ13" s="16">
        <f>IF(AH3=Rækker!R26,Rækker!R42,IF(AH3=Rækker!T26,Rækker!T42,IF(AH3=Rækker!V26,Rækker!V42,IF(AH3=Rækker!X26,Rækker!X42,IF(AH3=Rækker!Z26,Rækker!Z42,IF(AH3=Rækker!AB26,Rækker!AB42,IF(AH3=Rækker!AD26,Rækker!AD42,IF(AH3=Rækker!AF26,Rækker!AF42,DA13))))))))</f>
        <v>2</v>
      </c>
      <c r="DA13" s="16">
        <f>IF(AH3=Rækker!AH26,Rækker!AH42,IF(AH3=Rækker!AJ26,Rækker!AJ42,IF(AH3=Rækker!AL26,Rækker!AL42,IF(AH3=Rækker!AN26,Rækker!AN42,0))))</f>
        <v>2</v>
      </c>
      <c r="DB13" s="16">
        <f>IF(AN3=Rækker!B26,Rækker!B42,IF(AN3=Rækker!D26,Rækker!D42,IF(AN3=Rækker!F26,Rækker!F42,IF(AN3=Rækker!H26,Rækker!H42,IF(AN3=Rækker!J26,Rækker!J42,IF(AN3=Rækker!L26,Rækker!L42,IF(AN3=Rækker!N26,Rækker!N42,IF(AN3=Rækker!P26,Rækker!P42,DC13))))))))</f>
        <v>2</v>
      </c>
      <c r="DC13" s="16">
        <f>IF(AN3=Rækker!R26,Rækker!R42,IF(AN3=Rækker!T26,Rækker!T42,IF(AN3=Rækker!V26,Rækker!V42,IF(AN3=Rækker!X26,Rækker!X42,IF(AN3=Rækker!Z26,Rækker!Z42,IF(AN3=Rækker!AB26,Rækker!AB42,IF(AN3=Rækker!AD26,Rækker!AD42,IF(AN3=Rækker!AF26,Rækker!AF42,DD13))))))))</f>
        <v>0</v>
      </c>
      <c r="DD13" s="16">
        <f>IF(AN3=Rækker!AH26,Rækker!AH42,IF(AN3=Rækker!AJ26,Rækker!AJ42,IF(AN3=Rækker!AL26,Rækker!AL42,IF(AN3=Rækker!AN26,Rækker!AN42,0))))</f>
        <v>0</v>
      </c>
      <c r="DE13" s="16">
        <f>IF(AT3=Rækker!B26,Rækker!B42,IF(AT3=Rækker!D26,Rækker!D42,IF(AT3=Rækker!F26,Rækker!F42,IF(AT3=Rækker!H26,Rækker!H42,IF(AT3=Rækker!J26,Rækker!J42,IF(AT3=Rækker!L26,Rækker!L42,IF(AT3=Rækker!N26,Rækker!N42,IF(AT3=Rækker!P26,Rækker!P42,DF13))))))))</f>
        <v>2</v>
      </c>
      <c r="DF13" s="16">
        <f>IF(AT3=Rækker!R26,Rækker!R42,IF(AT3=Rækker!T26,Rækker!T42,IF(AT3=Rækker!V26,Rækker!V42,IF(AT3=Rækker!X26,Rækker!X42,IF(AT3=Rækker!Z26,Rækker!Z42,IF(AT3=Rækker!AB26,Rækker!AB42,IF(AT3=Rækker!AD26,Rækker!AD42,IF(AT3=Rækker!AF26,Rækker!AF42,DG13))))))))</f>
        <v>0</v>
      </c>
      <c r="DG13" s="16">
        <f>IF(AT3=Rækker!AH26,Rækker!AH42,IF(AT3=Rækker!AJ26,Rækker!AJ42,IF(AT3=Rækker!AL26,Rækker!AL42,IF(AT3=Rækker!AN26,Rækker!AN42,0))))</f>
        <v>0</v>
      </c>
      <c r="DH13" s="16" t="str">
        <f>IF(AZ3=Rækker!B26,Rækker!B42,IF(AZ3=Rækker!D26,Rækker!D42,IF(AZ3=Rækker!F26,Rækker!F42,IF(AZ3=Rækker!H26,Rækker!H42,IF(AZ3=Rækker!J26,Rækker!J42,IF(AZ3=Rækker!L26,Rækker!L42,IF(AZ3=Rækker!N26,Rækker!N42,IF(AZ3=Rækker!P26,Rækker!P42,DI13))))))))</f>
        <v>x</v>
      </c>
      <c r="DI13" s="16" t="str">
        <f>IF(AZ3=Rækker!R26,Rækker!R42,IF(AZ3=Rækker!T26,Rækker!T42,IF(AZ3=Rækker!V26,Rækker!V42,IF(AZ3=Rækker!X26,Rækker!X42,IF(AZ3=Rækker!Z26,Rækker!Z42,IF(AZ3=Rækker!AB26,Rækker!AB42,IF(AZ3=Rækker!AD26,Rækker!AD42,IF(AZ3=Rækker!AF26,Rækker!AF42,DJ13))))))))</f>
        <v>x</v>
      </c>
      <c r="DJ13" s="16">
        <f>IF(AZ3=Rækker!AH26,Rækker!AH42,IF(AZ3=Rækker!AJ26,Rækker!AJ42,IF(AZ3=Rækker!AL26,Rækker!AL42,IF(AZ3=Rækker!AN26,Rækker!AN42,0))))</f>
        <v>0</v>
      </c>
      <c r="DK13" s="16">
        <f>IF(BF3=Rækker!B26,Rækker!B42,IF(BF3=Rækker!D26,Rækker!D42,IF(BF3=Rækker!F26,Rækker!F42,IF(BF3=Rækker!H26,Rækker!H42,IF(BF3=Rækker!J26,Rækker!J42,IF(BF3=Rækker!L26,Rækker!L42,IF(BF3=Rækker!N26,Rækker!N42,IF(BF3=Rækker!P26,Rækker!P42,DL13))))))))</f>
        <v>2</v>
      </c>
      <c r="DL13" s="16">
        <f>IF(BF3=Rækker!R26,Rækker!R42,IF(BF3=Rækker!T26,Rækker!T42,IF(BF3=Rækker!V26,Rækker!V42,IF(BF3=Rækker!X26,Rækker!X42,IF(BF3=Rækker!Z26,Rækker!Z42,IF(BF3=Rækker!AB26,Rækker!AB42,IF(BF3=Rækker!AD26,Rækker!AD42,IF(BF3=Rækker!AF26,Rækker!AF42,DM13))))))))</f>
        <v>0</v>
      </c>
      <c r="DM13" s="16">
        <f>IF(BF3=Rækker!AH26,Rækker!AH42,IF(BF3=Rækker!AJ26,Rækker!AJ42,IF(BF3=Rækker!AL26,Rækker!AL42,IF(BF3=Rækker!AN26,Rækker!AN42,0))))</f>
        <v>0</v>
      </c>
      <c r="DN13" s="16">
        <f>IF(BL3=Rækker!B26,Rækker!B42,IF(BL3=Rækker!D26,Rækker!D42,IF(BL3=Rækker!F26,Rækker!F42,IF(BL3=Rækker!H26,Rækker!H42,IF(BL3=Rækker!J26,Rækker!J42,IF(BL3=Rækker!L26,Rækker!L42,IF(BL3=Rækker!N26,Rækker!N42,IF(BL3=Rækker!P26,Rækker!P42,DO13))))))))</f>
        <v>1</v>
      </c>
      <c r="DO13" s="16">
        <f>IF(BL3=Rækker!R26,Rækker!R42,IF(BL3=Rækker!T26,Rækker!T42,IF(BL3=Rækker!V26,Rækker!V42,IF(BL3=Rækker!X26,Rækker!X42,IF(BL3=Rækker!Z26,Rækker!Z42,IF(BL3=Rækker!AB26,Rækker!AB42,IF(BL3=Rækker!AD26,Rækker!AD42,IF(BL3=Rækker!AF26,Rækker!AF42,DP13))))))))</f>
        <v>0</v>
      </c>
      <c r="DP13" s="16">
        <f>IF(BL3=Rækker!AH26,Rækker!AH42,IF(BL3=Rækker!AJ26,Rækker!AJ42,IF(BL3=Rækker!AL26,Rækker!AL42,IF(BL3=Rækker!AN26,Rækker!AN42,0))))</f>
        <v>0</v>
      </c>
    </row>
    <row r="14" spans="1:120" ht="14.45" customHeight="1" thickBot="1" x14ac:dyDescent="0.2">
      <c r="A14" s="58"/>
      <c r="B14" s="60" t="s">
        <v>59</v>
      </c>
      <c r="C14" s="122" t="str">
        <f>CONCATENATE(Kampe!B8," - ",Kampe!D8,"..........................................................................................")</f>
        <v>Cardiff - Birmingham..........................................................................................</v>
      </c>
      <c r="D14" s="122"/>
      <c r="E14" s="122"/>
      <c r="F14" s="129"/>
      <c r="G14" s="59" t="s">
        <v>72</v>
      </c>
      <c r="H14" s="37">
        <f>IF('1. Division'!H14&lt;&gt;"",'1. Division'!H14,"")</f>
        <v>1</v>
      </c>
      <c r="I14" s="156" t="str">
        <f t="shared" si="1"/>
        <v/>
      </c>
      <c r="J14" s="157"/>
      <c r="K14" s="170" t="str">
        <f t="shared" si="2"/>
        <v>X</v>
      </c>
      <c r="L14" s="157"/>
      <c r="M14" s="170" t="str">
        <f t="shared" si="3"/>
        <v/>
      </c>
      <c r="N14" s="171"/>
      <c r="O14" s="174" t="str">
        <f t="shared" si="4"/>
        <v/>
      </c>
      <c r="P14" s="157"/>
      <c r="Q14" s="170" t="str">
        <f t="shared" si="5"/>
        <v>X</v>
      </c>
      <c r="R14" s="157"/>
      <c r="S14" s="170" t="str">
        <f t="shared" si="6"/>
        <v/>
      </c>
      <c r="T14" s="171"/>
      <c r="U14" s="189" t="str">
        <f t="shared" si="7"/>
        <v/>
      </c>
      <c r="V14" s="190"/>
      <c r="W14" s="184" t="str">
        <f t="shared" si="8"/>
        <v/>
      </c>
      <c r="X14" s="185"/>
      <c r="Y14" s="191">
        <f t="shared" si="9"/>
        <v>2</v>
      </c>
      <c r="Z14" s="185"/>
      <c r="AA14" s="189" t="str">
        <f t="shared" si="10"/>
        <v/>
      </c>
      <c r="AB14" s="190"/>
      <c r="AC14" s="184" t="str">
        <f t="shared" si="11"/>
        <v/>
      </c>
      <c r="AD14" s="185"/>
      <c r="AE14" s="184">
        <f t="shared" si="12"/>
        <v>2</v>
      </c>
      <c r="AF14" s="186"/>
      <c r="AG14" s="189" t="str">
        <f t="shared" si="13"/>
        <v/>
      </c>
      <c r="AH14" s="190"/>
      <c r="AI14" s="184" t="str">
        <f t="shared" si="14"/>
        <v/>
      </c>
      <c r="AJ14" s="185"/>
      <c r="AK14" s="191">
        <f t="shared" si="15"/>
        <v>2</v>
      </c>
      <c r="AL14" s="185"/>
      <c r="AM14" s="189" t="str">
        <f t="shared" si="16"/>
        <v/>
      </c>
      <c r="AN14" s="190"/>
      <c r="AO14" s="184" t="str">
        <f t="shared" si="17"/>
        <v/>
      </c>
      <c r="AP14" s="185"/>
      <c r="AQ14" s="184">
        <f t="shared" si="18"/>
        <v>2</v>
      </c>
      <c r="AR14" s="186"/>
      <c r="AS14" s="189" t="str">
        <f t="shared" si="19"/>
        <v/>
      </c>
      <c r="AT14" s="190"/>
      <c r="AU14" s="184" t="str">
        <f t="shared" si="20"/>
        <v>X</v>
      </c>
      <c r="AV14" s="185"/>
      <c r="AW14" s="191" t="str">
        <f t="shared" si="21"/>
        <v/>
      </c>
      <c r="AX14" s="185"/>
      <c r="AY14" s="189">
        <f t="shared" si="22"/>
        <v>1</v>
      </c>
      <c r="AZ14" s="190"/>
      <c r="BA14" s="184" t="str">
        <f t="shared" si="23"/>
        <v/>
      </c>
      <c r="BB14" s="185"/>
      <c r="BC14" s="184" t="str">
        <f t="shared" si="24"/>
        <v/>
      </c>
      <c r="BD14" s="186"/>
      <c r="BE14" s="189" t="str">
        <f t="shared" si="25"/>
        <v/>
      </c>
      <c r="BF14" s="190"/>
      <c r="BG14" s="184" t="str">
        <f t="shared" si="26"/>
        <v/>
      </c>
      <c r="BH14" s="185"/>
      <c r="BI14" s="191">
        <f t="shared" si="27"/>
        <v>2</v>
      </c>
      <c r="BJ14" s="185"/>
      <c r="BK14" s="189" t="str">
        <f t="shared" si="28"/>
        <v/>
      </c>
      <c r="BL14" s="190"/>
      <c r="BM14" s="184" t="str">
        <f t="shared" si="29"/>
        <v/>
      </c>
      <c r="BN14" s="185"/>
      <c r="BO14" s="184">
        <f t="shared" si="30"/>
        <v>2</v>
      </c>
      <c r="BP14" s="186"/>
      <c r="BQ14" s="24"/>
      <c r="BR14" s="18" t="s">
        <v>23</v>
      </c>
      <c r="BS14" s="19" t="s">
        <v>24</v>
      </c>
      <c r="BT14" s="18" t="s">
        <v>25</v>
      </c>
      <c r="BU14" s="18"/>
      <c r="BV14" s="18" t="s">
        <v>26</v>
      </c>
      <c r="BW14" s="18"/>
      <c r="BX14" s="18" t="s">
        <v>27</v>
      </c>
      <c r="BY14" s="18"/>
      <c r="BZ14" s="18" t="s">
        <v>28</v>
      </c>
      <c r="CA14" s="18"/>
      <c r="CB14" s="20" t="s">
        <v>29</v>
      </c>
      <c r="CC14" s="18"/>
      <c r="CD14" s="19" t="s">
        <v>30</v>
      </c>
      <c r="CE14" s="18"/>
      <c r="CF14" s="20" t="s">
        <v>44</v>
      </c>
      <c r="CG14" s="16">
        <f>SUM(CG1:CG13)</f>
        <v>13</v>
      </c>
      <c r="CH14" s="16">
        <f>IF(AA32="",CV28,0)</f>
        <v>4</v>
      </c>
      <c r="CI14" s="16">
        <f>IF(AA32="",1,0)</f>
        <v>1</v>
      </c>
      <c r="CJ14" s="16" t="str">
        <f>IF(AB26=DB!K28,DB!W28,IF(AB26=DB!K29,DB!W29,IF(AB26=DB!K30,DB!W30,IF(AB26=DB!K31,DB!W31,IF(AB26=DB!K32,DB!W32,IF(AB26=DB!K33,DB!W33,IF(AB26=DB!K34,DB!W34,IF(AB26=DB!K35,DB!W35,CK14))))))))</f>
        <v/>
      </c>
      <c r="CK14" s="16" t="str">
        <f>IF(AB26=DB!K36,DB!W36,IF(AB26=DB!K37,DB!W37,IF(AB26=DB!K39,DB!W39,IF(AB26=DB!K40,DB!W40,IF(AB26=DB!K41,DB!W41,IF(AB26=DB!K42,DB!W42,IF(AB26=DB!K43,DB!W43,IF(AB26=DB!K44,DB!W44,CL14))))))))</f>
        <v/>
      </c>
      <c r="CL14" s="16" t="str">
        <f>IF(AB26=DB!K45,DB!W45,IF(AB26=DB!K46,DB!W46,IF(AB26=DB!K47,DB!W47,DB!W48)))</f>
        <v/>
      </c>
      <c r="CM14" s="16">
        <f>IF(H11=CM1,1,0)+IF(H12=CM2,1,0)+IF(H13=CM3,1,0)+IF(H14=CM4,1,0)+IF(H15=CM5,1,0)+IF(H16=CM6,1,0)+IF(H17=CM7,1,0)+IF(H18=CM8,1,0)+IF(H19=CM9,1,0)+IF(H20=CM10,1,0)+IF(H21=CM11,1,0)+IF(H22=CM12,1,0)+IF(H23=CM13,1,0)</f>
        <v>3</v>
      </c>
      <c r="CP14" s="16">
        <f>IF(H11=CP1,1,0)+IF(H12=CP2,1,0)+IF(H13=CP3,1,0)+IF(H14=CP4,1,0)+IF(H15=CP5,1,0)+IF(H16=CP6,1,0)+IF(H17=CP7,1,0)+IF(H18=CP8,1,0)+IF(H19=CP9,1,0)+IF(H20=CP10,1,0)+IF(H21=CP11,1,0)+IF(H22=CP12,1,0)+IF(H23=CP13,1,0)</f>
        <v>4</v>
      </c>
      <c r="CS14" s="16">
        <f>IF(H11=CS1,1,0)+IF(H12=CS2,1,0)+IF(H13=CS3,1,0)+IF(H14=CS4,1,0)+IF(H15=CS5,1,0)+IF(H16=CS6,1,0)+IF(H17=CS7,1,0)+IF(H18=CS8,1,0)+IF(H19=CS9,1,0)+IF(H20=CS10,1,0)+IF(H21=CS11,1,0)+IF(H22=CS12,1,0)+IF(H23=CS13,1,0)</f>
        <v>2</v>
      </c>
      <c r="CV14" s="16">
        <f>IF(H11=CV1,1,0)+IF(H12=CV2,1,0)+IF(H13=CV3,1,0)+IF(H14=CV4,1,0)+IF(H15=CV5,1,0)+IF(H16=CV6,1,0)+IF(H17=CV7,1,0)+IF(H18=CV8,1,0)+IF(H19=CV9,1,0)+IF(H20=CV10,1,0)+IF(H21=CV11,1,0)+IF(H22=CV12,1,0)+IF(H23=CV13,1,0)</f>
        <v>4</v>
      </c>
      <c r="CY14" s="16">
        <f>IF(H11=CY1,1,0)+IF(H12=CY2,1,0)+IF(H13=CY3,1,0)+IF(H14=CY4,1,0)+IF(H15=CY5,1,0)+IF(H16=CY6,1,0)+IF(H17=CY7,1,0)+IF(H18=CY8,1,0)+IF(H19=CY9,1,0)+IF(H20=CY10,1,0)+IF(H21=CY11,1,0)+IF(H22=CY12,1,0)+IF(H23=CY13,1,0)</f>
        <v>3</v>
      </c>
      <c r="DB14" s="16">
        <f>IF(H11=DB1,1,0)+IF(H12=DB2,1,0)+IF(H13=DB3,1,0)+IF(H14=DB4,1,0)+IF(H15=DB5,1,0)+IF(H16=DB6,1,0)+IF(H17=DB7,1,0)+IF(H18=DB8,1,0)+IF(H19=DB9,1,0)+IF(H20=DB10,1,0)+IF(H21=DB11,1,0)+IF(H22=DB12,1,0)+IF(H23=DB13,1,0)</f>
        <v>3</v>
      </c>
      <c r="DE14" s="16">
        <f>IF(H11=DE1,1,0)+IF(H12=DE2,1,0)+IF(H13=DE3,1,0)+IF(H14=DE4,1,0)+IF(H15=DE5,1,0)+IF(H16=DE6,1,0)+IF(H17=DE7,1,0)+IF(H18=DE8,1,0)+IF(H19=DE9,1,0)+IF(H20=DE10,1,0)+IF(H21=DE11,1,0)+IF(H22=DE12,1,0)+IF(H23=DE13,1,0)</f>
        <v>3</v>
      </c>
      <c r="DH14" s="16">
        <f>IF(H11=DH1,1,0)+IF(H12=DH2,1,0)+IF(H13=DH3,1,0)+IF(H14=DH4,1,0)+IF(H15=DH5,1,0)+IF(H16=DH6,1,0)+IF(H17=DH7,1,0)+IF(H18=DH8,1,0)+IF(H19=DH9,1,0)+IF(H20=DH10,1,0)+IF(H21=DH11,1,0)+IF(H22=DH12,1,0)+IF(H23=DH13,1,0)</f>
        <v>5</v>
      </c>
      <c r="DK14" s="16">
        <f>IF(H11=DK1,1,0)+IF(H12=DK2,1,0)+IF(H13=DK3,1,0)+IF(H14=DK4,1,0)+IF(H15=DK5,1,0)+IF(H16=DK6,1,0)+IF(H17=DK7,1,0)+IF(H18=DK8,1,0)+IF(H19=DK9,1,0)+IF(H20=DK10,1,0)+IF(H21=DK11,1,0)+IF(H22=DK12,1,0)+IF(H23=DK13,1,0)</f>
        <v>4</v>
      </c>
      <c r="DN14" s="16">
        <f>IF(H11=DN1,1,0)+IF(H12=DN2,1,0)+IF(H13=DN3,1,0)+IF(H14=DN4,1,0)+IF(H15=DN5,1,0)+IF(H16=DN6,1,0)+IF(H17=DN7,1,0)+IF(H18=DN8,1,0)+IF(H19=DN9,1,0)+IF(H20=DN10,1,0)+IF(H21=DN11,1,0)+IF(H22=DN12,1,0)+IF(H23=DN13,1,0)</f>
        <v>5</v>
      </c>
    </row>
    <row r="15" spans="1:120" ht="14.45" customHeight="1" thickTop="1" x14ac:dyDescent="0.15">
      <c r="A15" s="58"/>
      <c r="B15" s="60" t="s">
        <v>60</v>
      </c>
      <c r="C15" s="122" t="str">
        <f>CONCATENATE(Kampe!B9," - ",Kampe!D9,"..........................................................................................")</f>
        <v>Lincoln - Burnley..........................................................................................</v>
      </c>
      <c r="D15" s="122"/>
      <c r="E15" s="122"/>
      <c r="F15" s="129"/>
      <c r="G15" s="59" t="s">
        <v>72</v>
      </c>
      <c r="H15" s="38">
        <f>IF('1. Division'!H15&lt;&gt;"",'1. Division'!H15,"")</f>
        <v>1</v>
      </c>
      <c r="I15" s="158" t="str">
        <f t="shared" si="1"/>
        <v/>
      </c>
      <c r="J15" s="159"/>
      <c r="K15" s="172" t="str">
        <f t="shared" si="2"/>
        <v/>
      </c>
      <c r="L15" s="159"/>
      <c r="M15" s="172">
        <f t="shared" si="3"/>
        <v>2</v>
      </c>
      <c r="N15" s="173"/>
      <c r="O15" s="175">
        <f t="shared" si="4"/>
        <v>1</v>
      </c>
      <c r="P15" s="159"/>
      <c r="Q15" s="172" t="str">
        <f t="shared" si="5"/>
        <v/>
      </c>
      <c r="R15" s="159"/>
      <c r="S15" s="172" t="str">
        <f t="shared" si="6"/>
        <v/>
      </c>
      <c r="T15" s="173"/>
      <c r="U15" s="175" t="str">
        <f t="shared" si="7"/>
        <v/>
      </c>
      <c r="V15" s="188"/>
      <c r="W15" s="172" t="str">
        <f t="shared" si="8"/>
        <v/>
      </c>
      <c r="X15" s="159"/>
      <c r="Y15" s="158">
        <f t="shared" si="9"/>
        <v>2</v>
      </c>
      <c r="Z15" s="159"/>
      <c r="AA15" s="175" t="str">
        <f t="shared" si="10"/>
        <v/>
      </c>
      <c r="AB15" s="188"/>
      <c r="AC15" s="172" t="str">
        <f t="shared" si="11"/>
        <v/>
      </c>
      <c r="AD15" s="159"/>
      <c r="AE15" s="172">
        <f t="shared" si="12"/>
        <v>2</v>
      </c>
      <c r="AF15" s="173"/>
      <c r="AG15" s="175" t="str">
        <f t="shared" si="13"/>
        <v/>
      </c>
      <c r="AH15" s="188"/>
      <c r="AI15" s="172" t="str">
        <f t="shared" si="14"/>
        <v/>
      </c>
      <c r="AJ15" s="159"/>
      <c r="AK15" s="158">
        <f t="shared" si="15"/>
        <v>2</v>
      </c>
      <c r="AL15" s="159"/>
      <c r="AM15" s="175" t="str">
        <f t="shared" si="16"/>
        <v/>
      </c>
      <c r="AN15" s="188"/>
      <c r="AO15" s="172" t="str">
        <f t="shared" si="17"/>
        <v/>
      </c>
      <c r="AP15" s="159"/>
      <c r="AQ15" s="172">
        <f t="shared" si="18"/>
        <v>2</v>
      </c>
      <c r="AR15" s="173"/>
      <c r="AS15" s="175" t="str">
        <f t="shared" si="19"/>
        <v/>
      </c>
      <c r="AT15" s="188"/>
      <c r="AU15" s="172" t="str">
        <f t="shared" si="20"/>
        <v/>
      </c>
      <c r="AV15" s="159"/>
      <c r="AW15" s="158">
        <f t="shared" si="21"/>
        <v>2</v>
      </c>
      <c r="AX15" s="159"/>
      <c r="AY15" s="175" t="str">
        <f t="shared" si="22"/>
        <v/>
      </c>
      <c r="AZ15" s="188"/>
      <c r="BA15" s="172" t="str">
        <f t="shared" si="23"/>
        <v/>
      </c>
      <c r="BB15" s="159"/>
      <c r="BC15" s="172">
        <f t="shared" si="24"/>
        <v>2</v>
      </c>
      <c r="BD15" s="173"/>
      <c r="BE15" s="175" t="str">
        <f t="shared" si="25"/>
        <v/>
      </c>
      <c r="BF15" s="188"/>
      <c r="BG15" s="172" t="str">
        <f t="shared" si="26"/>
        <v/>
      </c>
      <c r="BH15" s="159"/>
      <c r="BI15" s="158">
        <f t="shared" si="27"/>
        <v>2</v>
      </c>
      <c r="BJ15" s="159"/>
      <c r="BK15" s="175">
        <f t="shared" si="28"/>
        <v>1</v>
      </c>
      <c r="BL15" s="188"/>
      <c r="BM15" s="172" t="str">
        <f t="shared" si="29"/>
        <v/>
      </c>
      <c r="BN15" s="159"/>
      <c r="BO15" s="172" t="str">
        <f t="shared" si="30"/>
        <v/>
      </c>
      <c r="BP15" s="173"/>
      <c r="BQ15" s="24"/>
      <c r="BR15" s="21" t="str">
        <f>IF(CG14=13,CONCATENATE(DB!BE28,"."),CONCATENATE(DB!BA28,"."))</f>
        <v>1.</v>
      </c>
      <c r="BS15" s="22" t="str">
        <f>IF(CG14=13,DB!BF28,DB!X28)</f>
        <v>Degnen</v>
      </c>
      <c r="BT15" s="16">
        <f>IF(CG14=13,DB!BL28,DB!AJ28)</f>
        <v>40</v>
      </c>
      <c r="BU15" s="16"/>
      <c r="BV15" s="16">
        <f>IF(CG14=13,DB!BM28,DB!AL28)</f>
        <v>17</v>
      </c>
      <c r="BW15" s="16"/>
      <c r="BX15" s="16">
        <f>IF(CG14=13,DB!BN28,DB!AN28)</f>
        <v>13</v>
      </c>
      <c r="BY15" s="16"/>
      <c r="BZ15" s="16">
        <f>IF(CG14=13,DB!BO28,DB!AP28)</f>
        <v>10</v>
      </c>
      <c r="CA15" s="16"/>
      <c r="CB15" s="21">
        <f>IF(CG14=13,DB!BP28,DB!AR28)</f>
        <v>259</v>
      </c>
      <c r="CC15" s="16" t="s">
        <v>20</v>
      </c>
      <c r="CD15" s="22">
        <f>IF(CG14=13,DB!BQ28,DB!AU28)</f>
        <v>248</v>
      </c>
      <c r="CE15" s="16"/>
      <c r="CF15" s="21">
        <f>IF(CG14=13,DB!BR28,DB!AX28)</f>
        <v>64</v>
      </c>
      <c r="CH15" s="16">
        <f>IF(AG32="",CY28,0)</f>
        <v>0</v>
      </c>
      <c r="CI15" s="16">
        <f>IF(AG32="",1,0)</f>
        <v>0</v>
      </c>
      <c r="CJ15" s="16" t="str">
        <f>IF(AH26=DB!K28,DB!W28,IF(AH26=DB!K29,DB!W29,IF(AH26=DB!K30,DB!W30,IF(AH26=DB!K31,DB!W31,IF(AH26=DB!K32,DB!W32,IF(AH26=DB!K33,DB!W33,IF(AH26=DB!K34,DB!W34,IF(AH26=DB!K35,DB!W35,CK15))))))))</f>
        <v>Disket</v>
      </c>
      <c r="CK15" s="16" t="str">
        <f>IF(AH26=DB!K36,DB!W36,IF(AH26=DB!K37,DB!W37,IF(AH26=DB!K39,DB!W39,IF(AH26=DB!K40,DB!W40,IF(AH26=DB!K41,DB!W41,IF(AH26=DB!K42,DB!W42,IF(AH26=DB!K43,DB!W43,IF(AH26=DB!K44,DB!W44,CL15))))))))</f>
        <v>Disket</v>
      </c>
      <c r="CL15" s="16" t="str">
        <f>IF(AH26=DB!K45,DB!W45,IF(AH26=DB!K46,DB!W46,IF(AH26=DB!K47,DB!W47,DB!W48)))</f>
        <v/>
      </c>
      <c r="CM15" s="16">
        <f>IF(J26=Rækker!B26,Rækker!B30,IF(J26=Rækker!D26,Rækker!D30,IF(J26=Rækker!F26,Rækker!F30,IF(J26=Rækker!H26,Rækker!H30,IF(J26=Rækker!J26,Rækker!J30,IF(J26=Rækker!L26,Rækker!L30,IF(J26=Rækker!N26,Rækker!N30,IF(J26=Rækker!P26,Rækker!P30,CN15))))))))</f>
        <v>1</v>
      </c>
      <c r="CN15" s="16">
        <f>IF(J26=Rækker!R26,Rækker!R30,IF(J26=Rækker!T26,Rækker!T30,IF(J26=Rækker!V26,Rækker!V30,IF(J26=Rækker!X26,Rækker!X30,IF(J26=Rækker!Z26,Rækker!Z30,IF(J26=Rækker!AB26,Rækker!AB30,IF(J26=Rækker!AD26,Rækker!AD30,IF(J26=Rækker!AF26,Rækker!AF30,CO15))))))))</f>
        <v>0</v>
      </c>
      <c r="CO15" s="16">
        <f>IF(J26=Rækker!AH26,Rækker!AH30,IF(J26=Rækker!AJ26,Rækker!AJ30,IF(J26=Rækker!AL26,Rækker!AL30,IF(J26=Rækker!AN26,Rækker!AN30,0))))</f>
        <v>0</v>
      </c>
      <c r="CP15" s="16">
        <f>IF(P26=Rækker!B26,Rækker!B30,IF(P26=Rækker!D26,Rækker!D30,IF(P26=Rækker!F26,Rækker!F30,IF(P26=Rækker!H26,Rækker!H30,IF(P26=Rækker!J26,Rækker!J30,IF(P26=Rækker!L26,Rækker!L30,IF(P26=Rækker!N26,Rækker!N30,IF(P26=Rækker!P26,Rækker!P30,CQ15))))))))</f>
        <v>1</v>
      </c>
      <c r="CQ15" s="16">
        <f>IF(P26=Rækker!R26,Rækker!R30,IF(P26=Rækker!T26,Rækker!T30,IF(P26=Rækker!V26,Rækker!V30,IF(P26=Rækker!X26,Rækker!X30,IF(P26=Rækker!Z26,Rækker!Z30,IF(P26=Rækker!AB26,Rækker!AB30,IF(P26=Rækker!AD26,Rækker!AD30,IF(P26=Rækker!AF26,Rækker!AF30,CR15))))))))</f>
        <v>1</v>
      </c>
      <c r="CR15" s="16">
        <f>IF(P26=Rækker!AH26,Rækker!AH30,IF(P26=Rækker!AJ26,Rækker!AJ30,IF(P26=Rækker!AL26,Rækker!AL30,IF(P26=Rækker!AN26,Rækker!AN30,0))))</f>
        <v>0</v>
      </c>
      <c r="CS15" s="16">
        <f>IF(V26=Rækker!B26,Rækker!B30,IF(V26=Rækker!D26,Rækker!D30,IF(V26=Rækker!F26,Rækker!F30,IF(V26=Rækker!H26,Rækker!H30,IF(V26=Rækker!J26,Rækker!J30,IF(V26=Rækker!L26,Rækker!L30,IF(V26=Rækker!N26,Rækker!N30,IF(V26=Rækker!P26,Rækker!P30,CT15))))))))</f>
        <v>1</v>
      </c>
      <c r="CT15" s="16">
        <f>IF(V26=Rækker!R26,Rækker!R30,IF(V26=Rækker!T26,Rækker!T30,IF(V26=Rækker!V26,Rækker!V30,IF(V26=Rækker!X26,Rækker!X30,IF(V26=Rækker!Z26,Rækker!Z30,IF(V26=Rækker!AB26,Rækker!AB30,IF(V26=Rækker!AD26,Rækker!AD30,IF(V26=Rækker!AF26,Rækker!AF30,CU15))))))))</f>
        <v>0</v>
      </c>
      <c r="CU15" s="16">
        <f>IF(V26=Rækker!AH26,Rækker!AH30,IF(V26=Rækker!AJ26,Rækker!AJ30,IF(V26=Rækker!AL26,Rækker!AL30,IF(V26=Rækker!AN26,Rækker!AN30,0))))</f>
        <v>0</v>
      </c>
      <c r="CV15" s="16">
        <f>IF(AB26=Rækker!B26,Rækker!B30,IF(AB26=Rækker!D26,Rækker!D30,IF(AB26=Rækker!F26,Rækker!F30,IF(AB26=Rækker!H26,Rækker!H30,IF(AB26=Rækker!J26,Rækker!J30,IF(AB26=Rækker!L26,Rækker!L30,IF(AB26=Rækker!N26,Rækker!N30,IF(AB26=Rækker!P26,Rækker!P30,CW15))))))))</f>
        <v>1</v>
      </c>
      <c r="CW15" s="16">
        <f>IF(AB26=Rækker!R26,Rækker!R30,IF(AB26=Rækker!T26,Rækker!T30,IF(AB26=Rækker!V26,Rækker!V30,IF(AB26=Rækker!X26,Rækker!X30,IF(AB26=Rækker!Z26,Rækker!Z30,IF(AB26=Rækker!AB26,Rækker!AB30,IF(AB26=Rækker!AD26,Rækker!AD30,IF(AB26=Rækker!AF26,Rækker!AF30,CX15))))))))</f>
        <v>1</v>
      </c>
      <c r="CX15" s="16">
        <f>IF(AB26=Rækker!AH26,Rækker!AH30,IF(AB26=Rækker!AJ26,Rækker!AJ30,IF(AB26=Rækker!AL26,Rækker!AL30,IF(AB26=Rækker!AN26,Rækker!AN30,0))))</f>
        <v>1</v>
      </c>
      <c r="CY15" s="16">
        <f>IF(AH26=Rækker!B26,Rækker!B30,IF(AH26=Rækker!D26,Rækker!D30,IF(AH26=Rækker!F26,Rækker!F30,IF(AH26=Rækker!H26,Rækker!H30,IF(AH26=Rækker!J26,Rækker!J30,IF(AH26=Rækker!L26,Rækker!L30,IF(AH26=Rækker!N26,Rækker!N30,IF(AH26=Rækker!P26,Rækker!P30,CZ15))))))))</f>
        <v>0</v>
      </c>
      <c r="CZ15" s="16">
        <f>IF(AH26=Rækker!R26,Rækker!R30,IF(AH26=Rækker!T26,Rækker!T30,IF(AH26=Rækker!V26,Rækker!V30,IF(AH26=Rækker!X26,Rækker!X30,IF(AH26=Rækker!Z26,Rækker!Z30,IF(AH26=Rækker!AB26,Rækker!AB30,IF(AH26=Rækker!AD26,Rækker!AD30,IF(AH26=Rækker!AF26,Rækker!AF30,DA15))))))))</f>
        <v>0</v>
      </c>
      <c r="DA15" s="16">
        <f>IF(AH26=Rækker!AH26,Rækker!AH30,IF(AH26=Rækker!AJ26,Rækker!AJ30,IF(AH26=Rækker!AL26,Rækker!AL30,IF(AH26=Rækker!AN26,Rækker!AN30,0))))</f>
        <v>0</v>
      </c>
      <c r="DB15" s="16">
        <f>IF(AN26=Rækker!B26,Rækker!B30,IF(AN26=Rækker!D26,Rækker!D30,IF(AN26=Rækker!F26,Rækker!F30,IF(AN26=Rækker!H26,Rækker!H30,IF(AN26=Rækker!J26,Rækker!J30,IF(AN26=Rækker!L26,Rækker!L30,IF(AN26=Rækker!N26,Rækker!N30,IF(AN26=Rækker!P26,Rækker!P30,DC15))))))))</f>
        <v>1</v>
      </c>
      <c r="DC15" s="16">
        <f>IF(AN26=Rækker!R26,Rækker!R30,IF(AN26=Rækker!T26,Rækker!T30,IF(AN26=Rækker!V26,Rækker!V30,IF(AN26=Rækker!X26,Rækker!X30,IF(AN26=Rækker!Z26,Rækker!Z30,IF(AN26=Rækker!AB26,Rækker!AB30,IF(AN26=Rækker!AD26,Rækker!AD30,IF(AN26=Rækker!AF26,Rækker!AF30,DD15))))))))</f>
        <v>1</v>
      </c>
      <c r="DD15" s="16">
        <f>IF(AN26=Rækker!AH26,Rækker!AH30,IF(AN26=Rækker!AJ26,Rækker!AJ30,IF(AN26=Rækker!AL26,Rækker!AL30,IF(AN26=Rækker!AN26,Rækker!AN30,0))))</f>
        <v>0</v>
      </c>
      <c r="DE15" s="16">
        <f>IF(AT26=Rækker!B26,Rækker!B30,IF(AT26=Rækker!D26,Rækker!D30,IF(AT26=Rækker!F26,Rækker!F30,IF(AT26=Rækker!H26,Rækker!H30,IF(AT26=Rækker!J26,Rækker!J30,IF(AT26=Rækker!L26,Rækker!L30,IF(AT26=Rækker!N26,Rækker!N30,IF(AT26=Rækker!P26,Rækker!P30,DF15))))))))</f>
        <v>1</v>
      </c>
      <c r="DF15" s="16">
        <f>IF(AT26=Rækker!R26,Rækker!R30,IF(AT26=Rækker!T26,Rækker!T30,IF(AT26=Rækker!V26,Rækker!V30,IF(AT26=Rækker!X26,Rækker!X30,IF(AT26=Rækker!Z26,Rækker!Z30,IF(AT26=Rækker!AB26,Rækker!AB30,IF(AT26=Rækker!AD26,Rækker!AD30,IF(AT26=Rækker!AF26,Rækker!AF30,DG15))))))))</f>
        <v>1</v>
      </c>
      <c r="DG15" s="16">
        <f>IF(AT26=Rækker!AH26,Rækker!AH30,IF(AT26=Rækker!AJ26,Rækker!AJ30,IF(AT26=Rækker!AL26,Rækker!AL30,IF(AT26=Rækker!AN26,Rækker!AN30,0))))</f>
        <v>1</v>
      </c>
      <c r="DH15" s="16">
        <f>IF(AZ26=Rækker!B26,Rækker!B30,IF(AZ26=Rækker!D26,Rækker!D30,IF(AZ26=Rækker!F26,Rækker!F30,IF(AZ26=Rækker!H26,Rækker!H30,IF(AZ26=Rækker!J26,Rækker!J30,IF(AZ26=Rækker!L26,Rækker!L30,IF(AZ26=Rækker!N26,Rækker!N30,IF(AZ26=Rækker!P26,Rækker!P30,DI15))))))))</f>
        <v>1</v>
      </c>
      <c r="DI15" s="16">
        <f>IF(AZ26=Rækker!R26,Rækker!R30,IF(AZ26=Rækker!T26,Rækker!T30,IF(AZ26=Rækker!V26,Rækker!V30,IF(AZ26=Rækker!X26,Rækker!X30,IF(AZ26=Rækker!Z26,Rækker!Z30,IF(AZ26=Rækker!AB26,Rækker!AB30,IF(AZ26=Rækker!AD26,Rækker!AD30,IF(AZ26=Rækker!AF26,Rækker!AF30,DJ15))))))))</f>
        <v>0</v>
      </c>
      <c r="DJ15" s="16">
        <f>IF(AZ26=Rækker!AH26,Rækker!AH30,IF(AZ26=Rækker!AJ26,Rækker!AJ30,IF(AZ26=Rækker!AL26,Rækker!AL30,IF(AZ26=Rækker!AN26,Rækker!AN30,0))))</f>
        <v>0</v>
      </c>
      <c r="DK15" s="16">
        <f>IF(BF26=Rækker!B26,Rækker!B30,IF(BF26=Rækker!D26,Rækker!D30,IF(BF26=Rækker!F26,Rækker!F30,IF(BF26=Rækker!H26,Rækker!H30,IF(BF26=Rækker!J26,Rækker!J30,IF(BF26=Rækker!L26,Rækker!L30,IF(BF26=Rækker!N26,Rækker!N30,IF(BF26=Rækker!P26,Rækker!P30,DL15))))))))</f>
        <v>1</v>
      </c>
      <c r="DL15" s="16">
        <f>IF(BF26=Rækker!R26,Rækker!R30,IF(BF26=Rækker!T26,Rækker!T30,IF(BF26=Rækker!V26,Rækker!V30,IF(BF26=Rækker!X26,Rækker!X30,IF(BF26=Rækker!Z26,Rækker!Z30,IF(BF26=Rækker!AB26,Rækker!AB30,IF(BF26=Rækker!AD26,Rækker!AD30,IF(BF26=Rækker!AF26,Rækker!AF30,DM15))))))))</f>
        <v>1</v>
      </c>
      <c r="DM15" s="16">
        <f>IF(BF26=Rækker!AH26,Rækker!AH30,IF(BF26=Rækker!AJ26,Rækker!AJ30,IF(BF26=Rækker!AL26,Rækker!AL30,IF(BF26=Rækker!AN26,Rækker!AN30,0))))</f>
        <v>1</v>
      </c>
      <c r="DN15" s="16">
        <f>IF(BL26=Rækker!B26,Rækker!B30,IF(BL26=Rækker!D26,Rækker!D30,IF(BL26=Rækker!F26,Rækker!F30,IF(BL26=Rækker!H26,Rækker!H30,IF(BL26=Rækker!J26,Rækker!J30,IF(BL26=Rækker!L26,Rækker!L30,IF(BL26=Rækker!N26,Rækker!N30,IF(BL26=Rækker!P26,Rækker!P30,DO15))))))))</f>
        <v>1</v>
      </c>
      <c r="DO15" s="16">
        <f>IF(BL26=Rækker!R26,Rækker!R30,IF(BL26=Rækker!T26,Rækker!T30,IF(BL26=Rækker!V26,Rækker!V30,IF(BL26=Rækker!X26,Rækker!X30,IF(BL26=Rækker!Z26,Rækker!Z30,IF(BL26=Rækker!AB26,Rækker!AB30,IF(BL26=Rækker!AD26,Rækker!AD30,IF(BL26=Rækker!AF26,Rækker!AF30,DP15))))))))</f>
        <v>1</v>
      </c>
      <c r="DP15" s="16">
        <f>IF(BL26=Rækker!AH26,Rækker!AH30,IF(BL26=Rækker!AJ26,Rækker!AJ30,IF(BL26=Rækker!AL26,Rækker!AL30,IF(BL26=Rækker!AN26,Rækker!AN30,0))))</f>
        <v>0</v>
      </c>
    </row>
    <row r="16" spans="1:120" ht="14.45" customHeight="1" thickBot="1" x14ac:dyDescent="0.2">
      <c r="A16" s="58"/>
      <c r="B16" s="61" t="s">
        <v>61</v>
      </c>
      <c r="C16" s="127" t="str">
        <f>CONCATENATE(Kampe!B10," - ",Kampe!D10,"..........................................................................................")</f>
        <v>Preston - West Bromwich..........................................................................................</v>
      </c>
      <c r="D16" s="127"/>
      <c r="E16" s="127"/>
      <c r="F16" s="128"/>
      <c r="G16" s="59" t="s">
        <v>72</v>
      </c>
      <c r="H16" s="39" t="str">
        <f>IF('1. Division'!H16&lt;&gt;"",'1. Division'!H16,"")</f>
        <v>x</v>
      </c>
      <c r="I16" s="154" t="str">
        <f t="shared" si="1"/>
        <v/>
      </c>
      <c r="J16" s="155"/>
      <c r="K16" s="168" t="str">
        <f t="shared" si="2"/>
        <v/>
      </c>
      <c r="L16" s="155"/>
      <c r="M16" s="168">
        <f t="shared" si="3"/>
        <v>2</v>
      </c>
      <c r="N16" s="169"/>
      <c r="O16" s="176" t="str">
        <f t="shared" si="4"/>
        <v/>
      </c>
      <c r="P16" s="155"/>
      <c r="Q16" s="168" t="str">
        <f t="shared" si="5"/>
        <v/>
      </c>
      <c r="R16" s="155"/>
      <c r="S16" s="168">
        <f t="shared" si="6"/>
        <v>2</v>
      </c>
      <c r="T16" s="169"/>
      <c r="U16" s="176" t="str">
        <f t="shared" si="7"/>
        <v/>
      </c>
      <c r="V16" s="192"/>
      <c r="W16" s="168" t="str">
        <f t="shared" si="8"/>
        <v/>
      </c>
      <c r="X16" s="155"/>
      <c r="Y16" s="154">
        <f t="shared" si="9"/>
        <v>2</v>
      </c>
      <c r="Z16" s="155"/>
      <c r="AA16" s="176" t="str">
        <f t="shared" si="10"/>
        <v/>
      </c>
      <c r="AB16" s="192"/>
      <c r="AC16" s="168" t="str">
        <f t="shared" si="11"/>
        <v/>
      </c>
      <c r="AD16" s="155"/>
      <c r="AE16" s="168">
        <f t="shared" si="12"/>
        <v>2</v>
      </c>
      <c r="AF16" s="169"/>
      <c r="AG16" s="176" t="str">
        <f t="shared" si="13"/>
        <v/>
      </c>
      <c r="AH16" s="192"/>
      <c r="AI16" s="168" t="str">
        <f t="shared" si="14"/>
        <v/>
      </c>
      <c r="AJ16" s="155"/>
      <c r="AK16" s="154">
        <f t="shared" si="15"/>
        <v>2</v>
      </c>
      <c r="AL16" s="155"/>
      <c r="AM16" s="176" t="str">
        <f t="shared" si="16"/>
        <v/>
      </c>
      <c r="AN16" s="192"/>
      <c r="AO16" s="168" t="str">
        <f t="shared" si="17"/>
        <v/>
      </c>
      <c r="AP16" s="155"/>
      <c r="AQ16" s="168">
        <f t="shared" si="18"/>
        <v>2</v>
      </c>
      <c r="AR16" s="169"/>
      <c r="AS16" s="176" t="str">
        <f t="shared" si="19"/>
        <v/>
      </c>
      <c r="AT16" s="192"/>
      <c r="AU16" s="168" t="str">
        <f t="shared" si="20"/>
        <v/>
      </c>
      <c r="AV16" s="155"/>
      <c r="AW16" s="154">
        <f t="shared" si="21"/>
        <v>2</v>
      </c>
      <c r="AX16" s="155"/>
      <c r="AY16" s="176" t="str">
        <f t="shared" si="22"/>
        <v/>
      </c>
      <c r="AZ16" s="192"/>
      <c r="BA16" s="168" t="str">
        <f t="shared" si="23"/>
        <v/>
      </c>
      <c r="BB16" s="155"/>
      <c r="BC16" s="168">
        <f t="shared" si="24"/>
        <v>2</v>
      </c>
      <c r="BD16" s="169"/>
      <c r="BE16" s="176" t="str">
        <f t="shared" si="25"/>
        <v/>
      </c>
      <c r="BF16" s="192"/>
      <c r="BG16" s="168" t="str">
        <f t="shared" si="26"/>
        <v/>
      </c>
      <c r="BH16" s="155"/>
      <c r="BI16" s="154">
        <f t="shared" si="27"/>
        <v>2</v>
      </c>
      <c r="BJ16" s="155"/>
      <c r="BK16" s="176" t="str">
        <f t="shared" si="28"/>
        <v/>
      </c>
      <c r="BL16" s="192"/>
      <c r="BM16" s="168" t="str">
        <f t="shared" si="29"/>
        <v/>
      </c>
      <c r="BN16" s="155"/>
      <c r="BO16" s="168">
        <f t="shared" si="30"/>
        <v>2</v>
      </c>
      <c r="BP16" s="169"/>
      <c r="BQ16" s="24"/>
      <c r="BR16" s="21" t="str">
        <f>IF(CG14=13,CONCATENATE(DB!BE29,"."),CONCATENATE(DB!BA29,"."))</f>
        <v>2.</v>
      </c>
      <c r="BS16" s="22" t="str">
        <f>IF(CG14=13,DB!BF29,DB!X29)</f>
        <v>Far</v>
      </c>
      <c r="BT16" s="16">
        <f>IF(CG14=13,DB!BL29,DB!AJ29)</f>
        <v>40</v>
      </c>
      <c r="BU16" s="16"/>
      <c r="BV16" s="16">
        <f>IF(CG14=13,DB!BM29,DB!AL29)</f>
        <v>16</v>
      </c>
      <c r="BW16" s="16"/>
      <c r="BX16" s="16">
        <f>IF(CG14=13,DB!BN29,DB!AN29)</f>
        <v>15</v>
      </c>
      <c r="BY16" s="16"/>
      <c r="BZ16" s="16">
        <f>IF(CG14=13,DB!BO29,DB!AP29)</f>
        <v>9</v>
      </c>
      <c r="CA16" s="16"/>
      <c r="CB16" s="21">
        <f>IF(CG14=13,DB!BP29,DB!AR29)</f>
        <v>254</v>
      </c>
      <c r="CC16" s="16" t="s">
        <v>20</v>
      </c>
      <c r="CD16" s="22">
        <f>IF(CG14=13,DB!BQ29,DB!AU29)</f>
        <v>245</v>
      </c>
      <c r="CE16" s="16"/>
      <c r="CF16" s="21">
        <f>IF(CG14=13,DB!BR29,DB!AX29)</f>
        <v>63</v>
      </c>
      <c r="CG16" s="28">
        <f>CH21/CI21</f>
        <v>3.6315789473684212</v>
      </c>
      <c r="CH16" s="16">
        <f>IF(AM32="",DB28,0)</f>
        <v>2</v>
      </c>
      <c r="CI16" s="16">
        <f>IF(AM32="",1,0)</f>
        <v>1</v>
      </c>
      <c r="CJ16" s="16" t="str">
        <f>IF(AN26=DB!K28,DB!W28,IF(AN26=DB!K29,DB!W29,IF(AN26=DB!K30,DB!W30,IF(AN26=DB!K31,DB!W31,IF(AN26=DB!K32,DB!W32,IF(AN26=DB!K33,DB!W33,IF(AN26=DB!K34,DB!W34,IF(AN26=DB!K35,DB!W35,CK16))))))))</f>
        <v/>
      </c>
      <c r="CK16" s="16" t="str">
        <f>IF(AN26=DB!K36,DB!W36,IF(AN26=DB!K37,DB!W37,IF(AN26=DB!K39,DB!W39,IF(AN26=DB!K40,DB!W40,IF(AN26=DB!K41,DB!W41,IF(AN26=DB!K42,DB!W42,IF(AN26=DB!K43,DB!W43,IF(AN26=DB!K44,DB!W44,CL16))))))))</f>
        <v/>
      </c>
      <c r="CL16" s="16" t="str">
        <f>IF(AN26=DB!K45,DB!W45,IF(AN26=DB!K46,DB!W46,IF(AN26=DB!K47,DB!W47,DB!W48)))</f>
        <v/>
      </c>
      <c r="CM16" s="16">
        <f>IF(J26=Rækker!B26,Rækker!B31,IF(J26=Rækker!D26,Rækker!D31,IF(J26=Rækker!F26,Rækker!F31,IF(J26=Rækker!H26,Rækker!H31,IF(J26=Rækker!J26,Rækker!J31,IF(J26=Rækker!L26,Rækker!L31,IF(J26=Rækker!N26,Rækker!N31,IF(J26=Rækker!P26,Rækker!P31,CN16))))))))</f>
        <v>2</v>
      </c>
      <c r="CN16" s="16">
        <f>IF(J26=Rækker!R26,Rækker!R31,IF(J26=Rækker!T26,Rækker!T31,IF(J26=Rækker!V26,Rækker!V31,IF(J26=Rækker!X26,Rækker!X31,IF(J26=Rækker!Z26,Rækker!Z31,IF(J26=Rækker!AB26,Rækker!AB31,IF(J26=Rækker!AD26,Rækker!AD31,IF(J26=Rækker!AF26,Rækker!AF31,CO16))))))))</f>
        <v>0</v>
      </c>
      <c r="CO16" s="16">
        <f>IF(J26=Rækker!AH26,Rækker!AH31,IF(J26=Rækker!AJ26,Rækker!AJ31,IF(J26=Rækker!AL26,Rækker!AL31,IF(J26=Rækker!AN26,Rækker!AN31,0))))</f>
        <v>0</v>
      </c>
      <c r="CP16" s="16" t="str">
        <f>IF(P26=Rækker!B26,Rækker!B31,IF(P26=Rækker!D26,Rækker!D31,IF(P26=Rækker!F26,Rækker!F31,IF(P26=Rækker!H26,Rækker!H31,IF(P26=Rækker!J26,Rækker!J31,IF(P26=Rækker!L26,Rækker!L31,IF(P26=Rækker!N26,Rækker!N31,IF(P26=Rækker!P26,Rækker!P31,CQ16))))))))</f>
        <v>x</v>
      </c>
      <c r="CQ16" s="16" t="str">
        <f>IF(P26=Rækker!R26,Rækker!R31,IF(P26=Rækker!T26,Rækker!T31,IF(P26=Rækker!V26,Rækker!V31,IF(P26=Rækker!X26,Rækker!X31,IF(P26=Rækker!Z26,Rækker!Z31,IF(P26=Rækker!AB26,Rækker!AB31,IF(P26=Rækker!AD26,Rækker!AD31,IF(P26=Rækker!AF26,Rækker!AF31,CR16))))))))</f>
        <v>x</v>
      </c>
      <c r="CR16" s="16">
        <f>IF(P26=Rækker!AH26,Rækker!AH31,IF(P26=Rækker!AJ26,Rækker!AJ31,IF(P26=Rækker!AL26,Rækker!AL31,IF(P26=Rækker!AN26,Rækker!AN31,0))))</f>
        <v>0</v>
      </c>
      <c r="CS16" s="16" t="str">
        <f>IF(V26=Rækker!B26,Rækker!B31,IF(V26=Rækker!D26,Rækker!D31,IF(V26=Rækker!F26,Rækker!F31,IF(V26=Rækker!H26,Rækker!H31,IF(V26=Rækker!J26,Rækker!J31,IF(V26=Rækker!L26,Rækker!L31,IF(V26=Rækker!N26,Rækker!N31,IF(V26=Rækker!P26,Rækker!P31,CT16))))))))</f>
        <v>x</v>
      </c>
      <c r="CT16" s="16">
        <f>IF(V26=Rækker!R26,Rækker!R31,IF(V26=Rækker!T26,Rækker!T31,IF(V26=Rækker!V26,Rækker!V31,IF(V26=Rækker!X26,Rækker!X31,IF(V26=Rækker!Z26,Rækker!Z31,IF(V26=Rækker!AB26,Rækker!AB31,IF(V26=Rækker!AD26,Rækker!AD31,IF(V26=Rækker!AF26,Rækker!AF31,CU16))))))))</f>
        <v>0</v>
      </c>
      <c r="CU16" s="16">
        <f>IF(V26=Rækker!AH26,Rækker!AH31,IF(V26=Rækker!AJ26,Rækker!AJ31,IF(V26=Rækker!AL26,Rækker!AL31,IF(V26=Rækker!AN26,Rækker!AN31,0))))</f>
        <v>0</v>
      </c>
      <c r="CV16" s="16" t="str">
        <f>IF(AB26=Rækker!B26,Rækker!B31,IF(AB26=Rækker!D26,Rækker!D31,IF(AB26=Rækker!F26,Rækker!F31,IF(AB26=Rækker!H26,Rækker!H31,IF(AB26=Rækker!J26,Rækker!J31,IF(AB26=Rækker!L26,Rækker!L31,IF(AB26=Rækker!N26,Rækker!N31,IF(AB26=Rækker!P26,Rækker!P31,CW16))))))))</f>
        <v>x</v>
      </c>
      <c r="CW16" s="16" t="str">
        <f>IF(AB26=Rækker!R26,Rækker!R31,IF(AB26=Rækker!T26,Rækker!T31,IF(AB26=Rækker!V26,Rækker!V31,IF(AB26=Rækker!X26,Rækker!X31,IF(AB26=Rækker!Z26,Rækker!Z31,IF(AB26=Rækker!AB26,Rækker!AB31,IF(AB26=Rækker!AD26,Rækker!AD31,IF(AB26=Rækker!AF26,Rækker!AF31,CX16))))))))</f>
        <v>x</v>
      </c>
      <c r="CX16" s="16" t="str">
        <f>IF(AB26=Rækker!AH26,Rækker!AH31,IF(AB26=Rækker!AJ26,Rækker!AJ31,IF(AB26=Rækker!AL26,Rækker!AL31,IF(AB26=Rækker!AN26,Rækker!AN31,0))))</f>
        <v>x</v>
      </c>
      <c r="CY16" s="16">
        <f>IF(AH26=Rækker!B26,Rækker!B31,IF(AH26=Rækker!D26,Rækker!D31,IF(AH26=Rækker!F26,Rækker!F31,IF(AH26=Rækker!H26,Rækker!H31,IF(AH26=Rækker!J26,Rækker!J31,IF(AH26=Rækker!L26,Rækker!L31,IF(AH26=Rækker!N26,Rækker!N31,IF(AH26=Rækker!P26,Rækker!P31,CZ16))))))))</f>
        <v>0</v>
      </c>
      <c r="CZ16" s="16">
        <f>IF(AH26=Rækker!R26,Rækker!R31,IF(AH26=Rækker!T26,Rækker!T31,IF(AH26=Rækker!V26,Rækker!V31,IF(AH26=Rækker!X26,Rækker!X31,IF(AH26=Rækker!Z26,Rækker!Z31,IF(AH26=Rækker!AB26,Rækker!AB31,IF(AH26=Rækker!AD26,Rækker!AD31,IF(AH26=Rækker!AF26,Rækker!AF31,DA16))))))))</f>
        <v>0</v>
      </c>
      <c r="DA16" s="16">
        <f>IF(AH26=Rækker!AH26,Rækker!AH31,IF(AH26=Rækker!AJ26,Rækker!AJ31,IF(AH26=Rækker!AL26,Rækker!AL31,IF(AH26=Rækker!AN26,Rækker!AN31,0))))</f>
        <v>0</v>
      </c>
      <c r="DB16" s="16" t="str">
        <f>IF(AN26=Rækker!B26,Rækker!B31,IF(AN26=Rækker!D26,Rækker!D31,IF(AN26=Rækker!F26,Rækker!F31,IF(AN26=Rækker!H26,Rækker!H31,IF(AN26=Rækker!J26,Rækker!J31,IF(AN26=Rækker!L26,Rækker!L31,IF(AN26=Rækker!N26,Rækker!N31,IF(AN26=Rækker!P26,Rækker!P31,DC16))))))))</f>
        <v>x</v>
      </c>
      <c r="DC16" s="16" t="str">
        <f>IF(AN26=Rækker!R26,Rækker!R31,IF(AN26=Rækker!T26,Rækker!T31,IF(AN26=Rækker!V26,Rækker!V31,IF(AN26=Rækker!X26,Rækker!X31,IF(AN26=Rækker!Z26,Rækker!Z31,IF(AN26=Rækker!AB26,Rækker!AB31,IF(AN26=Rækker!AD26,Rækker!AD31,IF(AN26=Rækker!AF26,Rækker!AF31,DD16))))))))</f>
        <v>x</v>
      </c>
      <c r="DD16" s="16">
        <f>IF(AN26=Rækker!AH26,Rækker!AH31,IF(AN26=Rækker!AJ26,Rækker!AJ31,IF(AN26=Rækker!AL26,Rækker!AL31,IF(AN26=Rækker!AN26,Rækker!AN31,0))))</f>
        <v>0</v>
      </c>
      <c r="DE16" s="16">
        <f>IF(AT26=Rækker!B26,Rækker!B31,IF(AT26=Rækker!D26,Rækker!D31,IF(AT26=Rækker!F26,Rækker!F31,IF(AT26=Rækker!H26,Rækker!H31,IF(AT26=Rækker!J26,Rækker!J31,IF(AT26=Rækker!L26,Rækker!L31,IF(AT26=Rækker!N26,Rækker!N31,IF(AT26=Rækker!P26,Rækker!P31,DF16))))))))</f>
        <v>2</v>
      </c>
      <c r="DF16" s="16">
        <f>IF(AT26=Rækker!R26,Rækker!R31,IF(AT26=Rækker!T26,Rækker!T31,IF(AT26=Rækker!V26,Rækker!V31,IF(AT26=Rækker!X26,Rækker!X31,IF(AT26=Rækker!Z26,Rækker!Z31,IF(AT26=Rækker!AB26,Rækker!AB31,IF(AT26=Rækker!AD26,Rækker!AD31,IF(AT26=Rækker!AF26,Rækker!AF31,DG16))))))))</f>
        <v>2</v>
      </c>
      <c r="DG16" s="16">
        <f>IF(AT26=Rækker!AH26,Rækker!AH31,IF(AT26=Rækker!AJ26,Rækker!AJ31,IF(AT26=Rækker!AL26,Rækker!AL31,IF(AT26=Rækker!AN26,Rækker!AN31,0))))</f>
        <v>2</v>
      </c>
      <c r="DH16" s="16" t="str">
        <f>IF(AZ26=Rækker!B26,Rækker!B31,IF(AZ26=Rækker!D26,Rækker!D31,IF(AZ26=Rækker!F26,Rækker!F31,IF(AZ26=Rækker!H26,Rækker!H31,IF(AZ26=Rækker!J26,Rækker!J31,IF(AZ26=Rækker!L26,Rækker!L31,IF(AZ26=Rækker!N26,Rækker!N31,IF(AZ26=Rækker!P26,Rækker!P31,DI16))))))))</f>
        <v>x</v>
      </c>
      <c r="DI16" s="16">
        <f>IF(AZ26=Rækker!R26,Rækker!R31,IF(AZ26=Rækker!T26,Rækker!T31,IF(AZ26=Rækker!V26,Rækker!V31,IF(AZ26=Rækker!X26,Rækker!X31,IF(AZ26=Rækker!Z26,Rækker!Z31,IF(AZ26=Rækker!AB26,Rækker!AB31,IF(AZ26=Rækker!AD26,Rækker!AD31,IF(AZ26=Rækker!AF26,Rækker!AF31,DJ16))))))))</f>
        <v>0</v>
      </c>
      <c r="DJ16" s="16">
        <f>IF(AZ26=Rækker!AH26,Rækker!AH31,IF(AZ26=Rækker!AJ26,Rækker!AJ31,IF(AZ26=Rækker!AL26,Rækker!AL31,IF(AZ26=Rækker!AN26,Rækker!AN31,0))))</f>
        <v>0</v>
      </c>
      <c r="DK16" s="16">
        <f>IF(BF26=Rækker!B26,Rækker!B31,IF(BF26=Rækker!D26,Rækker!D31,IF(BF26=Rækker!F26,Rækker!F31,IF(BF26=Rækker!H26,Rækker!H31,IF(BF26=Rækker!J26,Rækker!J31,IF(BF26=Rækker!L26,Rækker!L31,IF(BF26=Rækker!N26,Rækker!N31,IF(BF26=Rækker!P26,Rækker!P31,DL16))))))))</f>
        <v>2</v>
      </c>
      <c r="DL16" s="16">
        <f>IF(BF26=Rækker!R26,Rækker!R31,IF(BF26=Rækker!T26,Rækker!T31,IF(BF26=Rækker!V26,Rækker!V31,IF(BF26=Rækker!X26,Rækker!X31,IF(BF26=Rækker!Z26,Rækker!Z31,IF(BF26=Rækker!AB26,Rækker!AB31,IF(BF26=Rækker!AD26,Rækker!AD31,IF(BF26=Rækker!AF26,Rækker!AF31,DM16))))))))</f>
        <v>2</v>
      </c>
      <c r="DM16" s="16">
        <f>IF(BF26=Rækker!AH26,Rækker!AH31,IF(BF26=Rækker!AJ26,Rækker!AJ31,IF(BF26=Rækker!AL26,Rækker!AL31,IF(BF26=Rækker!AN26,Rækker!AN31,0))))</f>
        <v>2</v>
      </c>
      <c r="DN16" s="16">
        <f>IF(BL26=Rækker!B26,Rækker!B31,IF(BL26=Rækker!D26,Rækker!D31,IF(BL26=Rækker!F26,Rækker!F31,IF(BL26=Rækker!H26,Rækker!H31,IF(BL26=Rækker!J26,Rækker!J31,IF(BL26=Rækker!L26,Rækker!L31,IF(BL26=Rækker!N26,Rækker!N31,IF(BL26=Rækker!P26,Rækker!P31,DO16))))))))</f>
        <v>2</v>
      </c>
      <c r="DO16" s="16">
        <f>IF(BL26=Rækker!R26,Rækker!R31,IF(BL26=Rækker!T26,Rækker!T31,IF(BL26=Rækker!V26,Rækker!V31,IF(BL26=Rækker!X26,Rækker!X31,IF(BL26=Rækker!Z26,Rækker!Z31,IF(BL26=Rækker!AB26,Rækker!AB31,IF(BL26=Rækker!AD26,Rækker!AD31,IF(BL26=Rækker!AF26,Rækker!AF31,DP16))))))))</f>
        <v>2</v>
      </c>
      <c r="DP16" s="16">
        <f>IF(BL26=Rækker!AH26,Rækker!AH31,IF(BL26=Rækker!AJ26,Rækker!AJ31,IF(BL26=Rækker!AL26,Rækker!AL31,IF(BL26=Rækker!AN26,Rækker!AN31,0))))</f>
        <v>0</v>
      </c>
    </row>
    <row r="17" spans="1:120" ht="14.45" customHeight="1" x14ac:dyDescent="0.15">
      <c r="A17" s="58"/>
      <c r="B17" s="60" t="s">
        <v>62</v>
      </c>
      <c r="C17" s="122" t="str">
        <f>CONCATENATE(Kampe!B11," - ",Kampe!D11,"..........................................................................................")</f>
        <v>West Ham - Southampton..........................................................................................</v>
      </c>
      <c r="D17" s="122"/>
      <c r="E17" s="122"/>
      <c r="F17" s="129"/>
      <c r="G17" s="59" t="s">
        <v>72</v>
      </c>
      <c r="H17" s="37">
        <f>IF('1. Division'!H17&lt;&gt;"",'1. Division'!H17,"")</f>
        <v>2</v>
      </c>
      <c r="I17" s="156">
        <f t="shared" si="1"/>
        <v>1</v>
      </c>
      <c r="J17" s="157"/>
      <c r="K17" s="170" t="str">
        <f t="shared" si="2"/>
        <v/>
      </c>
      <c r="L17" s="157"/>
      <c r="M17" s="170" t="str">
        <f t="shared" si="3"/>
        <v/>
      </c>
      <c r="N17" s="171"/>
      <c r="O17" s="174">
        <f t="shared" si="4"/>
        <v>1</v>
      </c>
      <c r="P17" s="157"/>
      <c r="Q17" s="170" t="str">
        <f t="shared" si="5"/>
        <v/>
      </c>
      <c r="R17" s="157"/>
      <c r="S17" s="170" t="str">
        <f t="shared" si="6"/>
        <v/>
      </c>
      <c r="T17" s="171"/>
      <c r="U17" s="189">
        <f t="shared" si="7"/>
        <v>1</v>
      </c>
      <c r="V17" s="190"/>
      <c r="W17" s="184" t="str">
        <f t="shared" si="8"/>
        <v/>
      </c>
      <c r="X17" s="185"/>
      <c r="Y17" s="191" t="str">
        <f t="shared" si="9"/>
        <v/>
      </c>
      <c r="Z17" s="185"/>
      <c r="AA17" s="189">
        <f t="shared" si="10"/>
        <v>1</v>
      </c>
      <c r="AB17" s="190"/>
      <c r="AC17" s="184" t="str">
        <f t="shared" si="11"/>
        <v/>
      </c>
      <c r="AD17" s="185"/>
      <c r="AE17" s="184" t="str">
        <f t="shared" si="12"/>
        <v/>
      </c>
      <c r="AF17" s="186"/>
      <c r="AG17" s="189">
        <f t="shared" si="13"/>
        <v>1</v>
      </c>
      <c r="AH17" s="190"/>
      <c r="AI17" s="184" t="str">
        <f t="shared" si="14"/>
        <v/>
      </c>
      <c r="AJ17" s="185"/>
      <c r="AK17" s="191" t="str">
        <f t="shared" si="15"/>
        <v/>
      </c>
      <c r="AL17" s="185"/>
      <c r="AM17" s="189">
        <f t="shared" si="16"/>
        <v>1</v>
      </c>
      <c r="AN17" s="190"/>
      <c r="AO17" s="184" t="str">
        <f t="shared" si="17"/>
        <v/>
      </c>
      <c r="AP17" s="185"/>
      <c r="AQ17" s="184" t="str">
        <f t="shared" si="18"/>
        <v/>
      </c>
      <c r="AR17" s="186"/>
      <c r="AS17" s="189">
        <f t="shared" si="19"/>
        <v>1</v>
      </c>
      <c r="AT17" s="190"/>
      <c r="AU17" s="184" t="str">
        <f t="shared" si="20"/>
        <v/>
      </c>
      <c r="AV17" s="185"/>
      <c r="AW17" s="191" t="str">
        <f t="shared" si="21"/>
        <v/>
      </c>
      <c r="AX17" s="185"/>
      <c r="AY17" s="189">
        <f t="shared" si="22"/>
        <v>1</v>
      </c>
      <c r="AZ17" s="190"/>
      <c r="BA17" s="184" t="str">
        <f t="shared" si="23"/>
        <v/>
      </c>
      <c r="BB17" s="185"/>
      <c r="BC17" s="184" t="str">
        <f t="shared" si="24"/>
        <v/>
      </c>
      <c r="BD17" s="186"/>
      <c r="BE17" s="189">
        <f t="shared" si="25"/>
        <v>1</v>
      </c>
      <c r="BF17" s="190"/>
      <c r="BG17" s="184" t="str">
        <f t="shared" si="26"/>
        <v/>
      </c>
      <c r="BH17" s="185"/>
      <c r="BI17" s="191" t="str">
        <f t="shared" si="27"/>
        <v/>
      </c>
      <c r="BJ17" s="185"/>
      <c r="BK17" s="189">
        <f t="shared" si="28"/>
        <v>1</v>
      </c>
      <c r="BL17" s="190"/>
      <c r="BM17" s="184" t="str">
        <f t="shared" si="29"/>
        <v/>
      </c>
      <c r="BN17" s="185"/>
      <c r="BO17" s="184" t="str">
        <f t="shared" si="30"/>
        <v/>
      </c>
      <c r="BP17" s="186"/>
      <c r="BQ17" s="24"/>
      <c r="BR17" s="21" t="str">
        <f>IF(CG14=13,CONCATENATE(DB!BE30,"."),CONCATENATE(DB!BA30,"."))</f>
        <v>3.</v>
      </c>
      <c r="BS17" s="22" t="str">
        <f>IF(CG14=13,DB!BF30,DB!X30)</f>
        <v>Fox</v>
      </c>
      <c r="BT17" s="16">
        <f>IF(CG14=13,DB!BL30,DB!AJ30)</f>
        <v>40</v>
      </c>
      <c r="BU17" s="16"/>
      <c r="BV17" s="16">
        <f>IF(CG14=13,DB!BM30,DB!AL30)</f>
        <v>17</v>
      </c>
      <c r="BW17" s="16"/>
      <c r="BX17" s="16">
        <f>IF(CG14=13,DB!BN30,DB!AN30)</f>
        <v>12</v>
      </c>
      <c r="BY17" s="16"/>
      <c r="BZ17" s="16">
        <f>IF(CG14=13,DB!BO30,DB!AP30)</f>
        <v>11</v>
      </c>
      <c r="CA17" s="16"/>
      <c r="CB17" s="21">
        <f>IF(CG14=13,DB!BP30,DB!AR30)</f>
        <v>250</v>
      </c>
      <c r="CC17" s="16" t="s">
        <v>20</v>
      </c>
      <c r="CD17" s="22">
        <f>IF(CG14=13,DB!BQ30,DB!AU30)</f>
        <v>244</v>
      </c>
      <c r="CE17" s="16"/>
      <c r="CF17" s="21">
        <f>IF(CG14=13,DB!BR30,DB!AX30)</f>
        <v>63</v>
      </c>
      <c r="CG17" s="29">
        <f>ROUND(CG16,0)</f>
        <v>4</v>
      </c>
      <c r="CH17" s="16">
        <f>IF(AS32="",DE28,0)</f>
        <v>4</v>
      </c>
      <c r="CI17" s="16">
        <f>IF(AS32="",1,0)</f>
        <v>1</v>
      </c>
      <c r="CJ17" s="16" t="str">
        <f>IF(AT26=DB!K28,DB!W28,IF(AT26=DB!K29,DB!W29,IF(AT26=DB!K30,DB!W30,IF(AT26=DB!K31,DB!W31,IF(AT26=DB!K32,DB!W32,IF(AT26=DB!K33,DB!W33,IF(AT26=DB!K34,DB!W34,IF(AT26=DB!K35,DB!W35,CK17))))))))</f>
        <v/>
      </c>
      <c r="CK17" s="16" t="str">
        <f>IF(AT26=DB!K36,DB!W36,IF(AT26=DB!K37,DB!W37,IF(AT26=DB!K39,DB!W39,IF(AT26=DB!K40,DB!W40,IF(AT26=DB!K41,DB!W41,IF(AT26=DB!K42,DB!W42,IF(AT26=DB!K43,DB!W43,IF(AT26=DB!K44,DB!W44,CL17))))))))</f>
        <v/>
      </c>
      <c r="CL17" s="16" t="str">
        <f>IF(AT26=DB!K45,DB!W45,IF(AT26=DB!K46,DB!W46,IF(AT26=DB!K47,DB!W47,DB!W48)))</f>
        <v/>
      </c>
      <c r="CM17" s="16" t="str">
        <f>IF(J26=Rækker!B26,Rækker!B32,IF(J26=Rækker!D26,Rækker!D32,IF(J26=Rækker!F26,Rækker!F32,IF(J26=Rækker!H26,Rækker!H32,IF(J26=Rækker!J26,Rækker!J32,IF(J26=Rækker!L26,Rækker!L32,IF(J26=Rækker!N26,Rækker!N32,IF(J26=Rækker!P26,Rækker!P32,CN17))))))))</f>
        <v>x</v>
      </c>
      <c r="CN17" s="16">
        <f>IF(J26=Rækker!R26,Rækker!R32,IF(J26=Rækker!T26,Rækker!T32,IF(J26=Rækker!V26,Rækker!V32,IF(J26=Rækker!X26,Rækker!X32,IF(J26=Rækker!Z26,Rækker!Z32,IF(J26=Rækker!AB26,Rækker!AB32,IF(J26=Rækker!AD26,Rækker!AD32,IF(J26=Rækker!AF26,Rækker!AF32,CO17))))))))</f>
        <v>0</v>
      </c>
      <c r="CO17" s="16">
        <f>IF(J26=Rækker!AH26,Rækker!AH32,IF(J26=Rækker!AJ26,Rækker!AJ32,IF(J26=Rækker!AL26,Rækker!AL32,IF(J26=Rækker!AN26,Rækker!AN32,0))))</f>
        <v>0</v>
      </c>
      <c r="CP17" s="16">
        <f>IF(P26=Rækker!B26,Rækker!B32,IF(P26=Rækker!D26,Rækker!D32,IF(P26=Rækker!F26,Rækker!F32,IF(P26=Rækker!H26,Rækker!H32,IF(P26=Rækker!J26,Rækker!J32,IF(P26=Rækker!L26,Rækker!L32,IF(P26=Rækker!N26,Rækker!N32,IF(P26=Rækker!P26,Rækker!P32,CQ17))))))))</f>
        <v>2</v>
      </c>
      <c r="CQ17" s="16">
        <f>IF(P26=Rækker!R26,Rækker!R32,IF(P26=Rækker!T26,Rækker!T32,IF(P26=Rækker!V26,Rækker!V32,IF(P26=Rækker!X26,Rækker!X32,IF(P26=Rækker!Z26,Rækker!Z32,IF(P26=Rækker!AB26,Rækker!AB32,IF(P26=Rækker!AD26,Rækker!AD32,IF(P26=Rækker!AF26,Rækker!AF32,CR17))))))))</f>
        <v>2</v>
      </c>
      <c r="CR17" s="16">
        <f>IF(P26=Rækker!AH26,Rækker!AH32,IF(P26=Rækker!AJ26,Rækker!AJ32,IF(P26=Rækker!AL26,Rækker!AL32,IF(P26=Rækker!AN26,Rækker!AN32,0))))</f>
        <v>0</v>
      </c>
      <c r="CS17" s="16">
        <f>IF(V26=Rækker!B26,Rækker!B32,IF(V26=Rækker!D26,Rækker!D32,IF(V26=Rækker!F26,Rækker!F32,IF(V26=Rækker!H26,Rækker!H32,IF(V26=Rækker!J26,Rækker!J32,IF(V26=Rækker!L26,Rækker!L32,IF(V26=Rækker!N26,Rækker!N32,IF(V26=Rækker!P26,Rækker!P32,CT17))))))))</f>
        <v>1</v>
      </c>
      <c r="CT17" s="16">
        <f>IF(V26=Rækker!R26,Rækker!R32,IF(V26=Rækker!T26,Rækker!T32,IF(V26=Rækker!V26,Rækker!V32,IF(V26=Rækker!X26,Rækker!X32,IF(V26=Rækker!Z26,Rækker!Z32,IF(V26=Rækker!AB26,Rækker!AB32,IF(V26=Rækker!AD26,Rækker!AD32,IF(V26=Rækker!AF26,Rækker!AF32,CU17))))))))</f>
        <v>0</v>
      </c>
      <c r="CU17" s="16">
        <f>IF(V26=Rækker!AH26,Rækker!AH32,IF(V26=Rækker!AJ26,Rækker!AJ32,IF(V26=Rækker!AL26,Rækker!AL32,IF(V26=Rækker!AN26,Rækker!AN32,0))))</f>
        <v>0</v>
      </c>
      <c r="CV17" s="16">
        <f>IF(AB26=Rækker!B26,Rækker!B32,IF(AB26=Rækker!D26,Rækker!D32,IF(AB26=Rækker!F26,Rækker!F32,IF(AB26=Rækker!H26,Rækker!H32,IF(AB26=Rækker!J26,Rækker!J32,IF(AB26=Rækker!L26,Rækker!L32,IF(AB26=Rækker!N26,Rækker!N32,IF(AB26=Rækker!P26,Rækker!P32,CW17))))))))</f>
        <v>1</v>
      </c>
      <c r="CW17" s="16">
        <f>IF(AB26=Rækker!R26,Rækker!R32,IF(AB26=Rækker!T26,Rækker!T32,IF(AB26=Rækker!V26,Rækker!V32,IF(AB26=Rækker!X26,Rækker!X32,IF(AB26=Rækker!Z26,Rækker!Z32,IF(AB26=Rækker!AB26,Rækker!AB32,IF(AB26=Rækker!AD26,Rækker!AD32,IF(AB26=Rækker!AF26,Rækker!AF32,CX17))))))))</f>
        <v>1</v>
      </c>
      <c r="CX17" s="16">
        <f>IF(AB26=Rækker!AH26,Rækker!AH32,IF(AB26=Rækker!AJ26,Rækker!AJ32,IF(AB26=Rækker!AL26,Rækker!AL32,IF(AB26=Rækker!AN26,Rækker!AN32,0))))</f>
        <v>1</v>
      </c>
      <c r="CY17" s="16">
        <f>IF(AH26=Rækker!B26,Rækker!B32,IF(AH26=Rækker!D26,Rækker!D32,IF(AH26=Rækker!F26,Rækker!F32,IF(AH26=Rækker!H26,Rækker!H32,IF(AH26=Rækker!J26,Rækker!J32,IF(AH26=Rækker!L26,Rækker!L32,IF(AH26=Rækker!N26,Rækker!N32,IF(AH26=Rækker!P26,Rækker!P32,CZ17))))))))</f>
        <v>0</v>
      </c>
      <c r="CZ17" s="16">
        <f>IF(AH26=Rækker!R26,Rækker!R32,IF(AH26=Rækker!T26,Rækker!T32,IF(AH26=Rækker!V26,Rækker!V32,IF(AH26=Rækker!X26,Rækker!X32,IF(AH26=Rækker!Z26,Rækker!Z32,IF(AH26=Rækker!AB26,Rækker!AB32,IF(AH26=Rækker!AD26,Rækker!AD32,IF(AH26=Rækker!AF26,Rækker!AF32,DA17))))))))</f>
        <v>0</v>
      </c>
      <c r="DA17" s="16">
        <f>IF(AH26=Rækker!AH26,Rækker!AH32,IF(AH26=Rækker!AJ26,Rækker!AJ32,IF(AH26=Rækker!AL26,Rækker!AL32,IF(AH26=Rækker!AN26,Rækker!AN32,0))))</f>
        <v>0</v>
      </c>
      <c r="DB17" s="16" t="str">
        <f>IF(AN26=Rækker!B26,Rækker!B32,IF(AN26=Rækker!D26,Rækker!D32,IF(AN26=Rækker!F26,Rækker!F32,IF(AN26=Rækker!H26,Rækker!H32,IF(AN26=Rækker!J26,Rækker!J32,IF(AN26=Rækker!L26,Rækker!L32,IF(AN26=Rækker!N26,Rækker!N32,IF(AN26=Rækker!P26,Rækker!P32,DC17))))))))</f>
        <v>x</v>
      </c>
      <c r="DC17" s="16" t="str">
        <f>IF(AN26=Rækker!R26,Rækker!R32,IF(AN26=Rækker!T26,Rækker!T32,IF(AN26=Rækker!V26,Rækker!V32,IF(AN26=Rækker!X26,Rækker!X32,IF(AN26=Rækker!Z26,Rækker!Z32,IF(AN26=Rækker!AB26,Rækker!AB32,IF(AN26=Rækker!AD26,Rækker!AD32,IF(AN26=Rækker!AF26,Rækker!AF32,DD17))))))))</f>
        <v>x</v>
      </c>
      <c r="DD17" s="16">
        <f>IF(AN26=Rækker!AH26,Rækker!AH32,IF(AN26=Rækker!AJ26,Rækker!AJ32,IF(AN26=Rækker!AL26,Rækker!AL32,IF(AN26=Rækker!AN26,Rækker!AN32,0))))</f>
        <v>0</v>
      </c>
      <c r="DE17" s="16">
        <f>IF(AT26=Rækker!B26,Rækker!B32,IF(AT26=Rækker!D26,Rækker!D32,IF(AT26=Rækker!F26,Rækker!F32,IF(AT26=Rækker!H26,Rækker!H32,IF(AT26=Rækker!J26,Rækker!J32,IF(AT26=Rækker!L26,Rækker!L32,IF(AT26=Rækker!N26,Rækker!N32,IF(AT26=Rækker!P26,Rækker!P32,DF17))))))))</f>
        <v>1</v>
      </c>
      <c r="DF17" s="16">
        <f>IF(AT26=Rækker!R26,Rækker!R32,IF(AT26=Rækker!T26,Rækker!T32,IF(AT26=Rækker!V26,Rækker!V32,IF(AT26=Rækker!X26,Rækker!X32,IF(AT26=Rækker!Z26,Rækker!Z32,IF(AT26=Rækker!AB26,Rækker!AB32,IF(AT26=Rækker!AD26,Rækker!AD32,IF(AT26=Rækker!AF26,Rækker!AF32,DG17))))))))</f>
        <v>1</v>
      </c>
      <c r="DG17" s="16">
        <f>IF(AT26=Rækker!AH26,Rækker!AH32,IF(AT26=Rækker!AJ26,Rækker!AJ32,IF(AT26=Rækker!AL26,Rækker!AL32,IF(AT26=Rækker!AN26,Rækker!AN32,0))))</f>
        <v>1</v>
      </c>
      <c r="DH17" s="16">
        <f>IF(AZ26=Rækker!B26,Rækker!B32,IF(AZ26=Rækker!D26,Rækker!D32,IF(AZ26=Rækker!F26,Rækker!F32,IF(AZ26=Rækker!H26,Rækker!H32,IF(AZ26=Rækker!J26,Rækker!J32,IF(AZ26=Rækker!L26,Rækker!L32,IF(AZ26=Rækker!N26,Rækker!N32,IF(AZ26=Rækker!P26,Rækker!P32,DI17))))))))</f>
        <v>1</v>
      </c>
      <c r="DI17" s="16">
        <f>IF(AZ26=Rækker!R26,Rækker!R32,IF(AZ26=Rækker!T26,Rækker!T32,IF(AZ26=Rækker!V26,Rækker!V32,IF(AZ26=Rækker!X26,Rækker!X32,IF(AZ26=Rækker!Z26,Rækker!Z32,IF(AZ26=Rækker!AB26,Rækker!AB32,IF(AZ26=Rækker!AD26,Rækker!AD32,IF(AZ26=Rækker!AF26,Rækker!AF32,DJ17))))))))</f>
        <v>0</v>
      </c>
      <c r="DJ17" s="16">
        <f>IF(AZ26=Rækker!AH26,Rækker!AH32,IF(AZ26=Rækker!AJ26,Rækker!AJ32,IF(AZ26=Rækker!AL26,Rækker!AL32,IF(AZ26=Rækker!AN26,Rækker!AN32,0))))</f>
        <v>0</v>
      </c>
      <c r="DK17" s="16">
        <f>IF(BF26=Rækker!B26,Rækker!B32,IF(BF26=Rækker!D26,Rækker!D32,IF(BF26=Rækker!F26,Rækker!F32,IF(BF26=Rækker!H26,Rækker!H32,IF(BF26=Rækker!J26,Rækker!J32,IF(BF26=Rækker!L26,Rækker!L32,IF(BF26=Rækker!N26,Rækker!N32,IF(BF26=Rækker!P26,Rækker!P32,DL17))))))))</f>
        <v>2</v>
      </c>
      <c r="DL17" s="16">
        <f>IF(BF26=Rækker!R26,Rækker!R32,IF(BF26=Rækker!T26,Rækker!T32,IF(BF26=Rækker!V26,Rækker!V32,IF(BF26=Rækker!X26,Rækker!X32,IF(BF26=Rækker!Z26,Rækker!Z32,IF(BF26=Rækker!AB26,Rækker!AB32,IF(BF26=Rækker!AD26,Rækker!AD32,IF(BF26=Rækker!AF26,Rækker!AF32,DM17))))))))</f>
        <v>2</v>
      </c>
      <c r="DM17" s="16">
        <f>IF(BF26=Rækker!AH26,Rækker!AH32,IF(BF26=Rækker!AJ26,Rækker!AJ32,IF(BF26=Rækker!AL26,Rækker!AL32,IF(BF26=Rækker!AN26,Rækker!AN32,0))))</f>
        <v>2</v>
      </c>
      <c r="DN17" s="16" t="str">
        <f>IF(BL26=Rækker!B26,Rækker!B32,IF(BL26=Rækker!D26,Rækker!D32,IF(BL26=Rækker!F26,Rækker!F32,IF(BL26=Rækker!H26,Rækker!H32,IF(BL26=Rækker!J26,Rækker!J32,IF(BL26=Rækker!L26,Rækker!L32,IF(BL26=Rækker!N26,Rækker!N32,IF(BL26=Rækker!P26,Rækker!P32,DO17))))))))</f>
        <v>x</v>
      </c>
      <c r="DO17" s="16" t="str">
        <f>IF(BL26=Rækker!R26,Rækker!R32,IF(BL26=Rækker!T26,Rækker!T32,IF(BL26=Rækker!V26,Rækker!V32,IF(BL26=Rækker!X26,Rækker!X32,IF(BL26=Rækker!Z26,Rækker!Z32,IF(BL26=Rækker!AB26,Rækker!AB32,IF(BL26=Rækker!AD26,Rækker!AD32,IF(BL26=Rækker!AF26,Rækker!AF32,DP17))))))))</f>
        <v>x</v>
      </c>
      <c r="DP17" s="16">
        <f>IF(BL26=Rækker!AH26,Rækker!AH32,IF(BL26=Rækker!AJ26,Rækker!AJ32,IF(BL26=Rækker!AL26,Rækker!AL32,IF(BL26=Rækker!AN26,Rækker!AN32,0))))</f>
        <v>0</v>
      </c>
    </row>
    <row r="18" spans="1:120" ht="14.45" customHeight="1" thickBot="1" x14ac:dyDescent="0.2">
      <c r="A18" s="58"/>
      <c r="B18" s="60" t="s">
        <v>63</v>
      </c>
      <c r="C18" s="122" t="str">
        <f>CONCATENATE(Kampe!B12," - ",Kampe!D12,"..........................................................................................")</f>
        <v>Stoke - Bristol C..........................................................................................</v>
      </c>
      <c r="D18" s="122"/>
      <c r="E18" s="122"/>
      <c r="F18" s="129"/>
      <c r="G18" s="59" t="s">
        <v>72</v>
      </c>
      <c r="H18" s="38" t="str">
        <f>IF('1. Division'!H18&lt;&gt;"",'1. Division'!H18,"")</f>
        <v>x</v>
      </c>
      <c r="I18" s="158">
        <f t="shared" si="1"/>
        <v>1</v>
      </c>
      <c r="J18" s="159"/>
      <c r="K18" s="172" t="str">
        <f t="shared" si="2"/>
        <v/>
      </c>
      <c r="L18" s="159"/>
      <c r="M18" s="172" t="str">
        <f t="shared" si="3"/>
        <v/>
      </c>
      <c r="N18" s="173"/>
      <c r="O18" s="175">
        <f t="shared" si="4"/>
        <v>1</v>
      </c>
      <c r="P18" s="159"/>
      <c r="Q18" s="172" t="str">
        <f t="shared" si="5"/>
        <v/>
      </c>
      <c r="R18" s="159"/>
      <c r="S18" s="172" t="str">
        <f t="shared" si="6"/>
        <v/>
      </c>
      <c r="T18" s="173"/>
      <c r="U18" s="175">
        <f t="shared" si="7"/>
        <v>1</v>
      </c>
      <c r="V18" s="188"/>
      <c r="W18" s="172" t="str">
        <f t="shared" si="8"/>
        <v/>
      </c>
      <c r="X18" s="159"/>
      <c r="Y18" s="158" t="str">
        <f t="shared" si="9"/>
        <v/>
      </c>
      <c r="Z18" s="159"/>
      <c r="AA18" s="175">
        <f t="shared" si="10"/>
        <v>1</v>
      </c>
      <c r="AB18" s="188"/>
      <c r="AC18" s="172" t="str">
        <f t="shared" si="11"/>
        <v/>
      </c>
      <c r="AD18" s="159"/>
      <c r="AE18" s="172" t="str">
        <f t="shared" si="12"/>
        <v/>
      </c>
      <c r="AF18" s="173"/>
      <c r="AG18" s="175">
        <f t="shared" si="13"/>
        <v>1</v>
      </c>
      <c r="AH18" s="188"/>
      <c r="AI18" s="172" t="str">
        <f t="shared" si="14"/>
        <v/>
      </c>
      <c r="AJ18" s="159"/>
      <c r="AK18" s="158" t="str">
        <f t="shared" si="15"/>
        <v/>
      </c>
      <c r="AL18" s="159"/>
      <c r="AM18" s="175">
        <f t="shared" si="16"/>
        <v>1</v>
      </c>
      <c r="AN18" s="188"/>
      <c r="AO18" s="172" t="str">
        <f t="shared" si="17"/>
        <v/>
      </c>
      <c r="AP18" s="159"/>
      <c r="AQ18" s="172" t="str">
        <f t="shared" si="18"/>
        <v/>
      </c>
      <c r="AR18" s="173"/>
      <c r="AS18" s="175">
        <f t="shared" si="19"/>
        <v>1</v>
      </c>
      <c r="AT18" s="188"/>
      <c r="AU18" s="172" t="str">
        <f t="shared" si="20"/>
        <v/>
      </c>
      <c r="AV18" s="159"/>
      <c r="AW18" s="158" t="str">
        <f t="shared" si="21"/>
        <v/>
      </c>
      <c r="AX18" s="159"/>
      <c r="AY18" s="175">
        <f t="shared" si="22"/>
        <v>1</v>
      </c>
      <c r="AZ18" s="188"/>
      <c r="BA18" s="172" t="str">
        <f t="shared" si="23"/>
        <v/>
      </c>
      <c r="BB18" s="159"/>
      <c r="BC18" s="172" t="str">
        <f t="shared" si="24"/>
        <v/>
      </c>
      <c r="BD18" s="173"/>
      <c r="BE18" s="175">
        <f t="shared" si="25"/>
        <v>1</v>
      </c>
      <c r="BF18" s="188"/>
      <c r="BG18" s="172" t="str">
        <f t="shared" si="26"/>
        <v/>
      </c>
      <c r="BH18" s="159"/>
      <c r="BI18" s="158" t="str">
        <f t="shared" si="27"/>
        <v/>
      </c>
      <c r="BJ18" s="159"/>
      <c r="BK18" s="175">
        <f t="shared" si="28"/>
        <v>1</v>
      </c>
      <c r="BL18" s="188"/>
      <c r="BM18" s="172" t="str">
        <f t="shared" si="29"/>
        <v/>
      </c>
      <c r="BN18" s="159"/>
      <c r="BO18" s="172" t="str">
        <f t="shared" si="30"/>
        <v/>
      </c>
      <c r="BP18" s="173"/>
      <c r="BQ18" s="24"/>
      <c r="BR18" s="25" t="str">
        <f>IF(CG14=13,CONCATENATE(DB!BE31,"."),CONCATENATE(DB!BA31,"."))</f>
        <v>4.</v>
      </c>
      <c r="BS18" s="26" t="str">
        <f>IF(CG14=13,DB!BF31,DB!X31)</f>
        <v>Lions</v>
      </c>
      <c r="BT18" s="27">
        <f>IF(CG14=13,DB!BL31,DB!AJ31)</f>
        <v>40</v>
      </c>
      <c r="BU18" s="27"/>
      <c r="BV18" s="27">
        <f>IF(CG14=13,DB!BM31,DB!AL31)</f>
        <v>15</v>
      </c>
      <c r="BW18" s="27"/>
      <c r="BX18" s="27">
        <f>IF(CG14=13,DB!BN31,DB!AN31)</f>
        <v>16</v>
      </c>
      <c r="BY18" s="27"/>
      <c r="BZ18" s="27">
        <f>IF(CG14=13,DB!BO31,DB!AP31)</f>
        <v>9</v>
      </c>
      <c r="CA18" s="27"/>
      <c r="CB18" s="25">
        <f>IF(CG14=13,DB!BP31,DB!AR31)</f>
        <v>257</v>
      </c>
      <c r="CC18" s="27" t="s">
        <v>20</v>
      </c>
      <c r="CD18" s="26">
        <f>IF(CG14=13,DB!BQ31,DB!AU31)</f>
        <v>247</v>
      </c>
      <c r="CE18" s="27"/>
      <c r="CF18" s="25">
        <f>IF(CG14=13,DB!BR31,DB!AX31)</f>
        <v>61</v>
      </c>
      <c r="CH18" s="16">
        <f>IF(AY32="",DH28,0)</f>
        <v>4</v>
      </c>
      <c r="CI18" s="16">
        <f>IF(AY32="",1,0)</f>
        <v>1</v>
      </c>
      <c r="CJ18" s="16" t="str">
        <f>IF(AZ26=DB!K28,DB!W28,IF(AZ26=DB!K29,DB!W29,IF(AZ26=DB!K30,DB!W30,IF(AZ26=DB!K31,DB!W31,IF(AZ26=DB!K32,DB!W32,IF(AZ26=DB!K33,DB!W33,IF(AZ26=DB!K34,DB!W34,IF(AZ26=DB!K35,DB!W35,CK18))))))))</f>
        <v/>
      </c>
      <c r="CK18" s="16" t="str">
        <f>IF(AZ26=DB!K36,DB!W36,IF(AZ26=DB!K37,DB!W37,IF(AZ26=DB!K39,DB!W39,IF(AZ26=DB!K40,DB!W40,IF(AZ26=DB!K41,DB!W41,IF(AZ26=DB!K42,DB!W42,IF(AZ26=DB!K43,DB!W43,IF(AZ26=DB!K44,DB!W44,CL18))))))))</f>
        <v/>
      </c>
      <c r="CL18" s="16" t="str">
        <f>IF(AZ26=DB!K45,DB!W45,IF(AZ26=DB!K46,DB!W46,IF(AZ26=DB!K47,DB!W47,DB!W48)))</f>
        <v/>
      </c>
      <c r="CM18" s="16">
        <f>IF(J26=Rækker!B26,Rækker!B33,IF(J26=Rækker!D26,Rækker!D33,IF(J26=Rækker!F26,Rækker!F33,IF(J26=Rækker!H26,Rækker!H33,IF(J26=Rækker!J26,Rækker!J33,IF(J26=Rækker!L26,Rækker!L33,IF(J26=Rækker!N26,Rækker!N33,IF(J26=Rækker!P26,Rækker!P33,CN18))))))))</f>
        <v>2</v>
      </c>
      <c r="CN18" s="16">
        <f>IF(J26=Rækker!R26,Rækker!R33,IF(J26=Rækker!T26,Rækker!T33,IF(J26=Rækker!V26,Rækker!V33,IF(J26=Rækker!X26,Rækker!X33,IF(J26=Rækker!Z26,Rækker!Z33,IF(J26=Rækker!AB26,Rækker!AB33,IF(J26=Rækker!AD26,Rækker!AD33,IF(J26=Rækker!AF26,Rækker!AF33,CO18))))))))</f>
        <v>0</v>
      </c>
      <c r="CO18" s="16">
        <f>IF(J26=Rækker!AH26,Rækker!AH33,IF(J26=Rækker!AJ26,Rækker!AJ33,IF(J26=Rækker!AL26,Rækker!AL33,IF(J26=Rækker!AN26,Rækker!AN33,0))))</f>
        <v>0</v>
      </c>
      <c r="CP18" s="16">
        <f>IF(P26=Rækker!B26,Rækker!B33,IF(P26=Rækker!D26,Rækker!D33,IF(P26=Rækker!F26,Rækker!F33,IF(P26=Rækker!H26,Rækker!H33,IF(P26=Rækker!J26,Rækker!J33,IF(P26=Rækker!L26,Rækker!L33,IF(P26=Rækker!N26,Rækker!N33,IF(P26=Rækker!P26,Rækker!P33,CQ18))))))))</f>
        <v>1</v>
      </c>
      <c r="CQ18" s="16">
        <f>IF(P26=Rækker!R26,Rækker!R33,IF(P26=Rækker!T26,Rækker!T33,IF(P26=Rækker!V26,Rækker!V33,IF(P26=Rækker!X26,Rækker!X33,IF(P26=Rækker!Z26,Rækker!Z33,IF(P26=Rækker!AB26,Rækker!AB33,IF(P26=Rækker!AD26,Rækker!AD33,IF(P26=Rækker!AF26,Rækker!AF33,CR18))))))))</f>
        <v>1</v>
      </c>
      <c r="CR18" s="16">
        <f>IF(P26=Rækker!AH26,Rækker!AH33,IF(P26=Rækker!AJ26,Rækker!AJ33,IF(P26=Rækker!AL26,Rækker!AL33,IF(P26=Rækker!AN26,Rækker!AN33,0))))</f>
        <v>0</v>
      </c>
      <c r="CS18" s="16">
        <f>IF(V26=Rækker!B26,Rækker!B33,IF(V26=Rækker!D26,Rækker!D33,IF(V26=Rækker!F26,Rækker!F33,IF(V26=Rækker!H26,Rækker!H33,IF(V26=Rækker!J26,Rækker!J33,IF(V26=Rækker!L26,Rækker!L33,IF(V26=Rækker!N26,Rækker!N33,IF(V26=Rækker!P26,Rækker!P33,CT18))))))))</f>
        <v>2</v>
      </c>
      <c r="CT18" s="16">
        <f>IF(V26=Rækker!R26,Rækker!R33,IF(V26=Rækker!T26,Rækker!T33,IF(V26=Rækker!V26,Rækker!V33,IF(V26=Rækker!X26,Rækker!X33,IF(V26=Rækker!Z26,Rækker!Z33,IF(V26=Rækker!AB26,Rækker!AB33,IF(V26=Rækker!AD26,Rækker!AD33,IF(V26=Rækker!AF26,Rækker!AF33,CU18))))))))</f>
        <v>0</v>
      </c>
      <c r="CU18" s="16">
        <f>IF(V26=Rækker!AH26,Rækker!AH33,IF(V26=Rækker!AJ26,Rækker!AJ33,IF(V26=Rækker!AL26,Rækker!AL33,IF(V26=Rækker!AN26,Rækker!AN33,0))))</f>
        <v>0</v>
      </c>
      <c r="CV18" s="16">
        <f>IF(AB26=Rækker!B26,Rækker!B33,IF(AB26=Rækker!D26,Rækker!D33,IF(AB26=Rækker!F26,Rækker!F33,IF(AB26=Rækker!H26,Rækker!H33,IF(AB26=Rækker!J26,Rækker!J33,IF(AB26=Rækker!L26,Rækker!L33,IF(AB26=Rækker!N26,Rækker!N33,IF(AB26=Rækker!P26,Rækker!P33,CW18))))))))</f>
        <v>2</v>
      </c>
      <c r="CW18" s="16">
        <f>IF(AB26=Rækker!R26,Rækker!R33,IF(AB26=Rækker!T26,Rækker!T33,IF(AB26=Rækker!V26,Rækker!V33,IF(AB26=Rækker!X26,Rækker!X33,IF(AB26=Rækker!Z26,Rækker!Z33,IF(AB26=Rækker!AB26,Rækker!AB33,IF(AB26=Rækker!AD26,Rækker!AD33,IF(AB26=Rækker!AF26,Rækker!AF33,CX18))))))))</f>
        <v>2</v>
      </c>
      <c r="CX18" s="16">
        <f>IF(AB26=Rækker!AH26,Rækker!AH33,IF(AB26=Rækker!AJ26,Rækker!AJ33,IF(AB26=Rækker!AL26,Rækker!AL33,IF(AB26=Rækker!AN26,Rækker!AN33,0))))</f>
        <v>2</v>
      </c>
      <c r="CY18" s="16">
        <f>IF(AH26=Rækker!B26,Rækker!B33,IF(AH26=Rækker!D26,Rækker!D33,IF(AH26=Rækker!F26,Rækker!F33,IF(AH26=Rækker!H26,Rækker!H33,IF(AH26=Rækker!J26,Rækker!J33,IF(AH26=Rækker!L26,Rækker!L33,IF(AH26=Rækker!N26,Rækker!N33,IF(AH26=Rækker!P26,Rækker!P33,CZ18))))))))</f>
        <v>0</v>
      </c>
      <c r="CZ18" s="16">
        <f>IF(AH26=Rækker!R26,Rækker!R33,IF(AH26=Rækker!T26,Rækker!T33,IF(AH26=Rækker!V26,Rækker!V33,IF(AH26=Rækker!X26,Rækker!X33,IF(AH26=Rækker!Z26,Rækker!Z33,IF(AH26=Rækker!AB26,Rækker!AB33,IF(AH26=Rækker!AD26,Rækker!AD33,IF(AH26=Rækker!AF26,Rækker!AF33,DA18))))))))</f>
        <v>0</v>
      </c>
      <c r="DA18" s="16">
        <f>IF(AH26=Rækker!AH26,Rækker!AH33,IF(AH26=Rækker!AJ26,Rækker!AJ33,IF(AH26=Rækker!AL26,Rækker!AL33,IF(AH26=Rækker!AN26,Rækker!AN33,0))))</f>
        <v>0</v>
      </c>
      <c r="DB18" s="16">
        <f>IF(AN26=Rækker!B26,Rækker!B33,IF(AN26=Rækker!D26,Rækker!D33,IF(AN26=Rækker!F26,Rækker!F33,IF(AN26=Rækker!H26,Rækker!H33,IF(AN26=Rækker!J26,Rækker!J33,IF(AN26=Rækker!L26,Rækker!L33,IF(AN26=Rækker!N26,Rækker!N33,IF(AN26=Rækker!P26,Rækker!P33,DC18))))))))</f>
        <v>2</v>
      </c>
      <c r="DC18" s="16">
        <f>IF(AN26=Rækker!R26,Rækker!R33,IF(AN26=Rækker!T26,Rækker!T33,IF(AN26=Rækker!V26,Rækker!V33,IF(AN26=Rækker!X26,Rækker!X33,IF(AN26=Rækker!Z26,Rækker!Z33,IF(AN26=Rækker!AB26,Rækker!AB33,IF(AN26=Rækker!AD26,Rækker!AD33,IF(AN26=Rækker!AF26,Rækker!AF33,DD18))))))))</f>
        <v>2</v>
      </c>
      <c r="DD18" s="16">
        <f>IF(AN26=Rækker!AH26,Rækker!AH33,IF(AN26=Rækker!AJ26,Rækker!AJ33,IF(AN26=Rækker!AL26,Rækker!AL33,IF(AN26=Rækker!AN26,Rækker!AN33,0))))</f>
        <v>0</v>
      </c>
      <c r="DE18" s="16">
        <f>IF(AT26=Rækker!B26,Rækker!B33,IF(AT26=Rækker!D26,Rækker!D33,IF(AT26=Rækker!F26,Rækker!F33,IF(AT26=Rækker!H26,Rækker!H33,IF(AT26=Rækker!J26,Rækker!J33,IF(AT26=Rækker!L26,Rækker!L33,IF(AT26=Rækker!N26,Rækker!N33,IF(AT26=Rækker!P26,Rækker!P33,DF18))))))))</f>
        <v>2</v>
      </c>
      <c r="DF18" s="16">
        <f>IF(AT26=Rækker!R26,Rækker!R33,IF(AT26=Rækker!T26,Rækker!T33,IF(AT26=Rækker!V26,Rækker!V33,IF(AT26=Rækker!X26,Rækker!X33,IF(AT26=Rækker!Z26,Rækker!Z33,IF(AT26=Rækker!AB26,Rækker!AB33,IF(AT26=Rækker!AD26,Rækker!AD33,IF(AT26=Rækker!AF26,Rækker!AF33,DG18))))))))</f>
        <v>2</v>
      </c>
      <c r="DG18" s="16">
        <f>IF(AT26=Rækker!AH26,Rækker!AH33,IF(AT26=Rækker!AJ26,Rækker!AJ33,IF(AT26=Rækker!AL26,Rækker!AL33,IF(AT26=Rækker!AN26,Rækker!AN33,0))))</f>
        <v>2</v>
      </c>
      <c r="DH18" s="16">
        <f>IF(AZ26=Rækker!B26,Rækker!B33,IF(AZ26=Rækker!D26,Rækker!D33,IF(AZ26=Rækker!F26,Rækker!F33,IF(AZ26=Rækker!H26,Rækker!H33,IF(AZ26=Rækker!J26,Rækker!J33,IF(AZ26=Rækker!L26,Rækker!L33,IF(AZ26=Rækker!N26,Rækker!N33,IF(AZ26=Rækker!P26,Rækker!P33,DI18))))))))</f>
        <v>2</v>
      </c>
      <c r="DI18" s="16">
        <f>IF(AZ26=Rækker!R26,Rækker!R33,IF(AZ26=Rækker!T26,Rækker!T33,IF(AZ26=Rækker!V26,Rækker!V33,IF(AZ26=Rækker!X26,Rækker!X33,IF(AZ26=Rækker!Z26,Rækker!Z33,IF(AZ26=Rækker!AB26,Rækker!AB33,IF(AZ26=Rækker!AD26,Rækker!AD33,IF(AZ26=Rækker!AF26,Rækker!AF33,DJ18))))))))</f>
        <v>0</v>
      </c>
      <c r="DJ18" s="16">
        <f>IF(AZ26=Rækker!AH26,Rækker!AH33,IF(AZ26=Rækker!AJ26,Rækker!AJ33,IF(AZ26=Rækker!AL26,Rækker!AL33,IF(AZ26=Rækker!AN26,Rækker!AN33,0))))</f>
        <v>0</v>
      </c>
      <c r="DK18" s="16">
        <f>IF(BF26=Rækker!B26,Rækker!B33,IF(BF26=Rækker!D26,Rækker!D33,IF(BF26=Rækker!F26,Rækker!F33,IF(BF26=Rækker!H26,Rækker!H33,IF(BF26=Rækker!J26,Rækker!J33,IF(BF26=Rækker!L26,Rækker!L33,IF(BF26=Rækker!N26,Rækker!N33,IF(BF26=Rækker!P26,Rækker!P33,DL18))))))))</f>
        <v>1</v>
      </c>
      <c r="DL18" s="16">
        <f>IF(BF26=Rækker!R26,Rækker!R33,IF(BF26=Rækker!T26,Rækker!T33,IF(BF26=Rækker!V26,Rækker!V33,IF(BF26=Rækker!X26,Rækker!X33,IF(BF26=Rækker!Z26,Rækker!Z33,IF(BF26=Rækker!AB26,Rækker!AB33,IF(BF26=Rækker!AD26,Rækker!AD33,IF(BF26=Rækker!AF26,Rækker!AF33,DM18))))))))</f>
        <v>1</v>
      </c>
      <c r="DM18" s="16">
        <f>IF(BF26=Rækker!AH26,Rækker!AH33,IF(BF26=Rækker!AJ26,Rækker!AJ33,IF(BF26=Rækker!AL26,Rækker!AL33,IF(BF26=Rækker!AN26,Rækker!AN33,0))))</f>
        <v>1</v>
      </c>
      <c r="DN18" s="16">
        <f>IF(BL26=Rækker!B26,Rækker!B33,IF(BL26=Rækker!D26,Rækker!D33,IF(BL26=Rækker!F26,Rækker!F33,IF(BL26=Rækker!H26,Rækker!H33,IF(BL26=Rækker!J26,Rækker!J33,IF(BL26=Rækker!L26,Rækker!L33,IF(BL26=Rækker!N26,Rækker!N33,IF(BL26=Rækker!P26,Rækker!P33,DO18))))))))</f>
        <v>2</v>
      </c>
      <c r="DO18" s="16">
        <f>IF(BL26=Rækker!R26,Rækker!R33,IF(BL26=Rækker!T26,Rækker!T33,IF(BL26=Rækker!V26,Rækker!V33,IF(BL26=Rækker!X26,Rækker!X33,IF(BL26=Rækker!Z26,Rækker!Z33,IF(BL26=Rækker!AB26,Rækker!AB33,IF(BL26=Rækker!AD26,Rækker!AD33,IF(BL26=Rækker!AF26,Rækker!AF33,DP18))))))))</f>
        <v>2</v>
      </c>
      <c r="DP18" s="16">
        <f>IF(BL26=Rækker!AH26,Rækker!AH33,IF(BL26=Rækker!AJ26,Rækker!AJ33,IF(BL26=Rækker!AL26,Rækker!AL33,IF(BL26=Rækker!AN26,Rækker!AN33,0))))</f>
        <v>0</v>
      </c>
    </row>
    <row r="19" spans="1:120" ht="14.45" customHeight="1" thickBot="1" x14ac:dyDescent="0.2">
      <c r="A19" s="58"/>
      <c r="B19" s="61" t="s">
        <v>64</v>
      </c>
      <c r="C19" s="127" t="str">
        <f>CONCATENATE(Kampe!B13," - ",Kampe!D13,"..........................................................................................")</f>
        <v>Queens Park R - Swansea..........................................................................................</v>
      </c>
      <c r="D19" s="127"/>
      <c r="E19" s="127"/>
      <c r="F19" s="128"/>
      <c r="G19" s="59" t="s">
        <v>72</v>
      </c>
      <c r="H19" s="39">
        <f>IF('1. Division'!H19&lt;&gt;"",'1. Division'!H19,"")</f>
        <v>1</v>
      </c>
      <c r="I19" s="154">
        <f t="shared" si="1"/>
        <v>1</v>
      </c>
      <c r="J19" s="155"/>
      <c r="K19" s="168" t="str">
        <f t="shared" si="2"/>
        <v/>
      </c>
      <c r="L19" s="155"/>
      <c r="M19" s="168" t="str">
        <f t="shared" si="3"/>
        <v/>
      </c>
      <c r="N19" s="169"/>
      <c r="O19" s="176">
        <f t="shared" si="4"/>
        <v>1</v>
      </c>
      <c r="P19" s="155"/>
      <c r="Q19" s="168" t="str">
        <f t="shared" si="5"/>
        <v/>
      </c>
      <c r="R19" s="155"/>
      <c r="S19" s="168" t="str">
        <f t="shared" si="6"/>
        <v/>
      </c>
      <c r="T19" s="169"/>
      <c r="U19" s="176" t="str">
        <f t="shared" si="7"/>
        <v/>
      </c>
      <c r="V19" s="192"/>
      <c r="W19" s="168" t="str">
        <f t="shared" si="8"/>
        <v/>
      </c>
      <c r="X19" s="155"/>
      <c r="Y19" s="154">
        <f t="shared" si="9"/>
        <v>2</v>
      </c>
      <c r="Z19" s="155"/>
      <c r="AA19" s="176" t="str">
        <f t="shared" si="10"/>
        <v/>
      </c>
      <c r="AB19" s="192"/>
      <c r="AC19" s="168" t="str">
        <f t="shared" si="11"/>
        <v>X</v>
      </c>
      <c r="AD19" s="155"/>
      <c r="AE19" s="168" t="str">
        <f t="shared" si="12"/>
        <v/>
      </c>
      <c r="AF19" s="169"/>
      <c r="AG19" s="176" t="str">
        <f t="shared" si="13"/>
        <v/>
      </c>
      <c r="AH19" s="192"/>
      <c r="AI19" s="168" t="str">
        <f t="shared" si="14"/>
        <v/>
      </c>
      <c r="AJ19" s="155"/>
      <c r="AK19" s="154">
        <f t="shared" si="15"/>
        <v>2</v>
      </c>
      <c r="AL19" s="155"/>
      <c r="AM19" s="176" t="str">
        <f t="shared" si="16"/>
        <v/>
      </c>
      <c r="AN19" s="192"/>
      <c r="AO19" s="168" t="str">
        <f t="shared" si="17"/>
        <v/>
      </c>
      <c r="AP19" s="155"/>
      <c r="AQ19" s="168">
        <f t="shared" si="18"/>
        <v>2</v>
      </c>
      <c r="AR19" s="169"/>
      <c r="AS19" s="176" t="str">
        <f t="shared" si="19"/>
        <v/>
      </c>
      <c r="AT19" s="192"/>
      <c r="AU19" s="168" t="str">
        <f t="shared" si="20"/>
        <v/>
      </c>
      <c r="AV19" s="155"/>
      <c r="AW19" s="154">
        <f t="shared" si="21"/>
        <v>2</v>
      </c>
      <c r="AX19" s="155"/>
      <c r="AY19" s="176" t="str">
        <f t="shared" si="22"/>
        <v/>
      </c>
      <c r="AZ19" s="192"/>
      <c r="BA19" s="168" t="str">
        <f t="shared" si="23"/>
        <v/>
      </c>
      <c r="BB19" s="155"/>
      <c r="BC19" s="168">
        <f t="shared" si="24"/>
        <v>2</v>
      </c>
      <c r="BD19" s="169"/>
      <c r="BE19" s="176">
        <f t="shared" si="25"/>
        <v>1</v>
      </c>
      <c r="BF19" s="192"/>
      <c r="BG19" s="168" t="str">
        <f t="shared" si="26"/>
        <v/>
      </c>
      <c r="BH19" s="155"/>
      <c r="BI19" s="154" t="str">
        <f t="shared" si="27"/>
        <v/>
      </c>
      <c r="BJ19" s="155"/>
      <c r="BK19" s="176">
        <f t="shared" si="28"/>
        <v>1</v>
      </c>
      <c r="BL19" s="192"/>
      <c r="BM19" s="168" t="str">
        <f t="shared" si="29"/>
        <v/>
      </c>
      <c r="BN19" s="155"/>
      <c r="BO19" s="168" t="str">
        <f t="shared" si="30"/>
        <v/>
      </c>
      <c r="BP19" s="169"/>
      <c r="BQ19" s="24"/>
      <c r="BR19" s="21" t="str">
        <f>IF(CG14=13,CONCATENATE(DB!BE32,"."),CONCATENATE(DB!BA32,"."))</f>
        <v>5.</v>
      </c>
      <c r="BS19" s="22" t="str">
        <f>IF(CG14=13,DB!BF32,DB!X32)</f>
        <v>Himbo</v>
      </c>
      <c r="BT19" s="16">
        <f>IF(CG14=13,DB!BL32,DB!AJ32)</f>
        <v>40</v>
      </c>
      <c r="BU19" s="16"/>
      <c r="BV19" s="16">
        <f>IF(CG14=13,DB!BM32,DB!AL32)</f>
        <v>15</v>
      </c>
      <c r="BW19" s="16"/>
      <c r="BX19" s="16">
        <f>IF(CG14=13,DB!BN32,DB!AN32)</f>
        <v>13</v>
      </c>
      <c r="BY19" s="16"/>
      <c r="BZ19" s="16">
        <f>IF(CG14=13,DB!BO32,DB!AP32)</f>
        <v>12</v>
      </c>
      <c r="CA19" s="16"/>
      <c r="CB19" s="21">
        <f>IF(CG14=13,DB!BP32,DB!AR32)</f>
        <v>250</v>
      </c>
      <c r="CC19" s="16" t="s">
        <v>20</v>
      </c>
      <c r="CD19" s="22">
        <f>IF(CG14=13,DB!BQ32,DB!AU32)</f>
        <v>250</v>
      </c>
      <c r="CE19" s="16"/>
      <c r="CF19" s="21">
        <f>IF(CG14=13,DB!BR32,DB!AX32)</f>
        <v>58</v>
      </c>
      <c r="CH19" s="16">
        <f>IF(BE32="",DK28,0)</f>
        <v>4</v>
      </c>
      <c r="CI19" s="16">
        <f>IF(BE32="",1,0)</f>
        <v>1</v>
      </c>
      <c r="CJ19" s="16" t="str">
        <f>IF(BF26=DB!K28,DB!W28,IF(BF26=DB!K29,DB!W29,IF(BF26=DB!K30,DB!W30,IF(BF26=DB!K31,DB!W31,IF(BF26=DB!K32,DB!W32,IF(BF26=DB!K33,DB!W33,IF(BF26=DB!K34,DB!W34,IF(BF26=DB!K35,DB!W35,CK19))))))))</f>
        <v/>
      </c>
      <c r="CK19" s="16" t="str">
        <f>IF(BF26=DB!K36,DB!W36,IF(BF26=DB!K37,DB!W37,IF(BF26=DB!K39,DB!W39,IF(BF26=DB!K40,DB!W40,IF(BF26=DB!K41,DB!W41,IF(BF26=DB!K42,DB!W42,IF(BF26=DB!K43,DB!W43,IF(BF26=DB!K44,DB!W44,CL19))))))))</f>
        <v/>
      </c>
      <c r="CL19" s="16" t="str">
        <f>IF(BF26=DB!K45,DB!W45,IF(BF26=DB!K46,DB!W46,IF(BF26=DB!K47,DB!W47,DB!W48)))</f>
        <v/>
      </c>
      <c r="CM19" s="16">
        <f>IF(J26=Rækker!B26,Rækker!B34,IF(J26=Rækker!D26,Rækker!D34,IF(J26=Rækker!F26,Rækker!F34,IF(J26=Rækker!H26,Rækker!H34,IF(J26=Rækker!J26,Rækker!J34,IF(J26=Rækker!L26,Rækker!L34,IF(J26=Rækker!N26,Rækker!N34,IF(J26=Rækker!P26,Rækker!P34,CN19))))))))</f>
        <v>2</v>
      </c>
      <c r="CN19" s="16">
        <f>IF(J26=Rækker!R26,Rækker!R34,IF(J26=Rækker!T26,Rækker!T34,IF(J26=Rækker!V26,Rækker!V34,IF(J26=Rækker!X26,Rækker!X34,IF(J26=Rækker!Z26,Rækker!Z34,IF(J26=Rækker!AB26,Rækker!AB34,IF(J26=Rækker!AD26,Rækker!AD34,IF(J26=Rækker!AF26,Rækker!AF34,CO19))))))))</f>
        <v>0</v>
      </c>
      <c r="CO19" s="16">
        <f>IF(J26=Rækker!AH26,Rækker!AH34,IF(J26=Rækker!AJ26,Rækker!AJ34,IF(J26=Rækker!AL26,Rækker!AL34,IF(J26=Rækker!AN26,Rækker!AN34,0))))</f>
        <v>0</v>
      </c>
      <c r="CP19" s="16">
        <f>IF(P26=Rækker!B26,Rækker!B34,IF(P26=Rækker!D26,Rækker!D34,IF(P26=Rækker!F26,Rækker!F34,IF(P26=Rækker!H26,Rækker!H34,IF(P26=Rækker!J26,Rækker!J34,IF(P26=Rækker!L26,Rækker!L34,IF(P26=Rækker!N26,Rækker!N34,IF(P26=Rækker!P26,Rækker!P34,CQ19))))))))</f>
        <v>2</v>
      </c>
      <c r="CQ19" s="16">
        <f>IF(P26=Rækker!R26,Rækker!R34,IF(P26=Rækker!T26,Rækker!T34,IF(P26=Rækker!V26,Rækker!V34,IF(P26=Rækker!X26,Rækker!X34,IF(P26=Rækker!Z26,Rækker!Z34,IF(P26=Rækker!AB26,Rækker!AB34,IF(P26=Rækker!AD26,Rækker!AD34,IF(P26=Rækker!AF26,Rækker!AF34,CR19))))))))</f>
        <v>2</v>
      </c>
      <c r="CR19" s="16">
        <f>IF(P26=Rækker!AH26,Rækker!AH34,IF(P26=Rækker!AJ26,Rækker!AJ34,IF(P26=Rækker!AL26,Rækker!AL34,IF(P26=Rækker!AN26,Rækker!AN34,0))))</f>
        <v>0</v>
      </c>
      <c r="CS19" s="16">
        <f>IF(V26=Rækker!B26,Rækker!B34,IF(V26=Rækker!D26,Rækker!D34,IF(V26=Rækker!F26,Rækker!F34,IF(V26=Rækker!H26,Rækker!H34,IF(V26=Rækker!J26,Rækker!J34,IF(V26=Rækker!L26,Rækker!L34,IF(V26=Rækker!N26,Rækker!N34,IF(V26=Rækker!P26,Rækker!P34,CT19))))))))</f>
        <v>2</v>
      </c>
      <c r="CT19" s="16">
        <f>IF(V26=Rækker!R26,Rækker!R34,IF(V26=Rækker!T26,Rækker!T34,IF(V26=Rækker!V26,Rækker!V34,IF(V26=Rækker!X26,Rækker!X34,IF(V26=Rækker!Z26,Rækker!Z34,IF(V26=Rækker!AB26,Rækker!AB34,IF(V26=Rækker!AD26,Rækker!AD34,IF(V26=Rækker!AF26,Rækker!AF34,CU19))))))))</f>
        <v>0</v>
      </c>
      <c r="CU19" s="16">
        <f>IF(V26=Rækker!AH26,Rækker!AH34,IF(V26=Rækker!AJ26,Rækker!AJ34,IF(V26=Rækker!AL26,Rækker!AL34,IF(V26=Rækker!AN26,Rækker!AN34,0))))</f>
        <v>0</v>
      </c>
      <c r="CV19" s="16">
        <f>IF(AB26=Rækker!B26,Rækker!B34,IF(AB26=Rækker!D26,Rækker!D34,IF(AB26=Rækker!F26,Rækker!F34,IF(AB26=Rækker!H26,Rækker!H34,IF(AB26=Rækker!J26,Rækker!J34,IF(AB26=Rækker!L26,Rækker!L34,IF(AB26=Rækker!N26,Rækker!N34,IF(AB26=Rækker!P26,Rækker!P34,CW19))))))))</f>
        <v>2</v>
      </c>
      <c r="CW19" s="16">
        <f>IF(AB26=Rækker!R26,Rækker!R34,IF(AB26=Rækker!T26,Rækker!T34,IF(AB26=Rækker!V26,Rækker!V34,IF(AB26=Rækker!X26,Rækker!X34,IF(AB26=Rækker!Z26,Rækker!Z34,IF(AB26=Rækker!AB26,Rækker!AB34,IF(AB26=Rækker!AD26,Rækker!AD34,IF(AB26=Rækker!AF26,Rækker!AF34,CX19))))))))</f>
        <v>2</v>
      </c>
      <c r="CX19" s="16">
        <f>IF(AB26=Rækker!AH26,Rækker!AH34,IF(AB26=Rækker!AJ26,Rækker!AJ34,IF(AB26=Rækker!AL26,Rækker!AL34,IF(AB26=Rækker!AN26,Rækker!AN34,0))))</f>
        <v>2</v>
      </c>
      <c r="CY19" s="16">
        <f>IF(AH26=Rækker!B26,Rækker!B34,IF(AH26=Rækker!D26,Rækker!D34,IF(AH26=Rækker!F26,Rækker!F34,IF(AH26=Rækker!H26,Rækker!H34,IF(AH26=Rækker!J26,Rækker!J34,IF(AH26=Rækker!L26,Rækker!L34,IF(AH26=Rækker!N26,Rækker!N34,IF(AH26=Rækker!P26,Rækker!P34,CZ19))))))))</f>
        <v>0</v>
      </c>
      <c r="CZ19" s="16">
        <f>IF(AH26=Rækker!R26,Rækker!R34,IF(AH26=Rækker!T26,Rækker!T34,IF(AH26=Rækker!V26,Rækker!V34,IF(AH26=Rækker!X26,Rækker!X34,IF(AH26=Rækker!Z26,Rækker!Z34,IF(AH26=Rækker!AB26,Rækker!AB34,IF(AH26=Rækker!AD26,Rækker!AD34,IF(AH26=Rækker!AF26,Rækker!AF34,DA19))))))))</f>
        <v>0</v>
      </c>
      <c r="DA19" s="16">
        <f>IF(AH26=Rækker!AH26,Rækker!AH34,IF(AH26=Rækker!AJ26,Rækker!AJ34,IF(AH26=Rækker!AL26,Rækker!AL34,IF(AH26=Rækker!AN26,Rækker!AN34,0))))</f>
        <v>0</v>
      </c>
      <c r="DB19" s="16">
        <f>IF(AN26=Rækker!B26,Rækker!B34,IF(AN26=Rækker!D26,Rækker!D34,IF(AN26=Rækker!F26,Rækker!F34,IF(AN26=Rækker!H26,Rækker!H34,IF(AN26=Rækker!J26,Rækker!J34,IF(AN26=Rækker!L26,Rækker!L34,IF(AN26=Rækker!N26,Rækker!N34,IF(AN26=Rækker!P26,Rækker!P34,DC19))))))))</f>
        <v>2</v>
      </c>
      <c r="DC19" s="16">
        <f>IF(AN26=Rækker!R26,Rækker!R34,IF(AN26=Rækker!T26,Rækker!T34,IF(AN26=Rækker!V26,Rækker!V34,IF(AN26=Rækker!X26,Rækker!X34,IF(AN26=Rækker!Z26,Rækker!Z34,IF(AN26=Rækker!AB26,Rækker!AB34,IF(AN26=Rækker!AD26,Rækker!AD34,IF(AN26=Rækker!AF26,Rækker!AF34,DD19))))))))</f>
        <v>2</v>
      </c>
      <c r="DD19" s="16">
        <f>IF(AN26=Rækker!AH26,Rækker!AH34,IF(AN26=Rækker!AJ26,Rækker!AJ34,IF(AN26=Rækker!AL26,Rækker!AL34,IF(AN26=Rækker!AN26,Rækker!AN34,0))))</f>
        <v>0</v>
      </c>
      <c r="DE19" s="16">
        <f>IF(AT26=Rækker!B26,Rækker!B34,IF(AT26=Rækker!D26,Rækker!D34,IF(AT26=Rækker!F26,Rækker!F34,IF(AT26=Rækker!H26,Rækker!H34,IF(AT26=Rækker!J26,Rækker!J34,IF(AT26=Rækker!L26,Rækker!L34,IF(AT26=Rækker!N26,Rækker!N34,IF(AT26=Rækker!P26,Rækker!P34,DF19))))))))</f>
        <v>2</v>
      </c>
      <c r="DF19" s="16">
        <f>IF(AT26=Rækker!R26,Rækker!R34,IF(AT26=Rækker!T26,Rækker!T34,IF(AT26=Rækker!V26,Rækker!V34,IF(AT26=Rækker!X26,Rækker!X34,IF(AT26=Rækker!Z26,Rækker!Z34,IF(AT26=Rækker!AB26,Rækker!AB34,IF(AT26=Rækker!AD26,Rækker!AD34,IF(AT26=Rækker!AF26,Rækker!AF34,DG19))))))))</f>
        <v>2</v>
      </c>
      <c r="DG19" s="16">
        <f>IF(AT26=Rækker!AH26,Rækker!AH34,IF(AT26=Rækker!AJ26,Rækker!AJ34,IF(AT26=Rækker!AL26,Rækker!AL34,IF(AT26=Rækker!AN26,Rækker!AN34,0))))</f>
        <v>2</v>
      </c>
      <c r="DH19" s="16">
        <f>IF(AZ26=Rækker!B26,Rækker!B34,IF(AZ26=Rækker!D26,Rækker!D34,IF(AZ26=Rækker!F26,Rækker!F34,IF(AZ26=Rækker!H26,Rækker!H34,IF(AZ26=Rækker!J26,Rækker!J34,IF(AZ26=Rækker!L26,Rækker!L34,IF(AZ26=Rækker!N26,Rækker!N34,IF(AZ26=Rækker!P26,Rækker!P34,DI19))))))))</f>
        <v>2</v>
      </c>
      <c r="DI19" s="16">
        <f>IF(AZ26=Rækker!R26,Rækker!R34,IF(AZ26=Rækker!T26,Rækker!T34,IF(AZ26=Rækker!V26,Rækker!V34,IF(AZ26=Rækker!X26,Rækker!X34,IF(AZ26=Rækker!Z26,Rækker!Z34,IF(AZ26=Rækker!AB26,Rækker!AB34,IF(AZ26=Rækker!AD26,Rækker!AD34,IF(AZ26=Rækker!AF26,Rækker!AF34,DJ19))))))))</f>
        <v>0</v>
      </c>
      <c r="DJ19" s="16">
        <f>IF(AZ26=Rækker!AH26,Rækker!AH34,IF(AZ26=Rækker!AJ26,Rækker!AJ34,IF(AZ26=Rækker!AL26,Rækker!AL34,IF(AZ26=Rækker!AN26,Rækker!AN34,0))))</f>
        <v>0</v>
      </c>
      <c r="DK19" s="16">
        <f>IF(BF26=Rækker!B26,Rækker!B34,IF(BF26=Rækker!D26,Rækker!D34,IF(BF26=Rækker!F26,Rækker!F34,IF(BF26=Rækker!H26,Rækker!H34,IF(BF26=Rækker!J26,Rækker!J34,IF(BF26=Rækker!L26,Rækker!L34,IF(BF26=Rækker!N26,Rækker!N34,IF(BF26=Rækker!P26,Rækker!P34,DL19))))))))</f>
        <v>2</v>
      </c>
      <c r="DL19" s="16">
        <f>IF(BF26=Rækker!R26,Rækker!R34,IF(BF26=Rækker!T26,Rækker!T34,IF(BF26=Rækker!V26,Rækker!V34,IF(BF26=Rækker!X26,Rækker!X34,IF(BF26=Rækker!Z26,Rækker!Z34,IF(BF26=Rækker!AB26,Rækker!AB34,IF(BF26=Rækker!AD26,Rækker!AD34,IF(BF26=Rækker!AF26,Rækker!AF34,DM19))))))))</f>
        <v>2</v>
      </c>
      <c r="DM19" s="16">
        <f>IF(BF26=Rækker!AH26,Rækker!AH34,IF(BF26=Rækker!AJ26,Rækker!AJ34,IF(BF26=Rækker!AL26,Rækker!AL34,IF(BF26=Rækker!AN26,Rækker!AN34,0))))</f>
        <v>2</v>
      </c>
      <c r="DN19" s="16">
        <f>IF(BL26=Rækker!B26,Rækker!B34,IF(BL26=Rækker!D26,Rækker!D34,IF(BL26=Rækker!F26,Rækker!F34,IF(BL26=Rækker!H26,Rækker!H34,IF(BL26=Rækker!J26,Rækker!J34,IF(BL26=Rækker!L26,Rækker!L34,IF(BL26=Rækker!N26,Rækker!N34,IF(BL26=Rækker!P26,Rækker!P34,DO19))))))))</f>
        <v>2</v>
      </c>
      <c r="DO19" s="16">
        <f>IF(BL26=Rækker!R26,Rækker!R34,IF(BL26=Rækker!T26,Rækker!T34,IF(BL26=Rækker!V26,Rækker!V34,IF(BL26=Rækker!X26,Rækker!X34,IF(BL26=Rækker!Z26,Rækker!Z34,IF(BL26=Rækker!AB26,Rækker!AB34,IF(BL26=Rækker!AD26,Rækker!AD34,IF(BL26=Rækker!AF26,Rækker!AF34,DP19))))))))</f>
        <v>2</v>
      </c>
      <c r="DP19" s="16">
        <f>IF(BL26=Rækker!AH26,Rækker!AH34,IF(BL26=Rækker!AJ26,Rækker!AJ34,IF(BL26=Rækker!AL26,Rækker!AL34,IF(BL26=Rækker!AN26,Rækker!AN34,0))))</f>
        <v>0</v>
      </c>
    </row>
    <row r="20" spans="1:120" ht="14.45" customHeight="1" x14ac:dyDescent="0.15">
      <c r="A20" s="58"/>
      <c r="B20" s="60" t="s">
        <v>65</v>
      </c>
      <c r="C20" s="122" t="str">
        <f>CONCATENATE(Kampe!B14," - ",Kampe!D14,"..........................................................................................")</f>
        <v>Wolverhampton - Watford..........................................................................................</v>
      </c>
      <c r="D20" s="122"/>
      <c r="E20" s="122"/>
      <c r="F20" s="129"/>
      <c r="G20" s="59" t="s">
        <v>72</v>
      </c>
      <c r="H20" s="37">
        <f>IF('1. Division'!H20&lt;&gt;"",'1. Division'!H20,"")</f>
        <v>1</v>
      </c>
      <c r="I20" s="156">
        <f t="shared" si="1"/>
        <v>1</v>
      </c>
      <c r="J20" s="157"/>
      <c r="K20" s="170" t="str">
        <f t="shared" si="2"/>
        <v/>
      </c>
      <c r="L20" s="157"/>
      <c r="M20" s="170" t="str">
        <f t="shared" si="3"/>
        <v/>
      </c>
      <c r="N20" s="171"/>
      <c r="O20" s="174">
        <f t="shared" si="4"/>
        <v>1</v>
      </c>
      <c r="P20" s="157"/>
      <c r="Q20" s="170" t="str">
        <f t="shared" si="5"/>
        <v/>
      </c>
      <c r="R20" s="157"/>
      <c r="S20" s="170" t="str">
        <f t="shared" si="6"/>
        <v/>
      </c>
      <c r="T20" s="171"/>
      <c r="U20" s="189">
        <f t="shared" si="7"/>
        <v>1</v>
      </c>
      <c r="V20" s="190"/>
      <c r="W20" s="184" t="str">
        <f t="shared" si="8"/>
        <v/>
      </c>
      <c r="X20" s="185"/>
      <c r="Y20" s="191" t="str">
        <f t="shared" si="9"/>
        <v/>
      </c>
      <c r="Z20" s="185"/>
      <c r="AA20" s="189">
        <f t="shared" si="10"/>
        <v>1</v>
      </c>
      <c r="AB20" s="190"/>
      <c r="AC20" s="184" t="str">
        <f t="shared" si="11"/>
        <v/>
      </c>
      <c r="AD20" s="185"/>
      <c r="AE20" s="184" t="str">
        <f t="shared" si="12"/>
        <v/>
      </c>
      <c r="AF20" s="186"/>
      <c r="AG20" s="189">
        <f t="shared" si="13"/>
        <v>1</v>
      </c>
      <c r="AH20" s="190"/>
      <c r="AI20" s="184" t="str">
        <f t="shared" si="14"/>
        <v/>
      </c>
      <c r="AJ20" s="185"/>
      <c r="AK20" s="191" t="str">
        <f t="shared" si="15"/>
        <v/>
      </c>
      <c r="AL20" s="185"/>
      <c r="AM20" s="189">
        <f t="shared" si="16"/>
        <v>1</v>
      </c>
      <c r="AN20" s="190"/>
      <c r="AO20" s="184" t="str">
        <f t="shared" si="17"/>
        <v/>
      </c>
      <c r="AP20" s="185"/>
      <c r="AQ20" s="184" t="str">
        <f t="shared" si="18"/>
        <v/>
      </c>
      <c r="AR20" s="186"/>
      <c r="AS20" s="189">
        <f t="shared" si="19"/>
        <v>1</v>
      </c>
      <c r="AT20" s="190"/>
      <c r="AU20" s="184" t="str">
        <f t="shared" si="20"/>
        <v/>
      </c>
      <c r="AV20" s="185"/>
      <c r="AW20" s="191" t="str">
        <f t="shared" si="21"/>
        <v/>
      </c>
      <c r="AX20" s="185"/>
      <c r="AY20" s="189">
        <f t="shared" si="22"/>
        <v>1</v>
      </c>
      <c r="AZ20" s="190"/>
      <c r="BA20" s="184" t="str">
        <f t="shared" si="23"/>
        <v/>
      </c>
      <c r="BB20" s="185"/>
      <c r="BC20" s="184" t="str">
        <f t="shared" si="24"/>
        <v/>
      </c>
      <c r="BD20" s="186"/>
      <c r="BE20" s="189">
        <f t="shared" si="25"/>
        <v>1</v>
      </c>
      <c r="BF20" s="190"/>
      <c r="BG20" s="184" t="str">
        <f t="shared" si="26"/>
        <v/>
      </c>
      <c r="BH20" s="185"/>
      <c r="BI20" s="191" t="str">
        <f t="shared" si="27"/>
        <v/>
      </c>
      <c r="BJ20" s="185"/>
      <c r="BK20" s="189">
        <f t="shared" si="28"/>
        <v>1</v>
      </c>
      <c r="BL20" s="190"/>
      <c r="BM20" s="184" t="str">
        <f t="shared" si="29"/>
        <v/>
      </c>
      <c r="BN20" s="185"/>
      <c r="BO20" s="184" t="str">
        <f t="shared" si="30"/>
        <v/>
      </c>
      <c r="BP20" s="186"/>
      <c r="BQ20" s="24"/>
      <c r="BR20" s="21" t="str">
        <f>IF(CG14=13,CONCATENATE(DB!BE33,"."),CONCATENATE(DB!BA33,"."))</f>
        <v>6.</v>
      </c>
      <c r="BS20" s="22" t="str">
        <f>IF(CG14=13,DB!BF33,DB!X33)</f>
        <v>Anderup</v>
      </c>
      <c r="BT20" s="16">
        <f>IF(CG14=13,DB!BL33,DB!AJ33)</f>
        <v>40</v>
      </c>
      <c r="BU20" s="16"/>
      <c r="BV20" s="16">
        <f>IF(CG14=13,DB!BM33,DB!AL33)</f>
        <v>16</v>
      </c>
      <c r="BW20" s="16"/>
      <c r="BX20" s="16">
        <f>IF(CG14=13,DB!BN33,DB!AN33)</f>
        <v>8</v>
      </c>
      <c r="BY20" s="16"/>
      <c r="BZ20" s="16">
        <f>IF(CG14=13,DB!BO33,DB!AP33)</f>
        <v>16</v>
      </c>
      <c r="CA20" s="16"/>
      <c r="CB20" s="21">
        <f>IF(CG14=13,DB!BP33,DB!AR33)</f>
        <v>250</v>
      </c>
      <c r="CC20" s="16" t="s">
        <v>20</v>
      </c>
      <c r="CD20" s="22">
        <f>IF(CG14=13,DB!BQ33,DB!AU33)</f>
        <v>250</v>
      </c>
      <c r="CE20" s="16"/>
      <c r="CF20" s="21">
        <f>IF(CG14=13,DB!BR33,DB!AX33)</f>
        <v>56</v>
      </c>
      <c r="CH20" s="16">
        <f>IF(BK32="",DN28,0)</f>
        <v>4</v>
      </c>
      <c r="CI20" s="16">
        <f>IF(BK32="",1,0)</f>
        <v>1</v>
      </c>
      <c r="CJ20" s="16" t="str">
        <f>IF(BL26=DB!K28,DB!W28,IF(BL26=DB!K29,DB!W29,IF(BL26=DB!K30,DB!W30,IF(BL26=DB!K31,DB!W31,IF(BL26=DB!K32,DB!W32,IF(BL26=DB!K33,DB!W33,IF(BL26=DB!K34,DB!W34,IF(BL26=DB!K35,DB!W35,CK20))))))))</f>
        <v/>
      </c>
      <c r="CK20" s="16" t="str">
        <f>IF(BL26=DB!K36,DB!W36,IF(BL26=DB!K37,DB!W37,IF(BL26=DB!K39,DB!W39,IF(BL26=DB!K40,DB!W40,IF(BL26=DB!K41,DB!W41,IF(BL26=DB!K42,DB!W42,IF(BL26=DB!K43,DB!W43,IF(BL26=DB!K44,DB!W44,CL20))))))))</f>
        <v/>
      </c>
      <c r="CL20" s="16" t="str">
        <f>IF(BL26=DB!K45,DB!W45,IF(BL26=DB!K46,DB!W46,IF(BL26=DB!K47,DB!W47,DB!W48)))</f>
        <v/>
      </c>
      <c r="CM20" s="16">
        <f>IF(J26=Rækker!B26,Rækker!B35,IF(J26=Rækker!D26,Rækker!D35,IF(J26=Rækker!F26,Rækker!F35,IF(J26=Rækker!H26,Rækker!H35,IF(J26=Rækker!J26,Rækker!J35,IF(J26=Rækker!L26,Rækker!L35,IF(J26=Rækker!N26,Rækker!N35,IF(J26=Rækker!P26,Rækker!P35,CN20))))))))</f>
        <v>2</v>
      </c>
      <c r="CN20" s="16">
        <f>IF(J26=Rækker!R26,Rækker!R35,IF(J26=Rækker!T26,Rækker!T35,IF(J26=Rækker!V26,Rækker!V35,IF(J26=Rækker!X26,Rækker!X35,IF(J26=Rækker!Z26,Rækker!Z35,IF(J26=Rækker!AB26,Rækker!AB35,IF(J26=Rækker!AD26,Rækker!AD35,IF(J26=Rækker!AF26,Rækker!AF35,CO20))))))))</f>
        <v>0</v>
      </c>
      <c r="CO20" s="16">
        <f>IF(J26=Rækker!AH26,Rækker!AH35,IF(J26=Rækker!AJ26,Rækker!AJ35,IF(J26=Rækker!AL26,Rækker!AL35,IF(J26=Rækker!AN26,Rækker!AN35,0))))</f>
        <v>0</v>
      </c>
      <c r="CP20" s="16">
        <f>IF(P26=Rækker!B26,Rækker!B35,IF(P26=Rækker!D26,Rækker!D35,IF(P26=Rækker!F26,Rækker!F35,IF(P26=Rækker!H26,Rækker!H35,IF(P26=Rækker!J26,Rækker!J35,IF(P26=Rækker!L26,Rækker!L35,IF(P26=Rækker!N26,Rækker!N35,IF(P26=Rækker!P26,Rækker!P35,CQ20))))))))</f>
        <v>2</v>
      </c>
      <c r="CQ20" s="16">
        <f>IF(P26=Rækker!R26,Rækker!R35,IF(P26=Rækker!T26,Rækker!T35,IF(P26=Rækker!V26,Rækker!V35,IF(P26=Rækker!X26,Rækker!X35,IF(P26=Rækker!Z26,Rækker!Z35,IF(P26=Rækker!AB26,Rækker!AB35,IF(P26=Rækker!AD26,Rækker!AD35,IF(P26=Rækker!AF26,Rækker!AF35,CR20))))))))</f>
        <v>2</v>
      </c>
      <c r="CR20" s="16">
        <f>IF(P26=Rækker!AH26,Rækker!AH35,IF(P26=Rækker!AJ26,Rækker!AJ35,IF(P26=Rækker!AL26,Rækker!AL35,IF(P26=Rækker!AN26,Rækker!AN35,0))))</f>
        <v>0</v>
      </c>
      <c r="CS20" s="16">
        <f>IF(V26=Rækker!B26,Rækker!B35,IF(V26=Rækker!D26,Rækker!D35,IF(V26=Rækker!F26,Rækker!F35,IF(V26=Rækker!H26,Rækker!H35,IF(V26=Rækker!J26,Rækker!J35,IF(V26=Rækker!L26,Rækker!L35,IF(V26=Rækker!N26,Rækker!N35,IF(V26=Rækker!P26,Rækker!P35,CT20))))))))</f>
        <v>2</v>
      </c>
      <c r="CT20" s="16">
        <f>IF(V26=Rækker!R26,Rækker!R35,IF(V26=Rækker!T26,Rækker!T35,IF(V26=Rækker!V26,Rækker!V35,IF(V26=Rækker!X26,Rækker!X35,IF(V26=Rækker!Z26,Rækker!Z35,IF(V26=Rækker!AB26,Rækker!AB35,IF(V26=Rækker!AD26,Rækker!AD35,IF(V26=Rækker!AF26,Rækker!AF35,CU20))))))))</f>
        <v>0</v>
      </c>
      <c r="CU20" s="16">
        <f>IF(V26=Rækker!AH26,Rækker!AH35,IF(V26=Rækker!AJ26,Rækker!AJ35,IF(V26=Rækker!AL26,Rækker!AL35,IF(V26=Rækker!AN26,Rækker!AN35,0))))</f>
        <v>0</v>
      </c>
      <c r="CV20" s="16">
        <f>IF(AB26=Rækker!B26,Rækker!B35,IF(AB26=Rækker!D26,Rækker!D35,IF(AB26=Rækker!F26,Rækker!F35,IF(AB26=Rækker!H26,Rækker!H35,IF(AB26=Rækker!J26,Rækker!J35,IF(AB26=Rækker!L26,Rækker!L35,IF(AB26=Rækker!N26,Rækker!N35,IF(AB26=Rækker!P26,Rækker!P35,CW20))))))))</f>
        <v>2</v>
      </c>
      <c r="CW20" s="16">
        <f>IF(AB26=Rækker!R26,Rækker!R35,IF(AB26=Rækker!T26,Rækker!T35,IF(AB26=Rækker!V26,Rækker!V35,IF(AB26=Rækker!X26,Rækker!X35,IF(AB26=Rækker!Z26,Rækker!Z35,IF(AB26=Rækker!AB26,Rækker!AB35,IF(AB26=Rækker!AD26,Rækker!AD35,IF(AB26=Rækker!AF26,Rækker!AF35,CX20))))))))</f>
        <v>2</v>
      </c>
      <c r="CX20" s="16">
        <f>IF(AB26=Rækker!AH26,Rækker!AH35,IF(AB26=Rækker!AJ26,Rækker!AJ35,IF(AB26=Rækker!AL26,Rækker!AL35,IF(AB26=Rækker!AN26,Rækker!AN35,0))))</f>
        <v>2</v>
      </c>
      <c r="CY20" s="16">
        <f>IF(AH26=Rækker!B26,Rækker!B35,IF(AH26=Rækker!D26,Rækker!D35,IF(AH26=Rækker!F26,Rækker!F35,IF(AH26=Rækker!H26,Rækker!H35,IF(AH26=Rækker!J26,Rækker!J35,IF(AH26=Rækker!L26,Rækker!L35,IF(AH26=Rækker!N26,Rækker!N35,IF(AH26=Rækker!P26,Rækker!P35,CZ20))))))))</f>
        <v>0</v>
      </c>
      <c r="CZ20" s="16">
        <f>IF(AH26=Rækker!R26,Rækker!R35,IF(AH26=Rækker!T26,Rækker!T35,IF(AH26=Rækker!V26,Rækker!V35,IF(AH26=Rækker!X26,Rækker!X35,IF(AH26=Rækker!Z26,Rækker!Z35,IF(AH26=Rækker!AB26,Rækker!AB35,IF(AH26=Rækker!AD26,Rækker!AD35,IF(AH26=Rækker!AF26,Rækker!AF35,DA20))))))))</f>
        <v>0</v>
      </c>
      <c r="DA20" s="16">
        <f>IF(AH26=Rækker!AH26,Rækker!AH35,IF(AH26=Rækker!AJ26,Rækker!AJ35,IF(AH26=Rækker!AL26,Rækker!AL35,IF(AH26=Rækker!AN26,Rækker!AN35,0))))</f>
        <v>0</v>
      </c>
      <c r="DB20" s="16">
        <f>IF(AN26=Rækker!B26,Rækker!B35,IF(AN26=Rækker!D26,Rækker!D35,IF(AN26=Rækker!F26,Rækker!F35,IF(AN26=Rækker!H26,Rækker!H35,IF(AN26=Rækker!J26,Rækker!J35,IF(AN26=Rækker!L26,Rækker!L35,IF(AN26=Rækker!N26,Rækker!N35,IF(AN26=Rækker!P26,Rækker!P35,DC20))))))))</f>
        <v>2</v>
      </c>
      <c r="DC20" s="16">
        <f>IF(AN26=Rækker!R26,Rækker!R35,IF(AN26=Rækker!T26,Rækker!T35,IF(AN26=Rækker!V26,Rækker!V35,IF(AN26=Rækker!X26,Rækker!X35,IF(AN26=Rækker!Z26,Rækker!Z35,IF(AN26=Rækker!AB26,Rækker!AB35,IF(AN26=Rækker!AD26,Rækker!AD35,IF(AN26=Rækker!AF26,Rækker!AF35,DD20))))))))</f>
        <v>2</v>
      </c>
      <c r="DD20" s="16">
        <f>IF(AN26=Rækker!AH26,Rækker!AH35,IF(AN26=Rækker!AJ26,Rækker!AJ35,IF(AN26=Rækker!AL26,Rækker!AL35,IF(AN26=Rækker!AN26,Rækker!AN35,0))))</f>
        <v>0</v>
      </c>
      <c r="DE20" s="16">
        <f>IF(AT26=Rækker!B26,Rækker!B35,IF(AT26=Rækker!D26,Rækker!D35,IF(AT26=Rækker!F26,Rækker!F35,IF(AT26=Rækker!H26,Rækker!H35,IF(AT26=Rækker!J26,Rækker!J35,IF(AT26=Rækker!L26,Rækker!L35,IF(AT26=Rækker!N26,Rækker!N35,IF(AT26=Rækker!P26,Rækker!P35,DF20))))))))</f>
        <v>2</v>
      </c>
      <c r="DF20" s="16">
        <f>IF(AT26=Rækker!R26,Rækker!R35,IF(AT26=Rækker!T26,Rækker!T35,IF(AT26=Rækker!V26,Rækker!V35,IF(AT26=Rækker!X26,Rækker!X35,IF(AT26=Rækker!Z26,Rækker!Z35,IF(AT26=Rækker!AB26,Rækker!AB35,IF(AT26=Rækker!AD26,Rækker!AD35,IF(AT26=Rækker!AF26,Rækker!AF35,DG20))))))))</f>
        <v>2</v>
      </c>
      <c r="DG20" s="16">
        <f>IF(AT26=Rækker!AH26,Rækker!AH35,IF(AT26=Rækker!AJ26,Rækker!AJ35,IF(AT26=Rækker!AL26,Rækker!AL35,IF(AT26=Rækker!AN26,Rækker!AN35,0))))</f>
        <v>2</v>
      </c>
      <c r="DH20" s="16">
        <f>IF(AZ26=Rækker!B26,Rækker!B35,IF(AZ26=Rækker!D26,Rækker!D35,IF(AZ26=Rækker!F26,Rækker!F35,IF(AZ26=Rækker!H26,Rækker!H35,IF(AZ26=Rækker!J26,Rækker!J35,IF(AZ26=Rækker!L26,Rækker!L35,IF(AZ26=Rækker!N26,Rækker!N35,IF(AZ26=Rækker!P26,Rækker!P35,DI20))))))))</f>
        <v>2</v>
      </c>
      <c r="DI20" s="16">
        <f>IF(AZ26=Rækker!R26,Rækker!R35,IF(AZ26=Rækker!T26,Rækker!T35,IF(AZ26=Rækker!V26,Rækker!V35,IF(AZ26=Rækker!X26,Rækker!X35,IF(AZ26=Rækker!Z26,Rækker!Z35,IF(AZ26=Rækker!AB26,Rækker!AB35,IF(AZ26=Rækker!AD26,Rækker!AD35,IF(AZ26=Rækker!AF26,Rækker!AF35,DJ20))))))))</f>
        <v>0</v>
      </c>
      <c r="DJ20" s="16">
        <f>IF(AZ26=Rækker!AH26,Rækker!AH35,IF(AZ26=Rækker!AJ26,Rækker!AJ35,IF(AZ26=Rækker!AL26,Rækker!AL35,IF(AZ26=Rækker!AN26,Rækker!AN35,0))))</f>
        <v>0</v>
      </c>
      <c r="DK20" s="16">
        <f>IF(BF26=Rækker!B26,Rækker!B35,IF(BF26=Rækker!D26,Rækker!D35,IF(BF26=Rækker!F26,Rækker!F35,IF(BF26=Rækker!H26,Rækker!H35,IF(BF26=Rækker!J26,Rækker!J35,IF(BF26=Rækker!L26,Rækker!L35,IF(BF26=Rækker!N26,Rækker!N35,IF(BF26=Rækker!P26,Rækker!P35,DL20))))))))</f>
        <v>2</v>
      </c>
      <c r="DL20" s="16">
        <f>IF(BF26=Rækker!R26,Rækker!R35,IF(BF26=Rækker!T26,Rækker!T35,IF(BF26=Rækker!V26,Rækker!V35,IF(BF26=Rækker!X26,Rækker!X35,IF(BF26=Rækker!Z26,Rækker!Z35,IF(BF26=Rækker!AB26,Rækker!AB35,IF(BF26=Rækker!AD26,Rækker!AD35,IF(BF26=Rækker!AF26,Rækker!AF35,DM20))))))))</f>
        <v>2</v>
      </c>
      <c r="DM20" s="16">
        <f>IF(BF26=Rækker!AH26,Rækker!AH35,IF(BF26=Rækker!AJ26,Rækker!AJ35,IF(BF26=Rækker!AL26,Rækker!AL35,IF(BF26=Rækker!AN26,Rækker!AN35,0))))</f>
        <v>2</v>
      </c>
      <c r="DN20" s="16">
        <f>IF(BL26=Rækker!B26,Rækker!B35,IF(BL26=Rækker!D26,Rækker!D35,IF(BL26=Rækker!F26,Rækker!F35,IF(BL26=Rækker!H26,Rækker!H35,IF(BL26=Rækker!J26,Rækker!J35,IF(BL26=Rækker!L26,Rækker!L35,IF(BL26=Rækker!N26,Rækker!N35,IF(BL26=Rækker!P26,Rækker!P35,DO20))))))))</f>
        <v>2</v>
      </c>
      <c r="DO20" s="16">
        <f>IF(BL26=Rækker!R26,Rækker!R35,IF(BL26=Rækker!T26,Rækker!T35,IF(BL26=Rækker!V26,Rækker!V35,IF(BL26=Rækker!X26,Rækker!X35,IF(BL26=Rækker!Z26,Rækker!Z35,IF(BL26=Rækker!AB26,Rækker!AB35,IF(BL26=Rækker!AD26,Rækker!AD35,IF(BL26=Rækker!AF26,Rækker!AF35,DP20))))))))</f>
        <v>2</v>
      </c>
      <c r="DP20" s="16">
        <f>IF(BL26=Rækker!AH26,Rækker!AH35,IF(BL26=Rækker!AJ26,Rækker!AJ35,IF(BL26=Rækker!AL26,Rækker!AL35,IF(BL26=Rækker!AN26,Rækker!AN35,0))))</f>
        <v>0</v>
      </c>
    </row>
    <row r="21" spans="1:120" ht="14.45" customHeight="1" x14ac:dyDescent="0.15">
      <c r="A21" s="58"/>
      <c r="B21" s="60" t="s">
        <v>66</v>
      </c>
      <c r="C21" s="122" t="str">
        <f>CONCATENATE(Kampe!B15," - ",Kampe!D15,"..........................................................................................")</f>
        <v>Blackpool - Mansfield..........................................................................................</v>
      </c>
      <c r="D21" s="122"/>
      <c r="E21" s="122"/>
      <c r="F21" s="129"/>
      <c r="G21" s="59" t="s">
        <v>72</v>
      </c>
      <c r="H21" s="38">
        <f>IF('1. Division'!H21&lt;&gt;"",'1. Division'!H21,"")</f>
        <v>2</v>
      </c>
      <c r="I21" s="158">
        <f t="shared" si="1"/>
        <v>1</v>
      </c>
      <c r="J21" s="159"/>
      <c r="K21" s="172" t="str">
        <f t="shared" si="2"/>
        <v/>
      </c>
      <c r="L21" s="159"/>
      <c r="M21" s="172" t="str">
        <f t="shared" si="3"/>
        <v/>
      </c>
      <c r="N21" s="173"/>
      <c r="O21" s="175">
        <f t="shared" si="4"/>
        <v>1</v>
      </c>
      <c r="P21" s="159"/>
      <c r="Q21" s="172" t="str">
        <f t="shared" si="5"/>
        <v/>
      </c>
      <c r="R21" s="159"/>
      <c r="S21" s="172" t="str">
        <f t="shared" si="6"/>
        <v/>
      </c>
      <c r="T21" s="173"/>
      <c r="U21" s="175">
        <f t="shared" si="7"/>
        <v>1</v>
      </c>
      <c r="V21" s="188"/>
      <c r="W21" s="172" t="str">
        <f t="shared" si="8"/>
        <v/>
      </c>
      <c r="X21" s="159"/>
      <c r="Y21" s="158" t="str">
        <f t="shared" si="9"/>
        <v/>
      </c>
      <c r="Z21" s="159"/>
      <c r="AA21" s="175">
        <f t="shared" si="10"/>
        <v>1</v>
      </c>
      <c r="AB21" s="188"/>
      <c r="AC21" s="172" t="str">
        <f t="shared" si="11"/>
        <v/>
      </c>
      <c r="AD21" s="159"/>
      <c r="AE21" s="172" t="str">
        <f t="shared" si="12"/>
        <v/>
      </c>
      <c r="AF21" s="173"/>
      <c r="AG21" s="175">
        <f t="shared" si="13"/>
        <v>1</v>
      </c>
      <c r="AH21" s="188"/>
      <c r="AI21" s="172" t="str">
        <f t="shared" si="14"/>
        <v/>
      </c>
      <c r="AJ21" s="159"/>
      <c r="AK21" s="158" t="str">
        <f t="shared" si="15"/>
        <v/>
      </c>
      <c r="AL21" s="159"/>
      <c r="AM21" s="175">
        <f t="shared" si="16"/>
        <v>1</v>
      </c>
      <c r="AN21" s="188"/>
      <c r="AO21" s="172" t="str">
        <f t="shared" si="17"/>
        <v/>
      </c>
      <c r="AP21" s="159"/>
      <c r="AQ21" s="172" t="str">
        <f t="shared" si="18"/>
        <v/>
      </c>
      <c r="AR21" s="173"/>
      <c r="AS21" s="175">
        <f t="shared" si="19"/>
        <v>1</v>
      </c>
      <c r="AT21" s="188"/>
      <c r="AU21" s="172" t="str">
        <f t="shared" si="20"/>
        <v/>
      </c>
      <c r="AV21" s="159"/>
      <c r="AW21" s="158" t="str">
        <f t="shared" si="21"/>
        <v/>
      </c>
      <c r="AX21" s="159"/>
      <c r="AY21" s="175">
        <f t="shared" si="22"/>
        <v>1</v>
      </c>
      <c r="AZ21" s="188"/>
      <c r="BA21" s="172" t="str">
        <f t="shared" si="23"/>
        <v/>
      </c>
      <c r="BB21" s="159"/>
      <c r="BC21" s="172" t="str">
        <f t="shared" si="24"/>
        <v/>
      </c>
      <c r="BD21" s="173"/>
      <c r="BE21" s="175">
        <f t="shared" si="25"/>
        <v>1</v>
      </c>
      <c r="BF21" s="188"/>
      <c r="BG21" s="172" t="str">
        <f t="shared" si="26"/>
        <v/>
      </c>
      <c r="BH21" s="159"/>
      <c r="BI21" s="158" t="str">
        <f t="shared" si="27"/>
        <v/>
      </c>
      <c r="BJ21" s="159"/>
      <c r="BK21" s="175">
        <f t="shared" si="28"/>
        <v>1</v>
      </c>
      <c r="BL21" s="188"/>
      <c r="BM21" s="172" t="str">
        <f t="shared" si="29"/>
        <v/>
      </c>
      <c r="BN21" s="159"/>
      <c r="BO21" s="172" t="str">
        <f t="shared" si="30"/>
        <v/>
      </c>
      <c r="BP21" s="173"/>
      <c r="BQ21" s="24"/>
      <c r="BR21" s="21" t="str">
        <f>IF(CG14=13,CONCATENATE(DB!BE34,"."),CONCATENATE(DB!BA34,"."))</f>
        <v>7.</v>
      </c>
      <c r="BS21" s="22" t="str">
        <f>IF(CG14=13,DB!BF34,DB!X34)</f>
        <v>Laplace</v>
      </c>
      <c r="BT21" s="16">
        <f>IF(CG14=13,DB!BL34,DB!AJ34)</f>
        <v>40</v>
      </c>
      <c r="BU21" s="16"/>
      <c r="BV21" s="16">
        <f>IF(CG14=13,DB!BM34,DB!AL34)</f>
        <v>14</v>
      </c>
      <c r="BW21" s="16"/>
      <c r="BX21" s="16">
        <f>IF(CG14=13,DB!BN34,DB!AN34)</f>
        <v>14</v>
      </c>
      <c r="BY21" s="16"/>
      <c r="BZ21" s="16">
        <f>IF(CG14=13,DB!BO34,DB!AP34)</f>
        <v>12</v>
      </c>
      <c r="CA21" s="16"/>
      <c r="CB21" s="21">
        <f>IF(CG14=13,DB!BP34,DB!AR34)</f>
        <v>243</v>
      </c>
      <c r="CC21" s="16" t="s">
        <v>20</v>
      </c>
      <c r="CD21" s="22">
        <f>IF(CG14=13,DB!BQ34,DB!AU34)</f>
        <v>244</v>
      </c>
      <c r="CE21" s="16"/>
      <c r="CF21" s="21">
        <f>IF(CG14=13,DB!BR34,DB!AX34)</f>
        <v>56</v>
      </c>
      <c r="CH21" s="16">
        <f>SUM(CH1:CH20)</f>
        <v>69</v>
      </c>
      <c r="CI21" s="16">
        <f>SUM(CI1:CI20)</f>
        <v>19</v>
      </c>
      <c r="CM21" s="16">
        <f>IF(J26=Rækker!B26,Rækker!B36,IF(J26=Rækker!D26,Rækker!D36,IF(J26=Rækker!F26,Rækker!F36,IF(J26=Rækker!H26,Rækker!H36,IF(J26=Rækker!J26,Rækker!J36,IF(J26=Rækker!L26,Rækker!L36,IF(J26=Rækker!N26,Rækker!N36,IF(J26=Rækker!P26,Rækker!P36,CN21))))))))</f>
        <v>1</v>
      </c>
      <c r="CN21" s="16">
        <f>IF(J26=Rækker!R26,Rækker!R36,IF(J26=Rækker!T26,Rækker!T36,IF(J26=Rækker!V26,Rækker!V36,IF(J26=Rækker!X26,Rækker!X36,IF(J26=Rækker!Z26,Rækker!Z36,IF(J26=Rækker!AB26,Rækker!AB36,IF(J26=Rækker!AD26,Rækker!AD36,IF(J26=Rækker!AF26,Rækker!AF36,CO21))))))))</f>
        <v>0</v>
      </c>
      <c r="CO21" s="16">
        <f>IF(J26=Rækker!AH26,Rækker!AH36,IF(J26=Rækker!AJ26,Rækker!AJ36,IF(J26=Rækker!AL26,Rækker!AL36,IF(J26=Rækker!AN26,Rækker!AN36,0))))</f>
        <v>0</v>
      </c>
      <c r="CP21" s="16">
        <f>IF(P26=Rækker!B26,Rækker!B36,IF(P26=Rækker!D26,Rækker!D36,IF(P26=Rækker!F26,Rækker!F36,IF(P26=Rækker!H26,Rækker!H36,IF(P26=Rækker!J26,Rækker!J36,IF(P26=Rækker!L26,Rækker!L36,IF(P26=Rækker!N26,Rækker!N36,IF(P26=Rækker!P26,Rækker!P36,CQ21))))))))</f>
        <v>1</v>
      </c>
      <c r="CQ21" s="16">
        <f>IF(P26=Rækker!R26,Rækker!R36,IF(P26=Rækker!T26,Rækker!T36,IF(P26=Rækker!V26,Rækker!V36,IF(P26=Rækker!X26,Rækker!X36,IF(P26=Rækker!Z26,Rækker!Z36,IF(P26=Rækker!AB26,Rækker!AB36,IF(P26=Rækker!AD26,Rækker!AD36,IF(P26=Rækker!AF26,Rækker!AF36,CR21))))))))</f>
        <v>1</v>
      </c>
      <c r="CR21" s="16">
        <f>IF(P26=Rækker!AH26,Rækker!AH36,IF(P26=Rækker!AJ26,Rækker!AJ36,IF(P26=Rækker!AL26,Rækker!AL36,IF(P26=Rækker!AN26,Rækker!AN36,0))))</f>
        <v>0</v>
      </c>
      <c r="CS21" s="16">
        <f>IF(V26=Rækker!B26,Rækker!B36,IF(V26=Rækker!D26,Rækker!D36,IF(V26=Rækker!F26,Rækker!F36,IF(V26=Rækker!H26,Rækker!H36,IF(V26=Rækker!J26,Rækker!J36,IF(V26=Rækker!L26,Rækker!L36,IF(V26=Rækker!N26,Rækker!N36,IF(V26=Rækker!P26,Rækker!P36,CT21))))))))</f>
        <v>1</v>
      </c>
      <c r="CT21" s="16">
        <f>IF(V26=Rækker!R26,Rækker!R36,IF(V26=Rækker!T26,Rækker!T36,IF(V26=Rækker!V26,Rækker!V36,IF(V26=Rækker!X26,Rækker!X36,IF(V26=Rækker!Z26,Rækker!Z36,IF(V26=Rækker!AB26,Rækker!AB36,IF(V26=Rækker!AD26,Rækker!AD36,IF(V26=Rækker!AF26,Rækker!AF36,CU21))))))))</f>
        <v>0</v>
      </c>
      <c r="CU21" s="16">
        <f>IF(V26=Rækker!AH26,Rækker!AH36,IF(V26=Rækker!AJ26,Rækker!AJ36,IF(V26=Rækker!AL26,Rækker!AL36,IF(V26=Rækker!AN26,Rækker!AN36,0))))</f>
        <v>0</v>
      </c>
      <c r="CV21" s="16">
        <f>IF(AB26=Rækker!B26,Rækker!B36,IF(AB26=Rækker!D26,Rækker!D36,IF(AB26=Rækker!F26,Rækker!F36,IF(AB26=Rækker!H26,Rækker!H36,IF(AB26=Rækker!J26,Rækker!J36,IF(AB26=Rækker!L26,Rækker!L36,IF(AB26=Rækker!N26,Rækker!N36,IF(AB26=Rækker!P26,Rækker!P36,CW21))))))))</f>
        <v>1</v>
      </c>
      <c r="CW21" s="16">
        <f>IF(AB26=Rækker!R26,Rækker!R36,IF(AB26=Rækker!T26,Rækker!T36,IF(AB26=Rækker!V26,Rækker!V36,IF(AB26=Rækker!X26,Rækker!X36,IF(AB26=Rækker!Z26,Rækker!Z36,IF(AB26=Rækker!AB26,Rækker!AB36,IF(AB26=Rækker!AD26,Rækker!AD36,IF(AB26=Rækker!AF26,Rækker!AF36,CX21))))))))</f>
        <v>1</v>
      </c>
      <c r="CX21" s="16">
        <f>IF(AB26=Rækker!AH26,Rækker!AH36,IF(AB26=Rækker!AJ26,Rækker!AJ36,IF(AB26=Rækker!AL26,Rækker!AL36,IF(AB26=Rækker!AN26,Rækker!AN36,0))))</f>
        <v>1</v>
      </c>
      <c r="CY21" s="16">
        <f>IF(AH26=Rækker!B26,Rækker!B36,IF(AH26=Rækker!D26,Rækker!D36,IF(AH26=Rækker!F26,Rækker!F36,IF(AH26=Rækker!H26,Rækker!H36,IF(AH26=Rækker!J26,Rækker!J36,IF(AH26=Rækker!L26,Rækker!L36,IF(AH26=Rækker!N26,Rækker!N36,IF(AH26=Rækker!P26,Rækker!P36,CZ21))))))))</f>
        <v>0</v>
      </c>
      <c r="CZ21" s="16">
        <f>IF(AH26=Rækker!R26,Rækker!R36,IF(AH26=Rækker!T26,Rækker!T36,IF(AH26=Rækker!V26,Rækker!V36,IF(AH26=Rækker!X26,Rækker!X36,IF(AH26=Rækker!Z26,Rækker!Z36,IF(AH26=Rækker!AB26,Rækker!AB36,IF(AH26=Rækker!AD26,Rækker!AD36,IF(AH26=Rækker!AF26,Rækker!AF36,DA21))))))))</f>
        <v>0</v>
      </c>
      <c r="DA21" s="16">
        <f>IF(AH26=Rækker!AH26,Rækker!AH36,IF(AH26=Rækker!AJ26,Rækker!AJ36,IF(AH26=Rækker!AL26,Rækker!AL36,IF(AH26=Rækker!AN26,Rækker!AN36,0))))</f>
        <v>0</v>
      </c>
      <c r="DB21" s="16">
        <f>IF(AN26=Rækker!B26,Rækker!B36,IF(AN26=Rækker!D26,Rækker!D36,IF(AN26=Rækker!F26,Rækker!F36,IF(AN26=Rækker!H26,Rækker!H36,IF(AN26=Rækker!J26,Rækker!J36,IF(AN26=Rækker!L26,Rækker!L36,IF(AN26=Rækker!N26,Rækker!N36,IF(AN26=Rækker!P26,Rækker!P36,DC21))))))))</f>
        <v>1</v>
      </c>
      <c r="DC21" s="16">
        <f>IF(AN26=Rækker!R26,Rækker!R36,IF(AN26=Rækker!T26,Rækker!T36,IF(AN26=Rækker!V26,Rækker!V36,IF(AN26=Rækker!X26,Rækker!X36,IF(AN26=Rækker!Z26,Rækker!Z36,IF(AN26=Rækker!AB26,Rækker!AB36,IF(AN26=Rækker!AD26,Rækker!AD36,IF(AN26=Rækker!AF26,Rækker!AF36,DD21))))))))</f>
        <v>1</v>
      </c>
      <c r="DD21" s="16">
        <f>IF(AN26=Rækker!AH26,Rækker!AH36,IF(AN26=Rækker!AJ26,Rækker!AJ36,IF(AN26=Rækker!AL26,Rækker!AL36,IF(AN26=Rækker!AN26,Rækker!AN36,0))))</f>
        <v>0</v>
      </c>
      <c r="DE21" s="16">
        <f>IF(AT26=Rækker!B26,Rækker!B36,IF(AT26=Rækker!D26,Rækker!D36,IF(AT26=Rækker!F26,Rækker!F36,IF(AT26=Rækker!H26,Rækker!H36,IF(AT26=Rækker!J26,Rækker!J36,IF(AT26=Rækker!L26,Rækker!L36,IF(AT26=Rækker!N26,Rækker!N36,IF(AT26=Rækker!P26,Rækker!P36,DF21))))))))</f>
        <v>1</v>
      </c>
      <c r="DF21" s="16">
        <f>IF(AT26=Rækker!R26,Rækker!R36,IF(AT26=Rækker!T26,Rækker!T36,IF(AT26=Rækker!V26,Rækker!V36,IF(AT26=Rækker!X26,Rækker!X36,IF(AT26=Rækker!Z26,Rækker!Z36,IF(AT26=Rækker!AB26,Rækker!AB36,IF(AT26=Rækker!AD26,Rækker!AD36,IF(AT26=Rækker!AF26,Rækker!AF36,DG21))))))))</f>
        <v>1</v>
      </c>
      <c r="DG21" s="16">
        <f>IF(AT26=Rækker!AH26,Rækker!AH36,IF(AT26=Rækker!AJ26,Rækker!AJ36,IF(AT26=Rækker!AL26,Rækker!AL36,IF(AT26=Rækker!AN26,Rækker!AN36,0))))</f>
        <v>1</v>
      </c>
      <c r="DH21" s="16">
        <f>IF(AZ26=Rækker!B26,Rækker!B36,IF(AZ26=Rækker!D26,Rækker!D36,IF(AZ26=Rækker!F26,Rækker!F36,IF(AZ26=Rækker!H26,Rækker!H36,IF(AZ26=Rækker!J26,Rækker!J36,IF(AZ26=Rækker!L26,Rækker!L36,IF(AZ26=Rækker!N26,Rækker!N36,IF(AZ26=Rækker!P26,Rækker!P36,DI21))))))))</f>
        <v>1</v>
      </c>
      <c r="DI21" s="16">
        <f>IF(AZ26=Rækker!R26,Rækker!R36,IF(AZ26=Rækker!T26,Rækker!T36,IF(AZ26=Rækker!V26,Rækker!V36,IF(AZ26=Rækker!X26,Rækker!X36,IF(AZ26=Rækker!Z26,Rækker!Z36,IF(AZ26=Rækker!AB26,Rækker!AB36,IF(AZ26=Rækker!AD26,Rækker!AD36,IF(AZ26=Rækker!AF26,Rækker!AF36,DJ21))))))))</f>
        <v>0</v>
      </c>
      <c r="DJ21" s="16">
        <f>IF(AZ26=Rækker!AH26,Rækker!AH36,IF(AZ26=Rækker!AJ26,Rækker!AJ36,IF(AZ26=Rækker!AL26,Rækker!AL36,IF(AZ26=Rækker!AN26,Rækker!AN36,0))))</f>
        <v>0</v>
      </c>
      <c r="DK21" s="16">
        <f>IF(BF26=Rækker!B26,Rækker!B36,IF(BF26=Rækker!D26,Rækker!D36,IF(BF26=Rækker!F26,Rækker!F36,IF(BF26=Rækker!H26,Rækker!H36,IF(BF26=Rækker!J26,Rækker!J36,IF(BF26=Rækker!L26,Rækker!L36,IF(BF26=Rækker!N26,Rækker!N36,IF(BF26=Rækker!P26,Rækker!P36,DL21))))))))</f>
        <v>1</v>
      </c>
      <c r="DL21" s="16">
        <f>IF(BF26=Rækker!R26,Rækker!R36,IF(BF26=Rækker!T26,Rækker!T36,IF(BF26=Rækker!V26,Rækker!V36,IF(BF26=Rækker!X26,Rækker!X36,IF(BF26=Rækker!Z26,Rækker!Z36,IF(BF26=Rækker!AB26,Rækker!AB36,IF(BF26=Rækker!AD26,Rækker!AD36,IF(BF26=Rækker!AF26,Rækker!AF36,DM21))))))))</f>
        <v>1</v>
      </c>
      <c r="DM21" s="16">
        <f>IF(BF26=Rækker!AH26,Rækker!AH36,IF(BF26=Rækker!AJ26,Rækker!AJ36,IF(BF26=Rækker!AL26,Rækker!AL36,IF(BF26=Rækker!AN26,Rækker!AN36,0))))</f>
        <v>1</v>
      </c>
      <c r="DN21" s="16">
        <f>IF(BL26=Rækker!B26,Rækker!B36,IF(BL26=Rækker!D26,Rækker!D36,IF(BL26=Rækker!F26,Rækker!F36,IF(BL26=Rækker!H26,Rækker!H36,IF(BL26=Rækker!J26,Rækker!J36,IF(BL26=Rækker!L26,Rækker!L36,IF(BL26=Rækker!N26,Rækker!N36,IF(BL26=Rækker!P26,Rækker!P36,DO21))))))))</f>
        <v>1</v>
      </c>
      <c r="DO21" s="16">
        <f>IF(BL26=Rækker!R26,Rækker!R36,IF(BL26=Rækker!T26,Rækker!T36,IF(BL26=Rækker!V26,Rækker!V36,IF(BL26=Rækker!X26,Rækker!X36,IF(BL26=Rækker!Z26,Rækker!Z36,IF(BL26=Rækker!AB26,Rækker!AB36,IF(BL26=Rækker!AD26,Rækker!AD36,IF(BL26=Rækker!AF26,Rækker!AF36,DP21))))))))</f>
        <v>1</v>
      </c>
      <c r="DP21" s="16">
        <f>IF(BL26=Rækker!AH26,Rækker!AH36,IF(BL26=Rækker!AJ26,Rækker!AJ36,IF(BL26=Rækker!AL26,Rækker!AL36,IF(BL26=Rækker!AN26,Rækker!AN36,0))))</f>
        <v>0</v>
      </c>
    </row>
    <row r="22" spans="1:120" ht="14.45" customHeight="1" x14ac:dyDescent="0.15">
      <c r="A22" s="58"/>
      <c r="B22" s="60" t="s">
        <v>67</v>
      </c>
      <c r="C22" s="122" t="str">
        <f>CONCATENATE(Kampe!B16," - ",Kampe!D16,"..........................................................................................")</f>
        <v>Stevenage - Milton Keynes Dons..........................................................................................</v>
      </c>
      <c r="D22" s="122"/>
      <c r="E22" s="122"/>
      <c r="F22" s="129"/>
      <c r="G22" s="59" t="s">
        <v>72</v>
      </c>
      <c r="H22" s="38">
        <f>IF('1. Division'!H22&lt;&gt;"",'1. Division'!H22,"")</f>
        <v>2</v>
      </c>
      <c r="I22" s="158">
        <f t="shared" si="1"/>
        <v>1</v>
      </c>
      <c r="J22" s="159"/>
      <c r="K22" s="172" t="str">
        <f t="shared" si="2"/>
        <v/>
      </c>
      <c r="L22" s="159"/>
      <c r="M22" s="172" t="str">
        <f t="shared" si="3"/>
        <v/>
      </c>
      <c r="N22" s="173"/>
      <c r="O22" s="175">
        <f t="shared" si="4"/>
        <v>1</v>
      </c>
      <c r="P22" s="159"/>
      <c r="Q22" s="172" t="str">
        <f t="shared" si="5"/>
        <v/>
      </c>
      <c r="R22" s="159"/>
      <c r="S22" s="172" t="str">
        <f t="shared" si="6"/>
        <v/>
      </c>
      <c r="T22" s="173"/>
      <c r="U22" s="175">
        <f t="shared" si="7"/>
        <v>1</v>
      </c>
      <c r="V22" s="188"/>
      <c r="W22" s="172" t="str">
        <f t="shared" si="8"/>
        <v/>
      </c>
      <c r="X22" s="159"/>
      <c r="Y22" s="158" t="str">
        <f t="shared" si="9"/>
        <v/>
      </c>
      <c r="Z22" s="159"/>
      <c r="AA22" s="175">
        <f t="shared" si="10"/>
        <v>1</v>
      </c>
      <c r="AB22" s="188"/>
      <c r="AC22" s="172" t="str">
        <f t="shared" si="11"/>
        <v/>
      </c>
      <c r="AD22" s="159"/>
      <c r="AE22" s="172" t="str">
        <f t="shared" si="12"/>
        <v/>
      </c>
      <c r="AF22" s="173"/>
      <c r="AG22" s="175" t="str">
        <f t="shared" si="13"/>
        <v/>
      </c>
      <c r="AH22" s="188"/>
      <c r="AI22" s="172" t="str">
        <f t="shared" si="14"/>
        <v>X</v>
      </c>
      <c r="AJ22" s="159"/>
      <c r="AK22" s="158" t="str">
        <f t="shared" si="15"/>
        <v/>
      </c>
      <c r="AL22" s="159"/>
      <c r="AM22" s="175" t="str">
        <f t="shared" si="16"/>
        <v/>
      </c>
      <c r="AN22" s="188"/>
      <c r="AO22" s="172" t="str">
        <f t="shared" si="17"/>
        <v>X</v>
      </c>
      <c r="AP22" s="159"/>
      <c r="AQ22" s="172" t="str">
        <f t="shared" si="18"/>
        <v/>
      </c>
      <c r="AR22" s="173"/>
      <c r="AS22" s="175">
        <f t="shared" si="19"/>
        <v>1</v>
      </c>
      <c r="AT22" s="188"/>
      <c r="AU22" s="172" t="str">
        <f t="shared" si="20"/>
        <v/>
      </c>
      <c r="AV22" s="159"/>
      <c r="AW22" s="158" t="str">
        <f t="shared" si="21"/>
        <v/>
      </c>
      <c r="AX22" s="159"/>
      <c r="AY22" s="175">
        <f t="shared" si="22"/>
        <v>1</v>
      </c>
      <c r="AZ22" s="188"/>
      <c r="BA22" s="172" t="str">
        <f t="shared" si="23"/>
        <v/>
      </c>
      <c r="BB22" s="159"/>
      <c r="BC22" s="172" t="str">
        <f t="shared" si="24"/>
        <v/>
      </c>
      <c r="BD22" s="173"/>
      <c r="BE22" s="175">
        <f t="shared" si="25"/>
        <v>1</v>
      </c>
      <c r="BF22" s="188"/>
      <c r="BG22" s="172" t="str">
        <f t="shared" si="26"/>
        <v/>
      </c>
      <c r="BH22" s="159"/>
      <c r="BI22" s="158" t="str">
        <f t="shared" si="27"/>
        <v/>
      </c>
      <c r="BJ22" s="159"/>
      <c r="BK22" s="175">
        <f t="shared" si="28"/>
        <v>1</v>
      </c>
      <c r="BL22" s="188"/>
      <c r="BM22" s="172" t="str">
        <f t="shared" si="29"/>
        <v/>
      </c>
      <c r="BN22" s="159"/>
      <c r="BO22" s="172" t="str">
        <f t="shared" si="30"/>
        <v/>
      </c>
      <c r="BP22" s="173"/>
      <c r="BQ22" s="24"/>
      <c r="BR22" s="21" t="str">
        <f>IF(CG14=13,CONCATENATE(DB!BE35,"."),CONCATENATE(DB!BA35,"."))</f>
        <v>8.</v>
      </c>
      <c r="BS22" s="22" t="str">
        <f>IF(CG14=13,DB!BF35,DB!X35)</f>
        <v>Halvor</v>
      </c>
      <c r="BT22" s="16">
        <f>IF(CG14=13,DB!BL35,DB!AJ35)</f>
        <v>40</v>
      </c>
      <c r="BU22" s="16"/>
      <c r="BV22" s="16">
        <f>IF(CG14=13,DB!BM35,DB!AL35)</f>
        <v>13</v>
      </c>
      <c r="BW22" s="16"/>
      <c r="BX22" s="16">
        <f>IF(CG14=13,DB!BN35,DB!AN35)</f>
        <v>15</v>
      </c>
      <c r="BY22" s="16"/>
      <c r="BZ22" s="16">
        <f>IF(CG14=13,DB!BO35,DB!AP35)</f>
        <v>12</v>
      </c>
      <c r="CA22" s="16"/>
      <c r="CB22" s="21">
        <f>IF(CG14=13,DB!BP35,DB!AR35)</f>
        <v>247</v>
      </c>
      <c r="CC22" s="16" t="s">
        <v>20</v>
      </c>
      <c r="CD22" s="22">
        <f>IF(CG14=13,DB!BQ35,DB!AU35)</f>
        <v>245</v>
      </c>
      <c r="CE22" s="16"/>
      <c r="CF22" s="21">
        <f>IF(CG14=13,DB!BR35,DB!AX35)</f>
        <v>54</v>
      </c>
      <c r="CM22" s="16">
        <f>IF(J26=Rækker!B26,Rækker!B37,IF(J26=Rækker!D26,Rækker!D37,IF(J26=Rækker!F26,Rækker!F37,IF(J26=Rækker!H26,Rækker!H37,IF(J26=Rækker!J26,Rækker!J37,IF(J26=Rækker!L26,Rækker!L37,IF(J26=Rækker!N26,Rækker!N37,IF(J26=Rækker!P26,Rækker!P37,CN22))))))))</f>
        <v>1</v>
      </c>
      <c r="CN22" s="16">
        <f>IF(J26=Rækker!R26,Rækker!R37,IF(J26=Rækker!T26,Rækker!T37,IF(J26=Rækker!V26,Rækker!V37,IF(J26=Rækker!X26,Rækker!X37,IF(J26=Rækker!Z26,Rækker!Z37,IF(J26=Rækker!AB26,Rækker!AB37,IF(J26=Rækker!AD26,Rækker!AD37,IF(J26=Rækker!AF26,Rækker!AF37,CO22))))))))</f>
        <v>0</v>
      </c>
      <c r="CO22" s="16">
        <f>IF(J26=Rækker!AH26,Rækker!AH37,IF(J26=Rækker!AJ26,Rækker!AJ37,IF(J26=Rækker!AL26,Rækker!AL37,IF(J26=Rækker!AN26,Rækker!AN37,0))))</f>
        <v>0</v>
      </c>
      <c r="CP22" s="16">
        <f>IF(P26=Rækker!B26,Rækker!B37,IF(P26=Rækker!D26,Rækker!D37,IF(P26=Rækker!F26,Rækker!F37,IF(P26=Rækker!H26,Rækker!H37,IF(P26=Rækker!J26,Rækker!J37,IF(P26=Rækker!L26,Rækker!L37,IF(P26=Rækker!N26,Rækker!N37,IF(P26=Rækker!P26,Rækker!P37,CQ22))))))))</f>
        <v>1</v>
      </c>
      <c r="CQ22" s="16">
        <f>IF(P26=Rækker!R26,Rækker!R37,IF(P26=Rækker!T26,Rækker!T37,IF(P26=Rækker!V26,Rækker!V37,IF(P26=Rækker!X26,Rækker!X37,IF(P26=Rækker!Z26,Rækker!Z37,IF(P26=Rækker!AB26,Rækker!AB37,IF(P26=Rækker!AD26,Rækker!AD37,IF(P26=Rækker!AF26,Rækker!AF37,CR22))))))))</f>
        <v>1</v>
      </c>
      <c r="CR22" s="16">
        <f>IF(P26=Rækker!AH26,Rækker!AH37,IF(P26=Rækker!AJ26,Rækker!AJ37,IF(P26=Rækker!AL26,Rækker!AL37,IF(P26=Rækker!AN26,Rækker!AN37,0))))</f>
        <v>0</v>
      </c>
      <c r="CS22" s="16">
        <f>IF(V26=Rækker!B26,Rækker!B37,IF(V26=Rækker!D26,Rækker!D37,IF(V26=Rækker!F26,Rækker!F37,IF(V26=Rækker!H26,Rækker!H37,IF(V26=Rækker!J26,Rækker!J37,IF(V26=Rækker!L26,Rækker!L37,IF(V26=Rækker!N26,Rækker!N37,IF(V26=Rækker!P26,Rækker!P37,CT22))))))))</f>
        <v>1</v>
      </c>
      <c r="CT22" s="16">
        <f>IF(V26=Rækker!R26,Rækker!R37,IF(V26=Rækker!T26,Rækker!T37,IF(V26=Rækker!V26,Rækker!V37,IF(V26=Rækker!X26,Rækker!X37,IF(V26=Rækker!Z26,Rækker!Z37,IF(V26=Rækker!AB26,Rækker!AB37,IF(V26=Rækker!AD26,Rækker!AD37,IF(V26=Rækker!AF26,Rækker!AF37,CU22))))))))</f>
        <v>0</v>
      </c>
      <c r="CU22" s="16">
        <f>IF(V26=Rækker!AH26,Rækker!AH37,IF(V26=Rækker!AJ26,Rækker!AJ37,IF(V26=Rækker!AL26,Rækker!AL37,IF(V26=Rækker!AN26,Rækker!AN37,0))))</f>
        <v>0</v>
      </c>
      <c r="CV22" s="16">
        <f>IF(AB26=Rækker!B26,Rækker!B37,IF(AB26=Rækker!D26,Rækker!D37,IF(AB26=Rækker!F26,Rækker!F37,IF(AB26=Rækker!H26,Rækker!H37,IF(AB26=Rækker!J26,Rækker!J37,IF(AB26=Rækker!L26,Rækker!L37,IF(AB26=Rækker!N26,Rækker!N37,IF(AB26=Rækker!P26,Rækker!P37,CW22))))))))</f>
        <v>1</v>
      </c>
      <c r="CW22" s="16">
        <f>IF(AB26=Rækker!R26,Rækker!R37,IF(AB26=Rækker!T26,Rækker!T37,IF(AB26=Rækker!V26,Rækker!V37,IF(AB26=Rækker!X26,Rækker!X37,IF(AB26=Rækker!Z26,Rækker!Z37,IF(AB26=Rækker!AB26,Rækker!AB37,IF(AB26=Rækker!AD26,Rækker!AD37,IF(AB26=Rækker!AF26,Rækker!AF37,CX22))))))))</f>
        <v>1</v>
      </c>
      <c r="CX22" s="16">
        <f>IF(AB26=Rækker!AH26,Rækker!AH37,IF(AB26=Rækker!AJ26,Rækker!AJ37,IF(AB26=Rækker!AL26,Rækker!AL37,IF(AB26=Rækker!AN26,Rækker!AN37,0))))</f>
        <v>1</v>
      </c>
      <c r="CY22" s="16">
        <f>IF(AH26=Rækker!B26,Rækker!B37,IF(AH26=Rækker!D26,Rækker!D37,IF(AH26=Rækker!F26,Rækker!F37,IF(AH26=Rækker!H26,Rækker!H37,IF(AH26=Rækker!J26,Rækker!J37,IF(AH26=Rækker!L26,Rækker!L37,IF(AH26=Rækker!N26,Rækker!N37,IF(AH26=Rækker!P26,Rækker!P37,CZ22))))))))</f>
        <v>0</v>
      </c>
      <c r="CZ22" s="16">
        <f>IF(AH26=Rækker!R26,Rækker!R37,IF(AH26=Rækker!T26,Rækker!T37,IF(AH26=Rækker!V26,Rækker!V37,IF(AH26=Rækker!X26,Rækker!X37,IF(AH26=Rækker!Z26,Rækker!Z37,IF(AH26=Rækker!AB26,Rækker!AB37,IF(AH26=Rækker!AD26,Rækker!AD37,IF(AH26=Rækker!AF26,Rækker!AF37,DA22))))))))</f>
        <v>0</v>
      </c>
      <c r="DA22" s="16">
        <f>IF(AH26=Rækker!AH26,Rækker!AH37,IF(AH26=Rækker!AJ26,Rækker!AJ37,IF(AH26=Rækker!AL26,Rækker!AL37,IF(AH26=Rækker!AN26,Rækker!AN37,0))))</f>
        <v>0</v>
      </c>
      <c r="DB22" s="16">
        <f>IF(AN26=Rækker!B26,Rækker!B37,IF(AN26=Rækker!D26,Rækker!D37,IF(AN26=Rækker!F26,Rækker!F37,IF(AN26=Rækker!H26,Rækker!H37,IF(AN26=Rækker!J26,Rækker!J37,IF(AN26=Rækker!L26,Rækker!L37,IF(AN26=Rækker!N26,Rækker!N37,IF(AN26=Rækker!P26,Rækker!P37,DC22))))))))</f>
        <v>1</v>
      </c>
      <c r="DC22" s="16">
        <f>IF(AN26=Rækker!R26,Rækker!R37,IF(AN26=Rækker!T26,Rækker!T37,IF(AN26=Rækker!V26,Rækker!V37,IF(AN26=Rækker!X26,Rækker!X37,IF(AN26=Rækker!Z26,Rækker!Z37,IF(AN26=Rækker!AB26,Rækker!AB37,IF(AN26=Rækker!AD26,Rækker!AD37,IF(AN26=Rækker!AF26,Rækker!AF37,DD22))))))))</f>
        <v>1</v>
      </c>
      <c r="DD22" s="16">
        <f>IF(AN26=Rækker!AH26,Rækker!AH37,IF(AN26=Rækker!AJ26,Rækker!AJ37,IF(AN26=Rækker!AL26,Rækker!AL37,IF(AN26=Rækker!AN26,Rækker!AN37,0))))</f>
        <v>0</v>
      </c>
      <c r="DE22" s="16">
        <f>IF(AT26=Rækker!B26,Rækker!B37,IF(AT26=Rækker!D26,Rækker!D37,IF(AT26=Rækker!F26,Rækker!F37,IF(AT26=Rækker!H26,Rækker!H37,IF(AT26=Rækker!J26,Rækker!J37,IF(AT26=Rækker!L26,Rækker!L37,IF(AT26=Rækker!N26,Rækker!N37,IF(AT26=Rækker!P26,Rækker!P37,DF22))))))))</f>
        <v>1</v>
      </c>
      <c r="DF22" s="16">
        <f>IF(AT26=Rækker!R26,Rækker!R37,IF(AT26=Rækker!T26,Rækker!T37,IF(AT26=Rækker!V26,Rækker!V37,IF(AT26=Rækker!X26,Rækker!X37,IF(AT26=Rækker!Z26,Rækker!Z37,IF(AT26=Rækker!AB26,Rækker!AB37,IF(AT26=Rækker!AD26,Rækker!AD37,IF(AT26=Rækker!AF26,Rækker!AF37,DG22))))))))</f>
        <v>1</v>
      </c>
      <c r="DG22" s="16">
        <f>IF(AT26=Rækker!AH26,Rækker!AH37,IF(AT26=Rækker!AJ26,Rækker!AJ37,IF(AT26=Rækker!AL26,Rækker!AL37,IF(AT26=Rækker!AN26,Rækker!AN37,0))))</f>
        <v>1</v>
      </c>
      <c r="DH22" s="16">
        <f>IF(AZ26=Rækker!B26,Rækker!B37,IF(AZ26=Rækker!D26,Rækker!D37,IF(AZ26=Rækker!F26,Rækker!F37,IF(AZ26=Rækker!H26,Rækker!H37,IF(AZ26=Rækker!J26,Rækker!J37,IF(AZ26=Rækker!L26,Rækker!L37,IF(AZ26=Rækker!N26,Rækker!N37,IF(AZ26=Rækker!P26,Rækker!P37,DI22))))))))</f>
        <v>1</v>
      </c>
      <c r="DI22" s="16">
        <f>IF(AZ26=Rækker!R26,Rækker!R37,IF(AZ26=Rækker!T26,Rækker!T37,IF(AZ26=Rækker!V26,Rækker!V37,IF(AZ26=Rækker!X26,Rækker!X37,IF(AZ26=Rækker!Z26,Rækker!Z37,IF(AZ26=Rækker!AB26,Rækker!AB37,IF(AZ26=Rækker!AD26,Rækker!AD37,IF(AZ26=Rækker!AF26,Rækker!AF37,DJ22))))))))</f>
        <v>0</v>
      </c>
      <c r="DJ22" s="16">
        <f>IF(AZ26=Rækker!AH26,Rækker!AH37,IF(AZ26=Rækker!AJ26,Rækker!AJ37,IF(AZ26=Rækker!AL26,Rækker!AL37,IF(AZ26=Rækker!AN26,Rækker!AN37,0))))</f>
        <v>0</v>
      </c>
      <c r="DK22" s="16">
        <f>IF(BF26=Rækker!B26,Rækker!B37,IF(BF26=Rækker!D26,Rækker!D37,IF(BF26=Rækker!F26,Rækker!F37,IF(BF26=Rækker!H26,Rækker!H37,IF(BF26=Rækker!J26,Rækker!J37,IF(BF26=Rækker!L26,Rækker!L37,IF(BF26=Rækker!N26,Rækker!N37,IF(BF26=Rækker!P26,Rækker!P37,DL22))))))))</f>
        <v>1</v>
      </c>
      <c r="DL22" s="16">
        <f>IF(BF26=Rækker!R26,Rækker!R37,IF(BF26=Rækker!T26,Rækker!T37,IF(BF26=Rækker!V26,Rækker!V37,IF(BF26=Rækker!X26,Rækker!X37,IF(BF26=Rækker!Z26,Rækker!Z37,IF(BF26=Rækker!AB26,Rækker!AB37,IF(BF26=Rækker!AD26,Rækker!AD37,IF(BF26=Rækker!AF26,Rækker!AF37,DM22))))))))</f>
        <v>1</v>
      </c>
      <c r="DM22" s="16">
        <f>IF(BF26=Rækker!AH26,Rækker!AH37,IF(BF26=Rækker!AJ26,Rækker!AJ37,IF(BF26=Rækker!AL26,Rækker!AL37,IF(BF26=Rækker!AN26,Rækker!AN37,0))))</f>
        <v>1</v>
      </c>
      <c r="DN22" s="16">
        <f>IF(BL26=Rækker!B26,Rækker!B37,IF(BL26=Rækker!D26,Rækker!D37,IF(BL26=Rækker!F26,Rækker!F37,IF(BL26=Rækker!H26,Rækker!H37,IF(BL26=Rækker!J26,Rækker!J37,IF(BL26=Rækker!L26,Rækker!L37,IF(BL26=Rækker!N26,Rækker!N37,IF(BL26=Rækker!P26,Rækker!P37,DO22))))))))</f>
        <v>1</v>
      </c>
      <c r="DO22" s="16">
        <f>IF(BL26=Rækker!R26,Rækker!R37,IF(BL26=Rækker!T26,Rækker!T37,IF(BL26=Rækker!V26,Rækker!V37,IF(BL26=Rækker!X26,Rækker!X37,IF(BL26=Rækker!Z26,Rækker!Z37,IF(BL26=Rækker!AB26,Rækker!AB37,IF(BL26=Rækker!AD26,Rækker!AD37,IF(BL26=Rækker!AF26,Rækker!AF37,DP22))))))))</f>
        <v>1</v>
      </c>
      <c r="DP22" s="16">
        <f>IF(BL26=Rækker!AH26,Rækker!AH37,IF(BL26=Rækker!AJ26,Rækker!AJ37,IF(BL26=Rækker!AL26,Rækker!AL37,IF(BL26=Rækker!AN26,Rækker!AN37,0))))</f>
        <v>0</v>
      </c>
    </row>
    <row r="23" spans="1:120" ht="14.45" customHeight="1" thickBot="1" x14ac:dyDescent="0.2">
      <c r="A23" s="58"/>
      <c r="B23" s="60" t="s">
        <v>68</v>
      </c>
      <c r="C23" s="122" t="str">
        <f>CONCATENATE(Kampe!B17," - ",Kampe!D17,"..........................................................................................")</f>
        <v>AFC Wimbledon - Wycombe..........................................................................................</v>
      </c>
      <c r="D23" s="122"/>
      <c r="E23" s="122"/>
      <c r="F23" s="129"/>
      <c r="G23" s="59" t="s">
        <v>72</v>
      </c>
      <c r="H23" s="40" t="str">
        <f>IF('1. Division'!H23&lt;&gt;"",'1. Division'!H23,"")</f>
        <v>x</v>
      </c>
      <c r="I23" s="154" t="str">
        <f t="shared" si="1"/>
        <v/>
      </c>
      <c r="J23" s="155"/>
      <c r="K23" s="168" t="str">
        <f t="shared" si="2"/>
        <v/>
      </c>
      <c r="L23" s="155"/>
      <c r="M23" s="168">
        <f t="shared" si="3"/>
        <v>2</v>
      </c>
      <c r="N23" s="169"/>
      <c r="O23" s="176" t="str">
        <f t="shared" si="4"/>
        <v/>
      </c>
      <c r="P23" s="155"/>
      <c r="Q23" s="168" t="str">
        <f t="shared" si="5"/>
        <v/>
      </c>
      <c r="R23" s="155"/>
      <c r="S23" s="168">
        <f t="shared" si="6"/>
        <v>2</v>
      </c>
      <c r="T23" s="169"/>
      <c r="U23" s="181" t="str">
        <f t="shared" si="7"/>
        <v/>
      </c>
      <c r="V23" s="166"/>
      <c r="W23" s="182" t="str">
        <f t="shared" si="8"/>
        <v/>
      </c>
      <c r="X23" s="180"/>
      <c r="Y23" s="179">
        <f t="shared" si="9"/>
        <v>2</v>
      </c>
      <c r="Z23" s="180"/>
      <c r="AA23" s="181" t="str">
        <f t="shared" si="10"/>
        <v/>
      </c>
      <c r="AB23" s="166"/>
      <c r="AC23" s="182" t="str">
        <f t="shared" si="11"/>
        <v/>
      </c>
      <c r="AD23" s="180"/>
      <c r="AE23" s="182">
        <f t="shared" si="12"/>
        <v>2</v>
      </c>
      <c r="AF23" s="183"/>
      <c r="AG23" s="181" t="str">
        <f t="shared" si="13"/>
        <v/>
      </c>
      <c r="AH23" s="166"/>
      <c r="AI23" s="182" t="str">
        <f t="shared" si="14"/>
        <v/>
      </c>
      <c r="AJ23" s="180"/>
      <c r="AK23" s="179">
        <f t="shared" si="15"/>
        <v>2</v>
      </c>
      <c r="AL23" s="180"/>
      <c r="AM23" s="181" t="str">
        <f t="shared" si="16"/>
        <v/>
      </c>
      <c r="AN23" s="166"/>
      <c r="AO23" s="182" t="str">
        <f t="shared" si="17"/>
        <v/>
      </c>
      <c r="AP23" s="180"/>
      <c r="AQ23" s="182">
        <f t="shared" si="18"/>
        <v>2</v>
      </c>
      <c r="AR23" s="183"/>
      <c r="AS23" s="181" t="str">
        <f t="shared" si="19"/>
        <v/>
      </c>
      <c r="AT23" s="166"/>
      <c r="AU23" s="182" t="str">
        <f t="shared" si="20"/>
        <v/>
      </c>
      <c r="AV23" s="180"/>
      <c r="AW23" s="179">
        <f t="shared" si="21"/>
        <v>2</v>
      </c>
      <c r="AX23" s="180"/>
      <c r="AY23" s="181" t="str">
        <f t="shared" si="22"/>
        <v/>
      </c>
      <c r="AZ23" s="166"/>
      <c r="BA23" s="182" t="str">
        <f t="shared" si="23"/>
        <v>X</v>
      </c>
      <c r="BB23" s="180"/>
      <c r="BC23" s="182" t="str">
        <f t="shared" si="24"/>
        <v/>
      </c>
      <c r="BD23" s="183"/>
      <c r="BE23" s="181" t="str">
        <f t="shared" si="25"/>
        <v/>
      </c>
      <c r="BF23" s="166"/>
      <c r="BG23" s="182" t="str">
        <f t="shared" si="26"/>
        <v/>
      </c>
      <c r="BH23" s="180"/>
      <c r="BI23" s="179">
        <f t="shared" si="27"/>
        <v>2</v>
      </c>
      <c r="BJ23" s="180"/>
      <c r="BK23" s="181">
        <f t="shared" si="28"/>
        <v>1</v>
      </c>
      <c r="BL23" s="166"/>
      <c r="BM23" s="182" t="str">
        <f t="shared" si="29"/>
        <v/>
      </c>
      <c r="BN23" s="180"/>
      <c r="BO23" s="182" t="str">
        <f t="shared" si="30"/>
        <v/>
      </c>
      <c r="BP23" s="183"/>
      <c r="BQ23" s="24"/>
      <c r="BR23" s="21" t="str">
        <f>IF(CG14=13,CONCATENATE(DB!BE36,"."),CONCATENATE(DB!BA36,"."))</f>
        <v>9.</v>
      </c>
      <c r="BS23" s="22" t="str">
        <f>IF(CG14=13,DB!BF36,DB!X36)</f>
        <v>Kailua</v>
      </c>
      <c r="BT23" s="16">
        <f>IF(CG14=13,DB!BL36,DB!AJ36)</f>
        <v>40</v>
      </c>
      <c r="BU23" s="16"/>
      <c r="BV23" s="16">
        <f>IF(CG14=13,DB!BM36,DB!AL36)</f>
        <v>14</v>
      </c>
      <c r="BW23" s="16"/>
      <c r="BX23" s="16">
        <f>IF(CG14=13,DB!BN36,DB!AN36)</f>
        <v>12</v>
      </c>
      <c r="BY23" s="16"/>
      <c r="BZ23" s="16">
        <f>IF(CG14=13,DB!BO36,DB!AP36)</f>
        <v>14</v>
      </c>
      <c r="CA23" s="16"/>
      <c r="CB23" s="21">
        <f>IF(CG14=13,DB!BP36,DB!AR36)</f>
        <v>245</v>
      </c>
      <c r="CC23" s="16" t="s">
        <v>20</v>
      </c>
      <c r="CD23" s="22">
        <f>IF(CG14=13,DB!BQ36,DB!AU36)</f>
        <v>247</v>
      </c>
      <c r="CE23" s="16"/>
      <c r="CF23" s="21">
        <f>IF(CG14=13,DB!BR36,DB!AX36)</f>
        <v>54</v>
      </c>
      <c r="CM23" s="16">
        <f>IF(J26=Rækker!B26,Rækker!B38,IF(J26=Rækker!D26,Rækker!D38,IF(J26=Rækker!F26,Rækker!F38,IF(J26=Rækker!H26,Rækker!H38,IF(J26=Rækker!J26,Rækker!J38,IF(J26=Rækker!L26,Rækker!L38,IF(J26=Rækker!N26,Rækker!N38,IF(J26=Rækker!P26,Rækker!P38,CN23))))))))</f>
        <v>1</v>
      </c>
      <c r="CN23" s="16">
        <f>IF(J26=Rækker!R26,Rækker!R38,IF(J26=Rækker!T26,Rækker!T38,IF(J26=Rækker!V26,Rækker!V38,IF(J26=Rækker!X26,Rækker!X38,IF(J26=Rækker!Z26,Rækker!Z38,IF(J26=Rækker!AB26,Rækker!AB38,IF(J26=Rækker!AD26,Rækker!AD38,IF(J26=Rækker!AF26,Rækker!AF38,CO23))))))))</f>
        <v>0</v>
      </c>
      <c r="CO23" s="16">
        <f>IF(J26=Rækker!AH26,Rækker!AH38,IF(J26=Rækker!AJ26,Rækker!AJ38,IF(J26=Rækker!AL26,Rækker!AL38,IF(J26=Rækker!AN26,Rækker!AN38,0))))</f>
        <v>0</v>
      </c>
      <c r="CP23" s="16">
        <f>IF(P26=Rækker!B26,Rækker!B38,IF(P26=Rækker!D26,Rækker!D38,IF(P26=Rækker!F26,Rækker!F38,IF(P26=Rækker!H26,Rækker!H38,IF(P26=Rækker!J26,Rækker!J38,IF(P26=Rækker!L26,Rækker!L38,IF(P26=Rækker!N26,Rækker!N38,IF(P26=Rækker!P26,Rækker!P38,CQ23))))))))</f>
        <v>1</v>
      </c>
      <c r="CQ23" s="16">
        <f>IF(P26=Rækker!R26,Rækker!R38,IF(P26=Rækker!T26,Rækker!T38,IF(P26=Rækker!V26,Rækker!V38,IF(P26=Rækker!X26,Rækker!X38,IF(P26=Rækker!Z26,Rækker!Z38,IF(P26=Rækker!AB26,Rækker!AB38,IF(P26=Rækker!AD26,Rækker!AD38,IF(P26=Rækker!AF26,Rækker!AF38,CR23))))))))</f>
        <v>1</v>
      </c>
      <c r="CR23" s="16">
        <f>IF(P26=Rækker!AH26,Rækker!AH38,IF(P26=Rækker!AJ26,Rækker!AJ38,IF(P26=Rækker!AL26,Rækker!AL38,IF(P26=Rækker!AN26,Rækker!AN38,0))))</f>
        <v>0</v>
      </c>
      <c r="CS23" s="16">
        <f>IF(V26=Rækker!B26,Rækker!B38,IF(V26=Rækker!D26,Rækker!D38,IF(V26=Rækker!F26,Rækker!F38,IF(V26=Rækker!H26,Rækker!H38,IF(V26=Rækker!J26,Rækker!J38,IF(V26=Rækker!L26,Rækker!L38,IF(V26=Rækker!N26,Rækker!N38,IF(V26=Rækker!P26,Rækker!P38,CT23))))))))</f>
        <v>2</v>
      </c>
      <c r="CT23" s="16">
        <f>IF(V26=Rækker!R26,Rækker!R38,IF(V26=Rækker!T26,Rækker!T38,IF(V26=Rækker!V26,Rækker!V38,IF(V26=Rækker!X26,Rækker!X38,IF(V26=Rækker!Z26,Rækker!Z38,IF(V26=Rækker!AB26,Rækker!AB38,IF(V26=Rækker!AD26,Rækker!AD38,IF(V26=Rækker!AF26,Rækker!AF38,CU23))))))))</f>
        <v>0</v>
      </c>
      <c r="CU23" s="16">
        <f>IF(V26=Rækker!AH26,Rækker!AH38,IF(V26=Rækker!AJ26,Rækker!AJ38,IF(V26=Rækker!AL26,Rækker!AL38,IF(V26=Rækker!AN26,Rækker!AN38,0))))</f>
        <v>0</v>
      </c>
      <c r="CV23" s="16">
        <f>IF(AB26=Rækker!B26,Rækker!B38,IF(AB26=Rækker!D26,Rækker!D38,IF(AB26=Rækker!F26,Rækker!F38,IF(AB26=Rækker!H26,Rækker!H38,IF(AB26=Rækker!J26,Rækker!J38,IF(AB26=Rækker!L26,Rækker!L38,IF(AB26=Rækker!N26,Rækker!N38,IF(AB26=Rækker!P26,Rækker!P38,CW23))))))))</f>
        <v>2</v>
      </c>
      <c r="CW23" s="16">
        <f>IF(AB26=Rækker!R26,Rækker!R38,IF(AB26=Rækker!T26,Rækker!T38,IF(AB26=Rækker!V26,Rækker!V38,IF(AB26=Rækker!X26,Rækker!X38,IF(AB26=Rækker!Z26,Rækker!Z38,IF(AB26=Rækker!AB26,Rækker!AB38,IF(AB26=Rækker!AD26,Rækker!AD38,IF(AB26=Rækker!AF26,Rækker!AF38,CX23))))))))</f>
        <v>2</v>
      </c>
      <c r="CX23" s="16">
        <f>IF(AB26=Rækker!AH26,Rækker!AH38,IF(AB26=Rækker!AJ26,Rækker!AJ38,IF(AB26=Rækker!AL26,Rækker!AL38,IF(AB26=Rækker!AN26,Rækker!AN38,0))))</f>
        <v>2</v>
      </c>
      <c r="CY23" s="16">
        <f>IF(AH26=Rækker!B26,Rækker!B38,IF(AH26=Rækker!D26,Rækker!D38,IF(AH26=Rækker!F26,Rækker!F38,IF(AH26=Rækker!H26,Rækker!H38,IF(AH26=Rækker!J26,Rækker!J38,IF(AH26=Rækker!L26,Rækker!L38,IF(AH26=Rækker!N26,Rækker!N38,IF(AH26=Rækker!P26,Rækker!P38,CZ23))))))))</f>
        <v>0</v>
      </c>
      <c r="CZ23" s="16">
        <f>IF(AH26=Rækker!R26,Rækker!R38,IF(AH26=Rækker!T26,Rækker!T38,IF(AH26=Rækker!V26,Rækker!V38,IF(AH26=Rækker!X26,Rækker!X38,IF(AH26=Rækker!Z26,Rækker!Z38,IF(AH26=Rækker!AB26,Rækker!AB38,IF(AH26=Rækker!AD26,Rækker!AD38,IF(AH26=Rækker!AF26,Rækker!AF38,DA23))))))))</f>
        <v>0</v>
      </c>
      <c r="DA23" s="16">
        <f>IF(AH26=Rækker!AH26,Rækker!AH38,IF(AH26=Rækker!AJ26,Rækker!AJ38,IF(AH26=Rækker!AL26,Rækker!AL38,IF(AH26=Rækker!AN26,Rækker!AN38,0))))</f>
        <v>0</v>
      </c>
      <c r="DB23" s="16" t="str">
        <f>IF(AN26=Rækker!B26,Rækker!B38,IF(AN26=Rækker!D26,Rækker!D38,IF(AN26=Rækker!F26,Rækker!F38,IF(AN26=Rækker!H26,Rækker!H38,IF(AN26=Rækker!J26,Rækker!J38,IF(AN26=Rækker!L26,Rækker!L38,IF(AN26=Rækker!N26,Rækker!N38,IF(AN26=Rækker!P26,Rækker!P38,DC23))))))))</f>
        <v>x</v>
      </c>
      <c r="DC23" s="16" t="str">
        <f>IF(AN26=Rækker!R26,Rækker!R38,IF(AN26=Rækker!T26,Rækker!T38,IF(AN26=Rækker!V26,Rækker!V38,IF(AN26=Rækker!X26,Rækker!X38,IF(AN26=Rækker!Z26,Rækker!Z38,IF(AN26=Rækker!AB26,Rækker!AB38,IF(AN26=Rækker!AD26,Rækker!AD38,IF(AN26=Rækker!AF26,Rækker!AF38,DD23))))))))</f>
        <v>x</v>
      </c>
      <c r="DD23" s="16">
        <f>IF(AN26=Rækker!AH26,Rækker!AH38,IF(AN26=Rækker!AJ26,Rækker!AJ38,IF(AN26=Rækker!AL26,Rækker!AL38,IF(AN26=Rækker!AN26,Rækker!AN38,0))))</f>
        <v>0</v>
      </c>
      <c r="DE23" s="16" t="str">
        <f>IF(AT26=Rækker!B26,Rækker!B38,IF(AT26=Rækker!D26,Rækker!D38,IF(AT26=Rækker!F26,Rækker!F38,IF(AT26=Rækker!H26,Rækker!H38,IF(AT26=Rækker!J26,Rækker!J38,IF(AT26=Rækker!L26,Rækker!L38,IF(AT26=Rækker!N26,Rækker!N38,IF(AT26=Rækker!P26,Rækker!P38,DF23))))))))</f>
        <v>x</v>
      </c>
      <c r="DF23" s="16" t="str">
        <f>IF(AT26=Rækker!R26,Rækker!R38,IF(AT26=Rækker!T26,Rækker!T38,IF(AT26=Rækker!V26,Rækker!V38,IF(AT26=Rækker!X26,Rækker!X38,IF(AT26=Rækker!Z26,Rækker!Z38,IF(AT26=Rækker!AB26,Rækker!AB38,IF(AT26=Rækker!AD26,Rækker!AD38,IF(AT26=Rækker!AF26,Rækker!AF38,DG23))))))))</f>
        <v>x</v>
      </c>
      <c r="DG23" s="16" t="str">
        <f>IF(AT26=Rækker!AH26,Rækker!AH38,IF(AT26=Rækker!AJ26,Rækker!AJ38,IF(AT26=Rækker!AL26,Rækker!AL38,IF(AT26=Rækker!AN26,Rækker!AN38,0))))</f>
        <v>x</v>
      </c>
      <c r="DH23" s="16">
        <f>IF(AZ26=Rækker!B26,Rækker!B38,IF(AZ26=Rækker!D26,Rækker!D38,IF(AZ26=Rækker!F26,Rækker!F38,IF(AZ26=Rækker!H26,Rækker!H38,IF(AZ26=Rækker!J26,Rækker!J38,IF(AZ26=Rækker!L26,Rækker!L38,IF(AZ26=Rækker!N26,Rækker!N38,IF(AZ26=Rækker!P26,Rækker!P38,DI23))))))))</f>
        <v>2</v>
      </c>
      <c r="DI23" s="16">
        <f>IF(AZ26=Rækker!R26,Rækker!R38,IF(AZ26=Rækker!T26,Rækker!T38,IF(AZ26=Rækker!V26,Rækker!V38,IF(AZ26=Rækker!X26,Rækker!X38,IF(AZ26=Rækker!Z26,Rækker!Z38,IF(AZ26=Rækker!AB26,Rækker!AB38,IF(AZ26=Rækker!AD26,Rækker!AD38,IF(AZ26=Rækker!AF26,Rækker!AF38,DJ23))))))))</f>
        <v>0</v>
      </c>
      <c r="DJ23" s="16">
        <f>IF(AZ26=Rækker!AH26,Rækker!AH38,IF(AZ26=Rækker!AJ26,Rækker!AJ38,IF(AZ26=Rækker!AL26,Rækker!AL38,IF(AZ26=Rækker!AN26,Rækker!AN38,0))))</f>
        <v>0</v>
      </c>
      <c r="DK23" s="16" t="str">
        <f>IF(BF26=Rækker!B26,Rækker!B38,IF(BF26=Rækker!D26,Rækker!D38,IF(BF26=Rækker!F26,Rækker!F38,IF(BF26=Rækker!H26,Rækker!H38,IF(BF26=Rækker!J26,Rækker!J38,IF(BF26=Rækker!L26,Rækker!L38,IF(BF26=Rækker!N26,Rækker!N38,IF(BF26=Rækker!P26,Rækker!P38,DL23))))))))</f>
        <v>x</v>
      </c>
      <c r="DL23" s="16" t="str">
        <f>IF(BF26=Rækker!R26,Rækker!R38,IF(BF26=Rækker!T26,Rækker!T38,IF(BF26=Rækker!V26,Rækker!V38,IF(BF26=Rækker!X26,Rækker!X38,IF(BF26=Rækker!Z26,Rækker!Z38,IF(BF26=Rækker!AB26,Rækker!AB38,IF(BF26=Rækker!AD26,Rækker!AD38,IF(BF26=Rækker!AF26,Rækker!AF38,DM23))))))))</f>
        <v>x</v>
      </c>
      <c r="DM23" s="16" t="str">
        <f>IF(BF26=Rækker!AH26,Rækker!AH38,IF(BF26=Rækker!AJ26,Rækker!AJ38,IF(BF26=Rækker!AL26,Rækker!AL38,IF(BF26=Rækker!AN26,Rækker!AN38,0))))</f>
        <v>x</v>
      </c>
      <c r="DN23" s="16">
        <f>IF(BL26=Rækker!B26,Rækker!B38,IF(BL26=Rækker!D26,Rækker!D38,IF(BL26=Rækker!F26,Rækker!F38,IF(BL26=Rækker!H26,Rækker!H38,IF(BL26=Rækker!J26,Rækker!J38,IF(BL26=Rækker!L26,Rækker!L38,IF(BL26=Rækker!N26,Rækker!N38,IF(BL26=Rækker!P26,Rækker!P38,DO23))))))))</f>
        <v>1</v>
      </c>
      <c r="DO23" s="16">
        <f>IF(BL26=Rækker!R26,Rækker!R38,IF(BL26=Rækker!T26,Rækker!T38,IF(BL26=Rækker!V26,Rækker!V38,IF(BL26=Rækker!X26,Rækker!X38,IF(BL26=Rækker!Z26,Rækker!Z38,IF(BL26=Rækker!AB26,Rækker!AB38,IF(BL26=Rækker!AD26,Rækker!AD38,IF(BL26=Rækker!AF26,Rækker!AF38,DP23))))))))</f>
        <v>1</v>
      </c>
      <c r="DP23" s="16">
        <f>IF(BL26=Rækker!AH26,Rækker!AH38,IF(BL26=Rækker!AJ26,Rækker!AJ38,IF(BL26=Rækker!AL26,Rækker!AL38,IF(BL26=Rækker!AN26,Rækker!AN38,0))))</f>
        <v>0</v>
      </c>
    </row>
    <row r="24" spans="1:120" ht="14.45" customHeight="1" thickTop="1" thickBot="1" x14ac:dyDescent="0.2">
      <c r="A24" s="132" t="s">
        <v>31</v>
      </c>
      <c r="B24" s="133"/>
      <c r="C24" s="133"/>
      <c r="D24" s="133"/>
      <c r="E24" s="133"/>
      <c r="F24" s="133"/>
      <c r="G24" s="133"/>
      <c r="H24" s="63"/>
      <c r="I24" s="64"/>
      <c r="J24" s="131">
        <f>IF(CG14=13,IF(I9="",CM14,CG17),"")</f>
        <v>3</v>
      </c>
      <c r="K24" s="131"/>
      <c r="L24" s="131"/>
      <c r="M24" s="131"/>
      <c r="N24" s="130" t="s">
        <v>20</v>
      </c>
      <c r="O24" s="130"/>
      <c r="P24" s="131">
        <f>IF(CG14=13,IF(O9="",CP14,CG17),"")</f>
        <v>4</v>
      </c>
      <c r="Q24" s="131"/>
      <c r="R24" s="131"/>
      <c r="S24" s="131"/>
      <c r="T24" s="65"/>
      <c r="U24" s="64"/>
      <c r="V24" s="131">
        <f>IF(CG14=13,IF(U9="",CS14,CG17),"")</f>
        <v>2</v>
      </c>
      <c r="W24" s="131"/>
      <c r="X24" s="131"/>
      <c r="Y24" s="131"/>
      <c r="Z24" s="130" t="s">
        <v>20</v>
      </c>
      <c r="AA24" s="130"/>
      <c r="AB24" s="131">
        <f>IF(CG14=13,IF(AA9="",CV14,CG17),"")</f>
        <v>4</v>
      </c>
      <c r="AC24" s="131"/>
      <c r="AD24" s="131"/>
      <c r="AE24" s="131"/>
      <c r="AF24" s="65"/>
      <c r="AG24" s="64"/>
      <c r="AH24" s="131">
        <f>IF(CG14=13,IF(AG9="",CY14,CG17),"")</f>
        <v>3</v>
      </c>
      <c r="AI24" s="131"/>
      <c r="AJ24" s="131"/>
      <c r="AK24" s="131"/>
      <c r="AL24" s="130" t="s">
        <v>20</v>
      </c>
      <c r="AM24" s="130"/>
      <c r="AN24" s="131">
        <f>IF(CG14=13,IF(AM9="",DB14,CG17),"")</f>
        <v>3</v>
      </c>
      <c r="AO24" s="131"/>
      <c r="AP24" s="131"/>
      <c r="AQ24" s="131"/>
      <c r="AR24" s="65"/>
      <c r="AS24" s="64"/>
      <c r="AT24" s="131">
        <f>IF(CG14=13,IF(AS9="",DE14,CG17),"")</f>
        <v>3</v>
      </c>
      <c r="AU24" s="131"/>
      <c r="AV24" s="131"/>
      <c r="AW24" s="131"/>
      <c r="AX24" s="130" t="s">
        <v>20</v>
      </c>
      <c r="AY24" s="130"/>
      <c r="AZ24" s="131">
        <f>IF(CG14=13,IF(AY9="",DH14,CG17),"")</f>
        <v>5</v>
      </c>
      <c r="BA24" s="131"/>
      <c r="BB24" s="131"/>
      <c r="BC24" s="131"/>
      <c r="BD24" s="65"/>
      <c r="BE24" s="64"/>
      <c r="BF24" s="131">
        <f>IF(CG14=13,IF(BE9="",DK14,CG17),"")</f>
        <v>4</v>
      </c>
      <c r="BG24" s="131"/>
      <c r="BH24" s="131"/>
      <c r="BI24" s="131"/>
      <c r="BJ24" s="130" t="s">
        <v>20</v>
      </c>
      <c r="BK24" s="130"/>
      <c r="BL24" s="131">
        <f>IF(CG14=13,IF(BK9="",DN14,CG17),"")</f>
        <v>5</v>
      </c>
      <c r="BM24" s="131"/>
      <c r="BN24" s="131"/>
      <c r="BO24" s="131"/>
      <c r="BP24" s="65"/>
      <c r="BQ24" s="24"/>
      <c r="BR24" s="21" t="str">
        <f>IF(CG14=13,CONCATENATE(DB!BE37,"."),CONCATENATE(DB!BA37,"."))</f>
        <v>10.</v>
      </c>
      <c r="BS24" s="95" t="str">
        <f>IF(CG14=13,DB!BF37,DB!X37)</f>
        <v>Tøfting</v>
      </c>
      <c r="BT24" s="24">
        <f>IF(CG14=13,DB!BL37,DB!AJ37)</f>
        <v>40</v>
      </c>
      <c r="BU24" s="24"/>
      <c r="BV24" s="24">
        <f>IF(CG14=13,DB!BM37,DB!AL37)</f>
        <v>10</v>
      </c>
      <c r="BW24" s="24"/>
      <c r="BX24" s="24">
        <f>IF(CG14=13,DB!BN37,DB!AN37)</f>
        <v>23</v>
      </c>
      <c r="BY24" s="24"/>
      <c r="BZ24" s="24">
        <f>IF(CG14=13,DB!BO37,DB!AP37)</f>
        <v>7</v>
      </c>
      <c r="CA24" s="24"/>
      <c r="CB24" s="94">
        <f>IF(CG14=13,DB!BP37,DB!AR37)</f>
        <v>247</v>
      </c>
      <c r="CC24" s="24" t="s">
        <v>20</v>
      </c>
      <c r="CD24" s="95">
        <f>IF(CG14=13,DB!BQ37,DB!AU37)</f>
        <v>242</v>
      </c>
      <c r="CE24" s="24"/>
      <c r="CF24" s="94">
        <f>IF(CG14=13,DB!BR37,DB!AX37)</f>
        <v>53</v>
      </c>
      <c r="CM24" s="16">
        <f>IF(J26=Rækker!B26,Rækker!B39,IF(J26=Rækker!D26,Rækker!D39,IF(J26=Rækker!F26,Rækker!F39,IF(J26=Rækker!H26,Rækker!H39,IF(J26=Rækker!J26,Rækker!J39,IF(J26=Rækker!L26,Rækker!L39,IF(J26=Rækker!N26,Rækker!N39,IF(J26=Rækker!P26,Rækker!P39,CN24))))))))</f>
        <v>1</v>
      </c>
      <c r="CN24" s="16">
        <f>IF(J26=Rækker!R26,Rækker!R39,IF(J26=Rækker!T26,Rækker!T39,IF(J26=Rækker!V26,Rækker!V39,IF(J26=Rækker!X26,Rækker!X39,IF(J26=Rækker!Z26,Rækker!Z39,IF(J26=Rækker!AB26,Rækker!AB39,IF(J26=Rækker!AD26,Rækker!AD39,IF(J26=Rækker!AF26,Rækker!AF39,CO24))))))))</f>
        <v>0</v>
      </c>
      <c r="CO24" s="16">
        <f>IF(J26=Rækker!AH26,Rækker!AH39,IF(J26=Rækker!AJ26,Rækker!AJ39,IF(J26=Rækker!AL26,Rækker!AL39,IF(J26=Rækker!AN26,Rækker!AN39,0))))</f>
        <v>0</v>
      </c>
      <c r="CP24" s="16">
        <f>IF(P26=Rækker!B26,Rækker!B39,IF(P26=Rækker!D26,Rækker!D39,IF(P26=Rækker!F26,Rækker!F39,IF(P26=Rækker!H26,Rækker!H39,IF(P26=Rækker!J26,Rækker!J39,IF(P26=Rækker!L26,Rækker!L39,IF(P26=Rækker!N26,Rækker!N39,IF(P26=Rækker!P26,Rækker!P39,CQ24))))))))</f>
        <v>1</v>
      </c>
      <c r="CQ24" s="16">
        <f>IF(P26=Rækker!R26,Rækker!R39,IF(P26=Rækker!T26,Rækker!T39,IF(P26=Rækker!V26,Rækker!V39,IF(P26=Rækker!X26,Rækker!X39,IF(P26=Rækker!Z26,Rækker!Z39,IF(P26=Rækker!AB26,Rækker!AB39,IF(P26=Rækker!AD26,Rækker!AD39,IF(P26=Rækker!AF26,Rækker!AF39,CR24))))))))</f>
        <v>1</v>
      </c>
      <c r="CR24" s="16">
        <f>IF(P26=Rækker!AH26,Rækker!AH39,IF(P26=Rækker!AJ26,Rækker!AJ39,IF(P26=Rækker!AL26,Rækker!AL39,IF(P26=Rækker!AN26,Rækker!AN39,0))))</f>
        <v>0</v>
      </c>
      <c r="CS24" s="16">
        <f>IF(V26=Rækker!B26,Rækker!B39,IF(V26=Rækker!D26,Rækker!D39,IF(V26=Rækker!F26,Rækker!F39,IF(V26=Rækker!H26,Rækker!H39,IF(V26=Rækker!J26,Rækker!J39,IF(V26=Rækker!L26,Rækker!L39,IF(V26=Rækker!N26,Rækker!N39,IF(V26=Rækker!P26,Rækker!P39,CT24))))))))</f>
        <v>1</v>
      </c>
      <c r="CT24" s="16">
        <f>IF(V26=Rækker!R26,Rækker!R39,IF(V26=Rækker!T26,Rækker!T39,IF(V26=Rækker!V26,Rækker!V39,IF(V26=Rækker!X26,Rækker!X39,IF(V26=Rækker!Z26,Rækker!Z39,IF(V26=Rækker!AB26,Rækker!AB39,IF(V26=Rækker!AD26,Rækker!AD39,IF(V26=Rækker!AF26,Rækker!AF39,CU24))))))))</f>
        <v>0</v>
      </c>
      <c r="CU24" s="16">
        <f>IF(V26=Rækker!AH26,Rækker!AH39,IF(V26=Rækker!AJ26,Rækker!AJ39,IF(V26=Rækker!AL26,Rækker!AL39,IF(V26=Rækker!AN26,Rækker!AN39,0))))</f>
        <v>0</v>
      </c>
      <c r="CV24" s="16">
        <f>IF(AB26=Rækker!B26,Rækker!B39,IF(AB26=Rækker!D26,Rækker!D39,IF(AB26=Rækker!F26,Rækker!F39,IF(AB26=Rækker!H26,Rækker!H39,IF(AB26=Rækker!J26,Rækker!J39,IF(AB26=Rækker!L26,Rækker!L39,IF(AB26=Rækker!N26,Rækker!N39,IF(AB26=Rækker!P26,Rækker!P39,CW24))))))))</f>
        <v>1</v>
      </c>
      <c r="CW24" s="16">
        <f>IF(AB26=Rækker!R26,Rækker!R39,IF(AB26=Rækker!T26,Rækker!T39,IF(AB26=Rækker!V26,Rækker!V39,IF(AB26=Rækker!X26,Rækker!X39,IF(AB26=Rækker!Z26,Rækker!Z39,IF(AB26=Rækker!AB26,Rækker!AB39,IF(AB26=Rækker!AD26,Rækker!AD39,IF(AB26=Rækker!AF26,Rækker!AF39,CX24))))))))</f>
        <v>1</v>
      </c>
      <c r="CX24" s="16">
        <f>IF(AB26=Rækker!AH26,Rækker!AH39,IF(AB26=Rækker!AJ26,Rækker!AJ39,IF(AB26=Rækker!AL26,Rækker!AL39,IF(AB26=Rækker!AN26,Rækker!AN39,0))))</f>
        <v>1</v>
      </c>
      <c r="CY24" s="16">
        <f>IF(AH26=Rækker!B26,Rækker!B39,IF(AH26=Rækker!D26,Rækker!D39,IF(AH26=Rækker!F26,Rækker!F39,IF(AH26=Rækker!H26,Rækker!H39,IF(AH26=Rækker!J26,Rækker!J39,IF(AH26=Rækker!L26,Rækker!L39,IF(AH26=Rækker!N26,Rækker!N39,IF(AH26=Rækker!P26,Rækker!P39,CZ24))))))))</f>
        <v>0</v>
      </c>
      <c r="CZ24" s="16">
        <f>IF(AH26=Rækker!R26,Rækker!R39,IF(AH26=Rækker!T26,Rækker!T39,IF(AH26=Rækker!V26,Rækker!V39,IF(AH26=Rækker!X26,Rækker!X39,IF(AH26=Rækker!Z26,Rækker!Z39,IF(AH26=Rækker!AB26,Rækker!AB39,IF(AH26=Rækker!AD26,Rækker!AD39,IF(AH26=Rækker!AF26,Rækker!AF39,DA24))))))))</f>
        <v>0</v>
      </c>
      <c r="DA24" s="16">
        <f>IF(AH26=Rækker!AH26,Rækker!AH39,IF(AH26=Rækker!AJ26,Rækker!AJ39,IF(AH26=Rækker!AL26,Rækker!AL39,IF(AH26=Rækker!AN26,Rækker!AN39,0))))</f>
        <v>0</v>
      </c>
      <c r="DB24" s="16">
        <f>IF(AN26=Rækker!B26,Rækker!B39,IF(AN26=Rækker!D26,Rækker!D39,IF(AN26=Rækker!F26,Rækker!F39,IF(AN26=Rækker!H26,Rækker!H39,IF(AN26=Rækker!J26,Rækker!J39,IF(AN26=Rækker!L26,Rækker!L39,IF(AN26=Rækker!N26,Rækker!N39,IF(AN26=Rækker!P26,Rækker!P39,DC24))))))))</f>
        <v>1</v>
      </c>
      <c r="DC24" s="16">
        <f>IF(AN26=Rækker!R26,Rækker!R39,IF(AN26=Rækker!T26,Rækker!T39,IF(AN26=Rækker!V26,Rækker!V39,IF(AN26=Rækker!X26,Rækker!X39,IF(AN26=Rækker!Z26,Rækker!Z39,IF(AN26=Rækker!AB26,Rækker!AB39,IF(AN26=Rækker!AD26,Rækker!AD39,IF(AN26=Rækker!AF26,Rækker!AF39,DD24))))))))</f>
        <v>1</v>
      </c>
      <c r="DD24" s="16">
        <f>IF(AN26=Rækker!AH26,Rækker!AH39,IF(AN26=Rækker!AJ26,Rækker!AJ39,IF(AN26=Rækker!AL26,Rækker!AL39,IF(AN26=Rækker!AN26,Rækker!AN39,0))))</f>
        <v>0</v>
      </c>
      <c r="DE24" s="16">
        <f>IF(AT26=Rækker!B26,Rækker!B39,IF(AT26=Rækker!D26,Rækker!D39,IF(AT26=Rækker!F26,Rækker!F39,IF(AT26=Rækker!H26,Rækker!H39,IF(AT26=Rækker!J26,Rækker!J39,IF(AT26=Rækker!L26,Rækker!L39,IF(AT26=Rækker!N26,Rækker!N39,IF(AT26=Rækker!P26,Rækker!P39,DF24))))))))</f>
        <v>1</v>
      </c>
      <c r="DF24" s="16">
        <f>IF(AT26=Rækker!R26,Rækker!R39,IF(AT26=Rækker!T26,Rækker!T39,IF(AT26=Rækker!V26,Rækker!V39,IF(AT26=Rækker!X26,Rækker!X39,IF(AT26=Rækker!Z26,Rækker!Z39,IF(AT26=Rækker!AB26,Rækker!AB39,IF(AT26=Rækker!AD26,Rækker!AD39,IF(AT26=Rækker!AF26,Rækker!AF39,DG24))))))))</f>
        <v>1</v>
      </c>
      <c r="DG24" s="16">
        <f>IF(AT26=Rækker!AH26,Rækker!AH39,IF(AT26=Rækker!AJ26,Rækker!AJ39,IF(AT26=Rækker!AL26,Rækker!AL39,IF(AT26=Rækker!AN26,Rækker!AN39,0))))</f>
        <v>1</v>
      </c>
      <c r="DH24" s="16">
        <f>IF(AZ26=Rækker!B26,Rækker!B39,IF(AZ26=Rækker!D26,Rækker!D39,IF(AZ26=Rækker!F26,Rækker!F39,IF(AZ26=Rækker!H26,Rækker!H39,IF(AZ26=Rækker!J26,Rækker!J39,IF(AZ26=Rækker!L26,Rækker!L39,IF(AZ26=Rækker!N26,Rækker!N39,IF(AZ26=Rækker!P26,Rækker!P39,DI24))))))))</f>
        <v>1</v>
      </c>
      <c r="DI24" s="16">
        <f>IF(AZ26=Rækker!R26,Rækker!R39,IF(AZ26=Rækker!T26,Rækker!T39,IF(AZ26=Rækker!V26,Rækker!V39,IF(AZ26=Rækker!X26,Rækker!X39,IF(AZ26=Rækker!Z26,Rækker!Z39,IF(AZ26=Rækker!AB26,Rækker!AB39,IF(AZ26=Rækker!AD26,Rækker!AD39,IF(AZ26=Rækker!AF26,Rækker!AF39,DJ24))))))))</f>
        <v>0</v>
      </c>
      <c r="DJ24" s="16">
        <f>IF(AZ26=Rækker!AH26,Rækker!AH39,IF(AZ26=Rækker!AJ26,Rækker!AJ39,IF(AZ26=Rækker!AL26,Rækker!AL39,IF(AZ26=Rækker!AN26,Rækker!AN39,0))))</f>
        <v>0</v>
      </c>
      <c r="DK24" s="16">
        <f>IF(BF26=Rækker!B26,Rækker!B39,IF(BF26=Rækker!D26,Rækker!D39,IF(BF26=Rækker!F26,Rækker!F39,IF(BF26=Rækker!H26,Rækker!H39,IF(BF26=Rækker!J26,Rækker!J39,IF(BF26=Rækker!L26,Rækker!L39,IF(BF26=Rækker!N26,Rækker!N39,IF(BF26=Rækker!P26,Rækker!P39,DL24))))))))</f>
        <v>1</v>
      </c>
      <c r="DL24" s="16">
        <f>IF(BF26=Rækker!R26,Rækker!R39,IF(BF26=Rækker!T26,Rækker!T39,IF(BF26=Rækker!V26,Rækker!V39,IF(BF26=Rækker!X26,Rækker!X39,IF(BF26=Rækker!Z26,Rækker!Z39,IF(BF26=Rækker!AB26,Rækker!AB39,IF(BF26=Rækker!AD26,Rækker!AD39,IF(BF26=Rækker!AF26,Rækker!AF39,DM24))))))))</f>
        <v>1</v>
      </c>
      <c r="DM24" s="16">
        <f>IF(BF26=Rækker!AH26,Rækker!AH39,IF(BF26=Rækker!AJ26,Rækker!AJ39,IF(BF26=Rækker!AL26,Rækker!AL39,IF(BF26=Rækker!AN26,Rækker!AN39,0))))</f>
        <v>1</v>
      </c>
      <c r="DN24" s="16">
        <f>IF(BL26=Rækker!B26,Rækker!B39,IF(BL26=Rækker!D26,Rækker!D39,IF(BL26=Rækker!F26,Rækker!F39,IF(BL26=Rækker!H26,Rækker!H39,IF(BL26=Rækker!J26,Rækker!J39,IF(BL26=Rækker!L26,Rækker!L39,IF(BL26=Rækker!N26,Rækker!N39,IF(BL26=Rækker!P26,Rækker!P39,DO24))))))))</f>
        <v>1</v>
      </c>
      <c r="DO24" s="16">
        <f>IF(BL26=Rækker!R26,Rækker!R39,IF(BL26=Rækker!T26,Rækker!T39,IF(BL26=Rækker!V26,Rækker!V39,IF(BL26=Rækker!X26,Rækker!X39,IF(BL26=Rækker!Z26,Rækker!Z39,IF(BL26=Rækker!AB26,Rækker!AB39,IF(BL26=Rækker!AD26,Rækker!AD39,IF(BL26=Rækker!AF26,Rækker!AF39,DP24))))))))</f>
        <v>1</v>
      </c>
      <c r="DP24" s="16">
        <f>IF(BL26=Rækker!AH26,Rækker!AH39,IF(BL26=Rækker!AJ26,Rækker!AJ39,IF(BL26=Rækker!AL26,Rækker!AL39,IF(BL26=Rækker!AN26,Rækker!AN39,0))))</f>
        <v>0</v>
      </c>
    </row>
    <row r="25" spans="1:120" ht="14.45" customHeight="1" thickBot="1" x14ac:dyDescent="0.2">
      <c r="A25" s="152"/>
      <c r="B25" s="153"/>
      <c r="C25" s="153"/>
      <c r="D25" s="153"/>
      <c r="E25" s="153"/>
      <c r="F25" s="153"/>
      <c r="G25" s="153"/>
      <c r="H25" s="153"/>
      <c r="I25" s="177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7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7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7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7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24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M25" s="16" t="str">
        <f>IF(J26=Rækker!B26,Rækker!B40,IF(J26=Rækker!D26,Rækker!D40,IF(J26=Rækker!F26,Rækker!F40,IF(J26=Rækker!H26,Rækker!H40,IF(J26=Rækker!J26,Rækker!J40,IF(J26=Rækker!L26,Rækker!L40,IF(J26=Rækker!N26,Rækker!N40,IF(J26=Rækker!P26,Rækker!P40,CN25))))))))</f>
        <v>x</v>
      </c>
      <c r="CN25" s="16">
        <f>IF(J26=Rækker!R26,Rækker!R40,IF(J26=Rækker!T26,Rækker!T40,IF(J26=Rækker!V26,Rækker!V40,IF(J26=Rækker!X26,Rækker!X40,IF(J26=Rækker!Z26,Rækker!Z40,IF(J26=Rækker!AB26,Rækker!AB40,IF(J26=Rækker!AD26,Rækker!AD40,IF(J26=Rækker!AF26,Rækker!AF40,CO25))))))))</f>
        <v>0</v>
      </c>
      <c r="CO25" s="16">
        <f>IF(J26=Rækker!AH26,Rækker!AH40,IF(J26=Rækker!AJ26,Rækker!AJ40,IF(J26=Rækker!AL26,Rækker!AL40,IF(J26=Rækker!AN26,Rækker!AN40,0))))</f>
        <v>0</v>
      </c>
      <c r="CP25" s="16">
        <f>IF(P26=Rækker!B26,Rækker!B40,IF(P26=Rækker!D26,Rækker!D40,IF(P26=Rækker!F26,Rækker!F40,IF(P26=Rækker!H26,Rækker!H40,IF(P26=Rækker!J26,Rækker!J40,IF(P26=Rækker!L26,Rækker!L40,IF(P26=Rækker!N26,Rækker!N40,IF(P26=Rækker!P26,Rækker!P40,CQ25))))))))</f>
        <v>1</v>
      </c>
      <c r="CQ25" s="16">
        <f>IF(P26=Rækker!R26,Rækker!R40,IF(P26=Rækker!T26,Rækker!T40,IF(P26=Rækker!V26,Rækker!V40,IF(P26=Rækker!X26,Rækker!X40,IF(P26=Rækker!Z26,Rækker!Z40,IF(P26=Rækker!AB26,Rækker!AB40,IF(P26=Rækker!AD26,Rækker!AD40,IF(P26=Rækker!AF26,Rækker!AF40,CR25))))))))</f>
        <v>1</v>
      </c>
      <c r="CR25" s="16">
        <f>IF(P26=Rækker!AH26,Rækker!AH40,IF(P26=Rækker!AJ26,Rækker!AJ40,IF(P26=Rækker!AL26,Rækker!AL40,IF(P26=Rækker!AN26,Rækker!AN40,0))))</f>
        <v>0</v>
      </c>
      <c r="CS25" s="16">
        <f>IF(V26=Rækker!B26,Rækker!B40,IF(V26=Rækker!D26,Rækker!D40,IF(V26=Rækker!F26,Rækker!F40,IF(V26=Rækker!H26,Rækker!H40,IF(V26=Rækker!J26,Rækker!J40,IF(V26=Rækker!L26,Rækker!L40,IF(V26=Rækker!N26,Rækker!N40,IF(V26=Rækker!P26,Rækker!P40,CT25))))))))</f>
        <v>1</v>
      </c>
      <c r="CT25" s="16">
        <f>IF(V26=Rækker!R26,Rækker!R40,IF(V26=Rækker!T26,Rækker!T40,IF(V26=Rækker!V26,Rækker!V40,IF(V26=Rækker!X26,Rækker!X40,IF(V26=Rækker!Z26,Rækker!Z40,IF(V26=Rækker!AB26,Rækker!AB40,IF(V26=Rækker!AD26,Rækker!AD40,IF(V26=Rækker!AF26,Rækker!AF40,CU25))))))))</f>
        <v>0</v>
      </c>
      <c r="CU25" s="16">
        <f>IF(V26=Rækker!AH26,Rækker!AH40,IF(V26=Rækker!AJ26,Rækker!AJ40,IF(V26=Rækker!AL26,Rækker!AL40,IF(V26=Rækker!AN26,Rækker!AN40,0))))</f>
        <v>0</v>
      </c>
      <c r="CV25" s="16">
        <f>IF(AB26=Rækker!B26,Rækker!B40,IF(AB26=Rækker!D26,Rækker!D40,IF(AB26=Rækker!F26,Rækker!F40,IF(AB26=Rækker!H26,Rækker!H40,IF(AB26=Rækker!J26,Rækker!J40,IF(AB26=Rækker!L26,Rækker!L40,IF(AB26=Rækker!N26,Rækker!N40,IF(AB26=Rækker!P26,Rækker!P40,CW25))))))))</f>
        <v>2</v>
      </c>
      <c r="CW25" s="16">
        <f>IF(AB26=Rækker!R26,Rækker!R40,IF(AB26=Rækker!T26,Rækker!T40,IF(AB26=Rækker!V26,Rækker!V40,IF(AB26=Rækker!X26,Rækker!X40,IF(AB26=Rækker!Z26,Rækker!Z40,IF(AB26=Rækker!AB26,Rækker!AB40,IF(AB26=Rækker!AD26,Rækker!AD40,IF(AB26=Rækker!AF26,Rækker!AF40,CX25))))))))</f>
        <v>2</v>
      </c>
      <c r="CX25" s="16">
        <f>IF(AB26=Rækker!AH26,Rækker!AH40,IF(AB26=Rækker!AJ26,Rækker!AJ40,IF(AB26=Rækker!AL26,Rækker!AL40,IF(AB26=Rækker!AN26,Rækker!AN40,0))))</f>
        <v>2</v>
      </c>
      <c r="CY25" s="16">
        <f>IF(AH26=Rækker!B26,Rækker!B40,IF(AH26=Rækker!D26,Rækker!D40,IF(AH26=Rækker!F26,Rækker!F40,IF(AH26=Rækker!H26,Rækker!H40,IF(AH26=Rækker!J26,Rækker!J40,IF(AH26=Rækker!L26,Rækker!L40,IF(AH26=Rækker!N26,Rækker!N40,IF(AH26=Rækker!P26,Rækker!P40,CZ25))))))))</f>
        <v>0</v>
      </c>
      <c r="CZ25" s="16">
        <f>IF(AH26=Rækker!R26,Rækker!R40,IF(AH26=Rækker!T26,Rækker!T40,IF(AH26=Rækker!V26,Rækker!V40,IF(AH26=Rækker!X26,Rækker!X40,IF(AH26=Rækker!Z26,Rækker!Z40,IF(AH26=Rækker!AB26,Rækker!AB40,IF(AH26=Rækker!AD26,Rækker!AD40,IF(AH26=Rækker!AF26,Rækker!AF40,DA25))))))))</f>
        <v>0</v>
      </c>
      <c r="DA25" s="16">
        <f>IF(AH26=Rækker!AH26,Rækker!AH40,IF(AH26=Rækker!AJ26,Rækker!AJ40,IF(AH26=Rækker!AL26,Rækker!AL40,IF(AH26=Rækker!AN26,Rækker!AN40,0))))</f>
        <v>0</v>
      </c>
      <c r="DB25" s="16">
        <f>IF(AN26=Rækker!B26,Rækker!B40,IF(AN26=Rækker!D26,Rækker!D40,IF(AN26=Rækker!F26,Rækker!F40,IF(AN26=Rækker!H26,Rækker!H40,IF(AN26=Rækker!J26,Rækker!J40,IF(AN26=Rækker!L26,Rækker!L40,IF(AN26=Rækker!N26,Rækker!N40,IF(AN26=Rækker!P26,Rækker!P40,DC25))))))))</f>
        <v>1</v>
      </c>
      <c r="DC25" s="16">
        <f>IF(AN26=Rækker!R26,Rækker!R40,IF(AN26=Rækker!T26,Rækker!T40,IF(AN26=Rækker!V26,Rækker!V40,IF(AN26=Rækker!X26,Rækker!X40,IF(AN26=Rækker!Z26,Rækker!Z40,IF(AN26=Rækker!AB26,Rækker!AB40,IF(AN26=Rækker!AD26,Rækker!AD40,IF(AN26=Rækker!AF26,Rækker!AF40,DD25))))))))</f>
        <v>1</v>
      </c>
      <c r="DD25" s="16">
        <f>IF(AN26=Rækker!AH26,Rækker!AH40,IF(AN26=Rækker!AJ26,Rækker!AJ40,IF(AN26=Rækker!AL26,Rækker!AL40,IF(AN26=Rækker!AN26,Rækker!AN40,0))))</f>
        <v>0</v>
      </c>
      <c r="DE25" s="16" t="str">
        <f>IF(AT26=Rækker!B26,Rækker!B40,IF(AT26=Rækker!D26,Rækker!D40,IF(AT26=Rækker!F26,Rækker!F40,IF(AT26=Rækker!H26,Rækker!H40,IF(AT26=Rækker!J26,Rækker!J40,IF(AT26=Rækker!L26,Rækker!L40,IF(AT26=Rækker!N26,Rækker!N40,IF(AT26=Rækker!P26,Rækker!P40,DF25))))))))</f>
        <v>x</v>
      </c>
      <c r="DF25" s="16" t="str">
        <f>IF(AT26=Rækker!R26,Rækker!R40,IF(AT26=Rækker!T26,Rækker!T40,IF(AT26=Rækker!V26,Rækker!V40,IF(AT26=Rækker!X26,Rækker!X40,IF(AT26=Rækker!Z26,Rækker!Z40,IF(AT26=Rækker!AB26,Rækker!AB40,IF(AT26=Rækker!AD26,Rækker!AD40,IF(AT26=Rækker!AF26,Rækker!AF40,DG25))))))))</f>
        <v>x</v>
      </c>
      <c r="DG25" s="16" t="str">
        <f>IF(AT26=Rækker!AH26,Rækker!AH40,IF(AT26=Rækker!AJ26,Rækker!AJ40,IF(AT26=Rækker!AL26,Rækker!AL40,IF(AT26=Rækker!AN26,Rækker!AN40,0))))</f>
        <v>x</v>
      </c>
      <c r="DH25" s="16">
        <f>IF(AZ26=Rækker!B26,Rækker!B40,IF(AZ26=Rækker!D26,Rækker!D40,IF(AZ26=Rækker!F26,Rækker!F40,IF(AZ26=Rækker!H26,Rækker!H40,IF(AZ26=Rækker!J26,Rækker!J40,IF(AZ26=Rækker!L26,Rækker!L40,IF(AZ26=Rækker!N26,Rækker!N40,IF(AZ26=Rækker!P26,Rækker!P40,DI25))))))))</f>
        <v>2</v>
      </c>
      <c r="DI25" s="16">
        <f>IF(AZ26=Rækker!R26,Rækker!R40,IF(AZ26=Rækker!T26,Rækker!T40,IF(AZ26=Rækker!V26,Rækker!V40,IF(AZ26=Rækker!X26,Rækker!X40,IF(AZ26=Rækker!Z26,Rækker!Z40,IF(AZ26=Rækker!AB26,Rækker!AB40,IF(AZ26=Rækker!AD26,Rækker!AD40,IF(AZ26=Rækker!AF26,Rækker!AF40,DJ25))))))))</f>
        <v>0</v>
      </c>
      <c r="DJ25" s="16">
        <f>IF(AZ26=Rækker!AH26,Rækker!AH40,IF(AZ26=Rækker!AJ26,Rækker!AJ40,IF(AZ26=Rækker!AL26,Rækker!AL40,IF(AZ26=Rækker!AN26,Rækker!AN40,0))))</f>
        <v>0</v>
      </c>
      <c r="DK25" s="16">
        <f>IF(BF26=Rækker!B26,Rækker!B40,IF(BF26=Rækker!D26,Rækker!D40,IF(BF26=Rækker!F26,Rækker!F40,IF(BF26=Rækker!H26,Rækker!H40,IF(BF26=Rækker!J26,Rækker!J40,IF(BF26=Rækker!L26,Rækker!L40,IF(BF26=Rækker!N26,Rækker!N40,IF(BF26=Rækker!P26,Rækker!P40,DL25))))))))</f>
        <v>1</v>
      </c>
      <c r="DL25" s="16">
        <f>IF(BF26=Rækker!R26,Rækker!R40,IF(BF26=Rækker!T26,Rækker!T40,IF(BF26=Rækker!V26,Rækker!V40,IF(BF26=Rækker!X26,Rækker!X40,IF(BF26=Rækker!Z26,Rækker!Z40,IF(BF26=Rækker!AB26,Rækker!AB40,IF(BF26=Rækker!AD26,Rækker!AD40,IF(BF26=Rækker!AF26,Rækker!AF40,DM25))))))))</f>
        <v>1</v>
      </c>
      <c r="DM25" s="16">
        <f>IF(BF26=Rækker!AH26,Rækker!AH40,IF(BF26=Rækker!AJ26,Rækker!AJ40,IF(BF26=Rækker!AL26,Rækker!AL40,IF(BF26=Rækker!AN26,Rækker!AN40,0))))</f>
        <v>1</v>
      </c>
      <c r="DN25" s="16">
        <f>IF(BL26=Rækker!B26,Rækker!B40,IF(BL26=Rækker!D26,Rækker!D40,IF(BL26=Rækker!F26,Rækker!F40,IF(BL26=Rækker!H26,Rækker!H40,IF(BL26=Rækker!J26,Rækker!J40,IF(BL26=Rækker!L26,Rækker!L40,IF(BL26=Rækker!N26,Rækker!N40,IF(BL26=Rækker!P26,Rækker!P40,DO25))))))))</f>
        <v>1</v>
      </c>
      <c r="DO25" s="16">
        <f>IF(BL26=Rækker!R26,Rækker!R40,IF(BL26=Rækker!T26,Rækker!T40,IF(BL26=Rækker!V26,Rækker!V40,IF(BL26=Rækker!X26,Rækker!X40,IF(BL26=Rækker!Z26,Rækker!Z40,IF(BL26=Rækker!AB26,Rækker!AB40,IF(BL26=Rækker!AD26,Rækker!AD40,IF(BL26=Rækker!AF26,Rækker!AF40,DP25))))))))</f>
        <v>1</v>
      </c>
      <c r="DP25" s="16">
        <f>IF(BL26=Rækker!AH26,Rækker!AH40,IF(BL26=Rækker!AJ26,Rækker!AJ40,IF(BL26=Rækker!AL26,Rækker!AL40,IF(BL26=Rækker!AN26,Rækker!AN40,0))))</f>
        <v>0</v>
      </c>
    </row>
    <row r="26" spans="1:120" ht="14.45" customHeight="1" x14ac:dyDescent="0.15">
      <c r="A26" s="137"/>
      <c r="B26" s="138"/>
      <c r="C26" s="138"/>
      <c r="D26" s="138"/>
      <c r="E26" s="138"/>
      <c r="F26" s="138"/>
      <c r="G26" s="139"/>
      <c r="H26" s="213" t="s">
        <v>21</v>
      </c>
      <c r="I26" s="201"/>
      <c r="J26" s="198" t="str">
        <f>DB!E24</f>
        <v>Culopip</v>
      </c>
      <c r="K26" s="199"/>
      <c r="L26" s="199"/>
      <c r="M26" s="199"/>
      <c r="N26" s="206" t="s">
        <v>20</v>
      </c>
      <c r="O26" s="197"/>
      <c r="P26" s="198" t="str">
        <f>DB!F24</f>
        <v>MFP</v>
      </c>
      <c r="Q26" s="199"/>
      <c r="R26" s="199"/>
      <c r="S26" s="199"/>
      <c r="T26" s="209"/>
      <c r="U26" s="201"/>
      <c r="V26" s="198" t="str">
        <f>DB!E25</f>
        <v>Agger</v>
      </c>
      <c r="W26" s="199"/>
      <c r="X26" s="199"/>
      <c r="Y26" s="199"/>
      <c r="Z26" s="206" t="s">
        <v>20</v>
      </c>
      <c r="AA26" s="197"/>
      <c r="AB26" s="198" t="str">
        <f>DB!F25</f>
        <v>Nemelig</v>
      </c>
      <c r="AC26" s="199"/>
      <c r="AD26" s="199"/>
      <c r="AE26" s="199"/>
      <c r="AF26" s="209"/>
      <c r="AG26" s="201"/>
      <c r="AH26" s="198" t="str">
        <f>DB!E26</f>
        <v>IANRUSH</v>
      </c>
      <c r="AI26" s="199"/>
      <c r="AJ26" s="199"/>
      <c r="AK26" s="199"/>
      <c r="AL26" s="206" t="s">
        <v>20</v>
      </c>
      <c r="AM26" s="197"/>
      <c r="AN26" s="198" t="str">
        <f>DB!F26</f>
        <v>Livpool</v>
      </c>
      <c r="AO26" s="199"/>
      <c r="AP26" s="199"/>
      <c r="AQ26" s="199"/>
      <c r="AR26" s="209"/>
      <c r="AS26" s="201"/>
      <c r="AT26" s="198" t="str">
        <f>DB!E27</f>
        <v>Zico</v>
      </c>
      <c r="AU26" s="199"/>
      <c r="AV26" s="199"/>
      <c r="AW26" s="199"/>
      <c r="AX26" s="206" t="s">
        <v>20</v>
      </c>
      <c r="AY26" s="197"/>
      <c r="AZ26" s="198" t="str">
        <f>DB!F27</f>
        <v>Cottee</v>
      </c>
      <c r="BA26" s="199"/>
      <c r="BB26" s="199"/>
      <c r="BC26" s="199"/>
      <c r="BD26" s="209"/>
      <c r="BE26" s="201"/>
      <c r="BF26" s="198" t="str">
        <f>DB!E28</f>
        <v>Percy</v>
      </c>
      <c r="BG26" s="199"/>
      <c r="BH26" s="199"/>
      <c r="BI26" s="199"/>
      <c r="BJ26" s="206" t="s">
        <v>20</v>
      </c>
      <c r="BK26" s="197"/>
      <c r="BL26" s="198" t="str">
        <f>DB!F28</f>
        <v>Kinks</v>
      </c>
      <c r="BM26" s="199"/>
      <c r="BN26" s="199"/>
      <c r="BO26" s="199"/>
      <c r="BP26" s="209"/>
      <c r="BQ26" s="17"/>
      <c r="BR26" s="150" t="str">
        <f>IF(CG14=13,CONCATENATE("Resultater, ",A1," - Pulje B:"),CONCATENATE("Resultater, ",DB!D1,". runde"," - Pulje B:"))</f>
        <v>Resultater, 2. runde - Pulje B:</v>
      </c>
      <c r="BS26" s="150"/>
      <c r="BT26" s="150"/>
      <c r="BU26" s="150"/>
      <c r="BV26" s="150"/>
      <c r="BW26" s="150"/>
      <c r="BX26" s="150"/>
      <c r="BY26" s="150"/>
      <c r="BZ26" s="150"/>
      <c r="CA26" s="150"/>
      <c r="CB26" s="150"/>
      <c r="CC26" s="150"/>
      <c r="CD26" s="150"/>
      <c r="CE26" s="150"/>
      <c r="CF26" s="150"/>
      <c r="CM26" s="16">
        <f>IF(J26=Rækker!B26,Rækker!B41,IF(J26=Rækker!D26,Rækker!D41,IF(J26=Rækker!F26,Rækker!F41,IF(J26=Rækker!H26,Rækker!H41,IF(J26=Rækker!J26,Rækker!J41,IF(J26=Rækker!L26,Rækker!L41,IF(J26=Rækker!N26,Rækker!N41,IF(J26=Rækker!P26,Rækker!P41,CN26))))))))</f>
        <v>1</v>
      </c>
      <c r="CN26" s="16">
        <f>IF(J26=Rækker!R26,Rækker!R41,IF(J26=Rækker!T26,Rækker!T41,IF(J26=Rækker!V26,Rækker!V41,IF(J26=Rækker!X26,Rækker!X41,IF(J26=Rækker!Z26,Rækker!Z41,IF(J26=Rækker!AB26,Rækker!AB41,IF(J26=Rækker!AD26,Rækker!AD41,IF(J26=Rækker!AF26,Rækker!AF41,CO26))))))))</f>
        <v>0</v>
      </c>
      <c r="CO26" s="16">
        <f>IF(J26=Rækker!AH26,Rækker!AH41,IF(J26=Rækker!AJ26,Rækker!AJ41,IF(J26=Rækker!AL26,Rækker!AL41,IF(J26=Rækker!AN26,Rækker!AN41,0))))</f>
        <v>0</v>
      </c>
      <c r="CP26" s="16">
        <f>IF(P26=Rækker!B26,Rækker!B41,IF(P26=Rækker!D26,Rækker!D41,IF(P26=Rækker!F26,Rækker!F41,IF(P26=Rækker!H26,Rækker!H41,IF(P26=Rækker!J26,Rækker!J41,IF(P26=Rækker!L26,Rækker!L41,IF(P26=Rækker!N26,Rækker!N41,IF(P26=Rækker!P26,Rækker!P41,CQ26))))))))</f>
        <v>1</v>
      </c>
      <c r="CQ26" s="16">
        <f>IF(P26=Rækker!R26,Rækker!R41,IF(P26=Rækker!T26,Rækker!T41,IF(P26=Rækker!V26,Rækker!V41,IF(P26=Rækker!X26,Rækker!X41,IF(P26=Rækker!Z26,Rækker!Z41,IF(P26=Rækker!AB26,Rækker!AB41,IF(P26=Rækker!AD26,Rækker!AD41,IF(P26=Rækker!AF26,Rækker!AF41,CR26))))))))</f>
        <v>1</v>
      </c>
      <c r="CR26" s="16">
        <f>IF(P26=Rækker!AH26,Rækker!AH41,IF(P26=Rækker!AJ26,Rækker!AJ41,IF(P26=Rækker!AL26,Rækker!AL41,IF(P26=Rækker!AN26,Rækker!AN41,0))))</f>
        <v>0</v>
      </c>
      <c r="CS26" s="16">
        <f>IF(V26=Rækker!B26,Rækker!B41,IF(V26=Rækker!D26,Rækker!D41,IF(V26=Rækker!F26,Rækker!F41,IF(V26=Rækker!H26,Rækker!H41,IF(V26=Rækker!J26,Rækker!J41,IF(V26=Rækker!L26,Rækker!L41,IF(V26=Rækker!N26,Rækker!N41,IF(V26=Rækker!P26,Rækker!P41,CT26))))))))</f>
        <v>1</v>
      </c>
      <c r="CT26" s="16">
        <f>IF(V26=Rækker!R26,Rækker!R41,IF(V26=Rækker!T26,Rækker!T41,IF(V26=Rækker!V26,Rækker!V41,IF(V26=Rækker!X26,Rækker!X41,IF(V26=Rækker!Z26,Rækker!Z41,IF(V26=Rækker!AB26,Rækker!AB41,IF(V26=Rækker!AD26,Rækker!AD41,IF(V26=Rækker!AF26,Rækker!AF41,CU26))))))))</f>
        <v>0</v>
      </c>
      <c r="CU26" s="16">
        <f>IF(V26=Rækker!AH26,Rækker!AH41,IF(V26=Rækker!AJ26,Rækker!AJ41,IF(V26=Rækker!AL26,Rækker!AL41,IF(V26=Rækker!AN26,Rækker!AN41,0))))</f>
        <v>0</v>
      </c>
      <c r="CV26" s="16">
        <f>IF(AB26=Rækker!B26,Rækker!B41,IF(AB26=Rækker!D26,Rækker!D41,IF(AB26=Rækker!F26,Rækker!F41,IF(AB26=Rækker!H26,Rækker!H41,IF(AB26=Rækker!J26,Rækker!J41,IF(AB26=Rækker!L26,Rækker!L41,IF(AB26=Rækker!N26,Rækker!N41,IF(AB26=Rækker!P26,Rækker!P41,CW26))))))))</f>
        <v>1</v>
      </c>
      <c r="CW26" s="16">
        <f>IF(AB26=Rækker!R26,Rækker!R41,IF(AB26=Rækker!T26,Rækker!T41,IF(AB26=Rækker!V26,Rækker!V41,IF(AB26=Rækker!X26,Rækker!X41,IF(AB26=Rækker!Z26,Rækker!Z41,IF(AB26=Rækker!AB26,Rækker!AB41,IF(AB26=Rækker!AD26,Rækker!AD41,IF(AB26=Rækker!AF26,Rækker!AF41,CX26))))))))</f>
        <v>1</v>
      </c>
      <c r="CX26" s="16">
        <f>IF(AB26=Rækker!AH26,Rækker!AH41,IF(AB26=Rækker!AJ26,Rækker!AJ41,IF(AB26=Rækker!AL26,Rækker!AL41,IF(AB26=Rækker!AN26,Rækker!AN41,0))))</f>
        <v>1</v>
      </c>
      <c r="CY26" s="16">
        <f>IF(AH26=Rækker!B26,Rækker!B41,IF(AH26=Rækker!D26,Rækker!D41,IF(AH26=Rækker!F26,Rækker!F41,IF(AH26=Rækker!H26,Rækker!H41,IF(AH26=Rækker!J26,Rækker!J41,IF(AH26=Rækker!L26,Rækker!L41,IF(AH26=Rækker!N26,Rækker!N41,IF(AH26=Rækker!P26,Rækker!P41,CZ26))))))))</f>
        <v>0</v>
      </c>
      <c r="CZ26" s="16">
        <f>IF(AH26=Rækker!R26,Rækker!R41,IF(AH26=Rækker!T26,Rækker!T41,IF(AH26=Rækker!V26,Rækker!V41,IF(AH26=Rækker!X26,Rækker!X41,IF(AH26=Rækker!Z26,Rækker!Z41,IF(AH26=Rækker!AB26,Rækker!AB41,IF(AH26=Rækker!AD26,Rækker!AD41,IF(AH26=Rækker!AF26,Rækker!AF41,DA26))))))))</f>
        <v>0</v>
      </c>
      <c r="DA26" s="16">
        <f>IF(AH26=Rækker!AH26,Rækker!AH41,IF(AH26=Rækker!AJ26,Rækker!AJ41,IF(AH26=Rækker!AL26,Rækker!AL41,IF(AH26=Rækker!AN26,Rækker!AN41,0))))</f>
        <v>0</v>
      </c>
      <c r="DB26" s="16">
        <f>IF(AN26=Rækker!B26,Rækker!B41,IF(AN26=Rækker!D26,Rækker!D41,IF(AN26=Rækker!F26,Rækker!F41,IF(AN26=Rækker!H26,Rækker!H41,IF(AN26=Rækker!J26,Rækker!J41,IF(AN26=Rækker!L26,Rækker!L41,IF(AN26=Rækker!N26,Rækker!N41,IF(AN26=Rækker!P26,Rækker!P41,DC26))))))))</f>
        <v>1</v>
      </c>
      <c r="DC26" s="16">
        <f>IF(AN26=Rækker!R26,Rækker!R41,IF(AN26=Rækker!T26,Rækker!T41,IF(AN26=Rækker!V26,Rækker!V41,IF(AN26=Rækker!X26,Rækker!X41,IF(AN26=Rækker!Z26,Rækker!Z41,IF(AN26=Rækker!AB26,Rækker!AB41,IF(AN26=Rækker!AD26,Rækker!AD41,IF(AN26=Rækker!AF26,Rækker!AF41,DD26))))))))</f>
        <v>1</v>
      </c>
      <c r="DD26" s="16">
        <f>IF(AN26=Rækker!AH26,Rækker!AH41,IF(AN26=Rækker!AJ26,Rækker!AJ41,IF(AN26=Rækker!AL26,Rækker!AL41,IF(AN26=Rækker!AN26,Rækker!AN41,0))))</f>
        <v>0</v>
      </c>
      <c r="DE26" s="16">
        <f>IF(AT26=Rækker!B26,Rækker!B41,IF(AT26=Rækker!D26,Rækker!D41,IF(AT26=Rækker!F26,Rækker!F41,IF(AT26=Rækker!H26,Rækker!H41,IF(AT26=Rækker!J26,Rækker!J41,IF(AT26=Rækker!L26,Rækker!L41,IF(AT26=Rækker!N26,Rækker!N41,IF(AT26=Rækker!P26,Rækker!P41,DF26))))))))</f>
        <v>1</v>
      </c>
      <c r="DF26" s="16">
        <f>IF(AT26=Rækker!R26,Rækker!R41,IF(AT26=Rækker!T26,Rækker!T41,IF(AT26=Rækker!V26,Rækker!V41,IF(AT26=Rækker!X26,Rækker!X41,IF(AT26=Rækker!Z26,Rækker!Z41,IF(AT26=Rækker!AB26,Rækker!AB41,IF(AT26=Rækker!AD26,Rækker!AD41,IF(AT26=Rækker!AF26,Rækker!AF41,DG26))))))))</f>
        <v>1</v>
      </c>
      <c r="DG26" s="16">
        <f>IF(AT26=Rækker!AH26,Rækker!AH41,IF(AT26=Rækker!AJ26,Rækker!AJ41,IF(AT26=Rækker!AL26,Rækker!AL41,IF(AT26=Rækker!AN26,Rækker!AN41,0))))</f>
        <v>1</v>
      </c>
      <c r="DH26" s="16">
        <f>IF(AZ26=Rækker!B26,Rækker!B41,IF(AZ26=Rækker!D26,Rækker!D41,IF(AZ26=Rækker!F26,Rækker!F41,IF(AZ26=Rækker!H26,Rækker!H41,IF(AZ26=Rækker!J26,Rækker!J41,IF(AZ26=Rækker!L26,Rækker!L41,IF(AZ26=Rækker!N26,Rækker!N41,IF(AZ26=Rækker!P26,Rækker!P41,DI26))))))))</f>
        <v>1</v>
      </c>
      <c r="DI26" s="16">
        <f>IF(AZ26=Rækker!R26,Rækker!R41,IF(AZ26=Rækker!T26,Rækker!T41,IF(AZ26=Rækker!V26,Rækker!V41,IF(AZ26=Rækker!X26,Rækker!X41,IF(AZ26=Rækker!Z26,Rækker!Z41,IF(AZ26=Rækker!AB26,Rækker!AB41,IF(AZ26=Rækker!AD26,Rækker!AD41,IF(AZ26=Rækker!AF26,Rækker!AF41,DJ26))))))))</f>
        <v>0</v>
      </c>
      <c r="DJ26" s="16">
        <f>IF(AZ26=Rækker!AH26,Rækker!AH41,IF(AZ26=Rækker!AJ26,Rækker!AJ41,IF(AZ26=Rækker!AL26,Rækker!AL41,IF(AZ26=Rækker!AN26,Rækker!AN41,0))))</f>
        <v>0</v>
      </c>
      <c r="DK26" s="16">
        <f>IF(BF26=Rækker!B26,Rækker!B41,IF(BF26=Rækker!D26,Rækker!D41,IF(BF26=Rækker!F26,Rækker!F41,IF(BF26=Rækker!H26,Rækker!H41,IF(BF26=Rækker!J26,Rækker!J41,IF(BF26=Rækker!L26,Rækker!L41,IF(BF26=Rækker!N26,Rækker!N41,IF(BF26=Rækker!P26,Rækker!P41,DL26))))))))</f>
        <v>1</v>
      </c>
      <c r="DL26" s="16">
        <f>IF(BF26=Rækker!R26,Rækker!R41,IF(BF26=Rækker!T26,Rækker!T41,IF(BF26=Rækker!V26,Rækker!V41,IF(BF26=Rækker!X26,Rækker!X41,IF(BF26=Rækker!Z26,Rækker!Z41,IF(BF26=Rækker!AB26,Rækker!AB41,IF(BF26=Rækker!AD26,Rækker!AD41,IF(BF26=Rækker!AF26,Rækker!AF41,DM26))))))))</f>
        <v>1</v>
      </c>
      <c r="DM26" s="16">
        <f>IF(BF26=Rækker!AH26,Rækker!AH41,IF(BF26=Rækker!AJ26,Rækker!AJ41,IF(BF26=Rækker!AL26,Rækker!AL41,IF(BF26=Rækker!AN26,Rækker!AN41,0))))</f>
        <v>1</v>
      </c>
      <c r="DN26" s="16">
        <f>IF(BL26=Rækker!B26,Rækker!B41,IF(BL26=Rækker!D26,Rækker!D41,IF(BL26=Rækker!F26,Rækker!F41,IF(BL26=Rækker!H26,Rækker!H41,IF(BL26=Rækker!J26,Rækker!J41,IF(BL26=Rækker!L26,Rækker!L41,IF(BL26=Rækker!N26,Rækker!N41,IF(BL26=Rækker!P26,Rækker!P41,DO26))))))))</f>
        <v>1</v>
      </c>
      <c r="DO26" s="16">
        <f>IF(BL26=Rækker!R26,Rækker!R41,IF(BL26=Rækker!T26,Rækker!T41,IF(BL26=Rækker!V26,Rækker!V41,IF(BL26=Rækker!X26,Rækker!X41,IF(BL26=Rækker!Z26,Rækker!Z41,IF(BL26=Rækker!AB26,Rækker!AB41,IF(BL26=Rækker!AD26,Rækker!AD41,IF(BL26=Rækker!AF26,Rækker!AF41,DP26))))))))</f>
        <v>1</v>
      </c>
      <c r="DP26" s="16">
        <f>IF(BL26=Rækker!AH26,Rækker!AH41,IF(BL26=Rækker!AJ26,Rækker!AJ41,IF(BL26=Rækker!AL26,Rækker!AL41,IF(BL26=Rækker!AN26,Rækker!AN41,0))))</f>
        <v>0</v>
      </c>
    </row>
    <row r="27" spans="1:120" ht="14.45" customHeight="1" x14ac:dyDescent="0.15">
      <c r="A27" s="140"/>
      <c r="B27" s="141"/>
      <c r="C27" s="141"/>
      <c r="D27" s="141"/>
      <c r="E27" s="141"/>
      <c r="F27" s="141"/>
      <c r="G27" s="142"/>
      <c r="H27" s="214"/>
      <c r="I27" s="202"/>
      <c r="J27" s="200"/>
      <c r="K27" s="200"/>
      <c r="L27" s="200"/>
      <c r="M27" s="200"/>
      <c r="N27" s="211"/>
      <c r="O27" s="211"/>
      <c r="P27" s="200"/>
      <c r="Q27" s="200"/>
      <c r="R27" s="200"/>
      <c r="S27" s="200"/>
      <c r="T27" s="210"/>
      <c r="U27" s="202"/>
      <c r="V27" s="200"/>
      <c r="W27" s="200"/>
      <c r="X27" s="200"/>
      <c r="Y27" s="200"/>
      <c r="Z27" s="211"/>
      <c r="AA27" s="211"/>
      <c r="AB27" s="200"/>
      <c r="AC27" s="200"/>
      <c r="AD27" s="200"/>
      <c r="AE27" s="200"/>
      <c r="AF27" s="210"/>
      <c r="AG27" s="202"/>
      <c r="AH27" s="200"/>
      <c r="AI27" s="200"/>
      <c r="AJ27" s="200"/>
      <c r="AK27" s="200"/>
      <c r="AL27" s="211"/>
      <c r="AM27" s="211"/>
      <c r="AN27" s="200"/>
      <c r="AO27" s="200"/>
      <c r="AP27" s="200"/>
      <c r="AQ27" s="200"/>
      <c r="AR27" s="210"/>
      <c r="AS27" s="202"/>
      <c r="AT27" s="200"/>
      <c r="AU27" s="200"/>
      <c r="AV27" s="200"/>
      <c r="AW27" s="200"/>
      <c r="AX27" s="211"/>
      <c r="AY27" s="211"/>
      <c r="AZ27" s="200"/>
      <c r="BA27" s="200"/>
      <c r="BB27" s="200"/>
      <c r="BC27" s="200"/>
      <c r="BD27" s="210"/>
      <c r="BE27" s="202"/>
      <c r="BF27" s="200"/>
      <c r="BG27" s="200"/>
      <c r="BH27" s="200"/>
      <c r="BI27" s="200"/>
      <c r="BJ27" s="211"/>
      <c r="BK27" s="211"/>
      <c r="BL27" s="200"/>
      <c r="BM27" s="200"/>
      <c r="BN27" s="200"/>
      <c r="BO27" s="200"/>
      <c r="BP27" s="210"/>
      <c r="BQ27" s="17"/>
      <c r="BR27" s="121" t="str">
        <f>IF(CG14=13,DB!E24,DB!A24)</f>
        <v>Culopip</v>
      </c>
      <c r="BS27" s="121"/>
      <c r="BT27" s="16" t="s">
        <v>20</v>
      </c>
      <c r="BU27" s="151" t="str">
        <f>IF(CG14=13,DB!F24,DB!B24)</f>
        <v>MFP</v>
      </c>
      <c r="BV27" s="151"/>
      <c r="BW27" s="151"/>
      <c r="BX27" s="151"/>
      <c r="BY27" s="151"/>
      <c r="BZ27" s="151"/>
      <c r="CA27" s="151"/>
      <c r="CB27" s="21">
        <f>IF(CG14=13,DB!G24,DB!C24)</f>
        <v>4</v>
      </c>
      <c r="CC27" s="16" t="s">
        <v>20</v>
      </c>
      <c r="CD27" s="22">
        <f>IF(CG14=13,DB!H24,DB!D24)</f>
        <v>4</v>
      </c>
      <c r="CM27" s="16">
        <f>IF(J26=Rækker!B26,Rækker!B42,IF(J26=Rækker!D26,Rækker!D42,IF(J26=Rækker!F26,Rækker!F42,IF(J26=Rækker!H26,Rækker!H42,IF(J26=Rækker!J26,Rækker!J42,IF(J26=Rækker!L26,Rækker!L42,IF(J26=Rækker!N26,Rækker!N42,IF(J26=Rækker!P26,Rækker!P42,CN27))))))))</f>
        <v>2</v>
      </c>
      <c r="CN27" s="16">
        <f>IF(J26=Rækker!R26,Rækker!R42,IF(J26=Rækker!T26,Rækker!T42,IF(J26=Rækker!V26,Rækker!V42,IF(J26=Rækker!X26,Rækker!X42,IF(J26=Rækker!Z26,Rækker!Z42,IF(J26=Rækker!AB26,Rækker!AB42,IF(J26=Rækker!AD26,Rækker!AD42,IF(J26=Rækker!AF26,Rækker!AF42,CO27))))))))</f>
        <v>0</v>
      </c>
      <c r="CO27" s="16">
        <f>IF(J26=Rækker!AH26,Rækker!AH42,IF(J26=Rækker!AJ26,Rækker!AJ42,IF(J26=Rækker!AL26,Rækker!AL42,IF(J26=Rækker!AN26,Rækker!AN42,0))))</f>
        <v>0</v>
      </c>
      <c r="CP27" s="16">
        <f>IF(P26=Rækker!B26,Rækker!B42,IF(P26=Rækker!D26,Rækker!D42,IF(P26=Rækker!F26,Rækker!F42,IF(P26=Rækker!H26,Rækker!H42,IF(P26=Rækker!J26,Rækker!J42,IF(P26=Rækker!L26,Rækker!L42,IF(P26=Rækker!N26,Rækker!N42,IF(P26=Rækker!P26,Rækker!P42,CQ27))))))))</f>
        <v>2</v>
      </c>
      <c r="CQ27" s="16">
        <f>IF(P26=Rækker!R26,Rækker!R42,IF(P26=Rækker!T26,Rækker!T42,IF(P26=Rækker!V26,Rækker!V42,IF(P26=Rækker!X26,Rækker!X42,IF(P26=Rækker!Z26,Rækker!Z42,IF(P26=Rækker!AB26,Rækker!AB42,IF(P26=Rækker!AD26,Rækker!AD42,IF(P26=Rækker!AF26,Rækker!AF42,CR27))))))))</f>
        <v>2</v>
      </c>
      <c r="CR27" s="16">
        <f>IF(P26=Rækker!AH26,Rækker!AH42,IF(P26=Rækker!AJ26,Rækker!AJ42,IF(P26=Rækker!AL26,Rækker!AL42,IF(P26=Rækker!AN26,Rækker!AN42,0))))</f>
        <v>0</v>
      </c>
      <c r="CS27" s="16">
        <f>IF(V26=Rækker!B26,Rækker!B42,IF(V26=Rækker!D26,Rækker!D42,IF(V26=Rækker!F26,Rækker!F42,IF(V26=Rækker!H26,Rækker!H42,IF(V26=Rækker!J26,Rækker!J42,IF(V26=Rækker!L26,Rækker!L42,IF(V26=Rækker!N26,Rækker!N42,IF(V26=Rækker!P26,Rækker!P42,CT27))))))))</f>
        <v>2</v>
      </c>
      <c r="CT27" s="16">
        <f>IF(V26=Rækker!R26,Rækker!R42,IF(V26=Rækker!T26,Rækker!T42,IF(V26=Rækker!V26,Rækker!V42,IF(V26=Rækker!X26,Rækker!X42,IF(V26=Rækker!Z26,Rækker!Z42,IF(V26=Rækker!AB26,Rækker!AB42,IF(V26=Rækker!AD26,Rækker!AD42,IF(V26=Rækker!AF26,Rækker!AF42,CU27))))))))</f>
        <v>0</v>
      </c>
      <c r="CU27" s="16">
        <f>IF(V26=Rækker!AH26,Rækker!AH42,IF(V26=Rækker!AJ26,Rækker!AJ42,IF(V26=Rækker!AL26,Rækker!AL42,IF(V26=Rækker!AN26,Rækker!AN42,0))))</f>
        <v>0</v>
      </c>
      <c r="CV27" s="16">
        <f>IF(AB26=Rækker!B26,Rækker!B42,IF(AB26=Rækker!D26,Rækker!D42,IF(AB26=Rækker!F26,Rækker!F42,IF(AB26=Rækker!H26,Rækker!H42,IF(AB26=Rækker!J26,Rækker!J42,IF(AB26=Rækker!L26,Rækker!L42,IF(AB26=Rækker!N26,Rækker!N42,IF(AB26=Rækker!P26,Rækker!P42,CW27))))))))</f>
        <v>2</v>
      </c>
      <c r="CW27" s="16">
        <f>IF(AB26=Rækker!R26,Rækker!R42,IF(AB26=Rækker!T26,Rækker!T42,IF(AB26=Rækker!V26,Rækker!V42,IF(AB26=Rækker!X26,Rækker!X42,IF(AB26=Rækker!Z26,Rækker!Z42,IF(AB26=Rækker!AB26,Rækker!AB42,IF(AB26=Rækker!AD26,Rækker!AD42,IF(AB26=Rækker!AF26,Rækker!AF42,CX27))))))))</f>
        <v>2</v>
      </c>
      <c r="CX27" s="16">
        <f>IF(AB26=Rækker!AH26,Rækker!AH42,IF(AB26=Rækker!AJ26,Rækker!AJ42,IF(AB26=Rækker!AL26,Rækker!AL42,IF(AB26=Rækker!AN26,Rækker!AN42,0))))</f>
        <v>2</v>
      </c>
      <c r="CY27" s="16">
        <f>IF(AH26=Rækker!B26,Rækker!B42,IF(AH26=Rækker!D26,Rækker!D42,IF(AH26=Rækker!F26,Rækker!F42,IF(AH26=Rækker!H26,Rækker!H42,IF(AH26=Rækker!J26,Rækker!J42,IF(AH26=Rækker!L26,Rækker!L42,IF(AH26=Rækker!N26,Rækker!N42,IF(AH26=Rækker!P26,Rækker!P42,CZ27))))))))</f>
        <v>0</v>
      </c>
      <c r="CZ27" s="16">
        <f>IF(AH26=Rækker!R26,Rækker!R42,IF(AH26=Rækker!T26,Rækker!T42,IF(AH26=Rækker!V26,Rækker!V42,IF(AH26=Rækker!X26,Rækker!X42,IF(AH26=Rækker!Z26,Rækker!Z42,IF(AH26=Rækker!AB26,Rækker!AB42,IF(AH26=Rækker!AD26,Rækker!AD42,IF(AH26=Rækker!AF26,Rækker!AF42,DA27))))))))</f>
        <v>0</v>
      </c>
      <c r="DA27" s="16">
        <f>IF(AH26=Rækker!AH26,Rækker!AH42,IF(AH26=Rækker!AJ26,Rækker!AJ42,IF(AH26=Rækker!AL26,Rækker!AL42,IF(AH26=Rækker!AN26,Rækker!AN42,0))))</f>
        <v>0</v>
      </c>
      <c r="DB27" s="16">
        <f>IF(AN26=Rækker!B26,Rækker!B42,IF(AN26=Rækker!D26,Rækker!D42,IF(AN26=Rækker!F26,Rækker!F42,IF(AN26=Rækker!H26,Rækker!H42,IF(AN26=Rækker!J26,Rækker!J42,IF(AN26=Rækker!L26,Rækker!L42,IF(AN26=Rækker!N26,Rækker!N42,IF(AN26=Rækker!P26,Rækker!P42,DC27))))))))</f>
        <v>2</v>
      </c>
      <c r="DC27" s="16">
        <f>IF(AN26=Rækker!R26,Rækker!R42,IF(AN26=Rækker!T26,Rækker!T42,IF(AN26=Rækker!V26,Rækker!V42,IF(AN26=Rækker!X26,Rækker!X42,IF(AN26=Rækker!Z26,Rækker!Z42,IF(AN26=Rækker!AB26,Rækker!AB42,IF(AN26=Rækker!AD26,Rækker!AD42,IF(AN26=Rækker!AF26,Rækker!AF42,DD27))))))))</f>
        <v>2</v>
      </c>
      <c r="DD27" s="16">
        <f>IF(AN26=Rækker!AH26,Rækker!AH42,IF(AN26=Rækker!AJ26,Rækker!AJ42,IF(AN26=Rækker!AL26,Rækker!AL42,IF(AN26=Rækker!AN26,Rækker!AN42,0))))</f>
        <v>0</v>
      </c>
      <c r="DE27" s="16">
        <f>IF(AT26=Rækker!B26,Rækker!B42,IF(AT26=Rækker!D26,Rækker!D42,IF(AT26=Rækker!F26,Rækker!F42,IF(AT26=Rækker!H26,Rækker!H42,IF(AT26=Rækker!J26,Rækker!J42,IF(AT26=Rækker!L26,Rækker!L42,IF(AT26=Rækker!N26,Rækker!N42,IF(AT26=Rækker!P26,Rækker!P42,DF27))))))))</f>
        <v>2</v>
      </c>
      <c r="DF27" s="16">
        <f>IF(AT26=Rækker!R26,Rækker!R42,IF(AT26=Rækker!T26,Rækker!T42,IF(AT26=Rækker!V26,Rækker!V42,IF(AT26=Rækker!X26,Rækker!X42,IF(AT26=Rækker!Z26,Rækker!Z42,IF(AT26=Rækker!AB26,Rækker!AB42,IF(AT26=Rækker!AD26,Rækker!AD42,IF(AT26=Rækker!AF26,Rækker!AF42,DG27))))))))</f>
        <v>2</v>
      </c>
      <c r="DG27" s="16">
        <f>IF(AT26=Rækker!AH26,Rækker!AH42,IF(AT26=Rækker!AJ26,Rækker!AJ42,IF(AT26=Rækker!AL26,Rækker!AL42,IF(AT26=Rækker!AN26,Rækker!AN42,0))))</f>
        <v>2</v>
      </c>
      <c r="DH27" s="16">
        <f>IF(AZ26=Rækker!B26,Rækker!B42,IF(AZ26=Rækker!D26,Rækker!D42,IF(AZ26=Rækker!F26,Rækker!F42,IF(AZ26=Rækker!H26,Rækker!H42,IF(AZ26=Rækker!J26,Rækker!J42,IF(AZ26=Rækker!L26,Rækker!L42,IF(AZ26=Rækker!N26,Rækker!N42,IF(AZ26=Rækker!P26,Rækker!P42,DI27))))))))</f>
        <v>2</v>
      </c>
      <c r="DI27" s="16">
        <f>IF(AZ26=Rækker!R26,Rækker!R42,IF(AZ26=Rækker!T26,Rækker!T42,IF(AZ26=Rækker!V26,Rækker!V42,IF(AZ26=Rækker!X26,Rækker!X42,IF(AZ26=Rækker!Z26,Rækker!Z42,IF(AZ26=Rækker!AB26,Rækker!AB42,IF(AZ26=Rækker!AD26,Rækker!AD42,IF(AZ26=Rækker!AF26,Rækker!AF42,DJ27))))))))</f>
        <v>0</v>
      </c>
      <c r="DJ27" s="16">
        <f>IF(AZ26=Rækker!AH26,Rækker!AH42,IF(AZ26=Rækker!AJ26,Rækker!AJ42,IF(AZ26=Rækker!AL26,Rækker!AL42,IF(AZ26=Rækker!AN26,Rækker!AN42,0))))</f>
        <v>0</v>
      </c>
      <c r="DK27" s="16">
        <f>IF(BF26=Rækker!B26,Rækker!B42,IF(BF26=Rækker!D26,Rækker!D42,IF(BF26=Rækker!F26,Rækker!F42,IF(BF26=Rækker!H26,Rækker!H42,IF(BF26=Rækker!J26,Rækker!J42,IF(BF26=Rækker!L26,Rækker!L42,IF(BF26=Rækker!N26,Rækker!N42,IF(BF26=Rækker!P26,Rækker!P42,DL27))))))))</f>
        <v>2</v>
      </c>
      <c r="DL27" s="16">
        <f>IF(BF26=Rækker!R26,Rækker!R42,IF(BF26=Rækker!T26,Rækker!T42,IF(BF26=Rækker!V26,Rækker!V42,IF(BF26=Rækker!X26,Rækker!X42,IF(BF26=Rækker!Z26,Rækker!Z42,IF(BF26=Rækker!AB26,Rækker!AB42,IF(BF26=Rækker!AD26,Rækker!AD42,IF(BF26=Rækker!AF26,Rækker!AF42,DM27))))))))</f>
        <v>2</v>
      </c>
      <c r="DM27" s="16">
        <f>IF(BF26=Rækker!AH26,Rækker!AH42,IF(BF26=Rækker!AJ26,Rækker!AJ42,IF(BF26=Rækker!AL26,Rækker!AL42,IF(BF26=Rækker!AN26,Rækker!AN42,0))))</f>
        <v>2</v>
      </c>
      <c r="DN27" s="16">
        <f>IF(BL26=Rækker!B26,Rækker!B42,IF(BL26=Rækker!D26,Rækker!D42,IF(BL26=Rækker!F26,Rækker!F42,IF(BL26=Rækker!H26,Rækker!H42,IF(BL26=Rækker!J26,Rækker!J42,IF(BL26=Rækker!L26,Rækker!L42,IF(BL26=Rækker!N26,Rækker!N42,IF(BL26=Rækker!P26,Rækker!P42,DO27))))))))</f>
        <v>2</v>
      </c>
      <c r="DO27" s="16">
        <f>IF(BL26=Rækker!R26,Rækker!R42,IF(BL26=Rækker!T26,Rækker!T42,IF(BL26=Rækker!V26,Rækker!V42,IF(BL26=Rækker!X26,Rækker!X42,IF(BL26=Rækker!Z26,Rækker!Z42,IF(BL26=Rækker!AB26,Rækker!AB42,IF(BL26=Rækker!AD26,Rækker!AD42,IF(BL26=Rækker!AF26,Rækker!AF42,DP27))))))))</f>
        <v>2</v>
      </c>
      <c r="DP27" s="16">
        <f>IF(BL26=Rækker!AH26,Rækker!AH42,IF(BL26=Rækker!AJ26,Rækker!AJ42,IF(BL26=Rækker!AL26,Rækker!AL42,IF(BL26=Rækker!AN26,Rækker!AN42,0))))</f>
        <v>0</v>
      </c>
    </row>
    <row r="28" spans="1:120" ht="14.45" customHeight="1" x14ac:dyDescent="0.15">
      <c r="A28" s="140"/>
      <c r="B28" s="141"/>
      <c r="C28" s="141"/>
      <c r="D28" s="141"/>
      <c r="E28" s="141"/>
      <c r="F28" s="141"/>
      <c r="G28" s="142"/>
      <c r="H28" s="214"/>
      <c r="I28" s="202"/>
      <c r="J28" s="200"/>
      <c r="K28" s="200"/>
      <c r="L28" s="200"/>
      <c r="M28" s="200"/>
      <c r="N28" s="211"/>
      <c r="O28" s="211"/>
      <c r="P28" s="200"/>
      <c r="Q28" s="200"/>
      <c r="R28" s="200"/>
      <c r="S28" s="200"/>
      <c r="T28" s="210"/>
      <c r="U28" s="202"/>
      <c r="V28" s="200"/>
      <c r="W28" s="200"/>
      <c r="X28" s="200"/>
      <c r="Y28" s="200"/>
      <c r="Z28" s="211"/>
      <c r="AA28" s="211"/>
      <c r="AB28" s="200"/>
      <c r="AC28" s="200"/>
      <c r="AD28" s="200"/>
      <c r="AE28" s="200"/>
      <c r="AF28" s="210"/>
      <c r="AG28" s="202"/>
      <c r="AH28" s="200"/>
      <c r="AI28" s="200"/>
      <c r="AJ28" s="200"/>
      <c r="AK28" s="200"/>
      <c r="AL28" s="211"/>
      <c r="AM28" s="211"/>
      <c r="AN28" s="200"/>
      <c r="AO28" s="200"/>
      <c r="AP28" s="200"/>
      <c r="AQ28" s="200"/>
      <c r="AR28" s="210"/>
      <c r="AS28" s="202"/>
      <c r="AT28" s="200"/>
      <c r="AU28" s="200"/>
      <c r="AV28" s="200"/>
      <c r="AW28" s="200"/>
      <c r="AX28" s="211"/>
      <c r="AY28" s="211"/>
      <c r="AZ28" s="200"/>
      <c r="BA28" s="200"/>
      <c r="BB28" s="200"/>
      <c r="BC28" s="200"/>
      <c r="BD28" s="210"/>
      <c r="BE28" s="202"/>
      <c r="BF28" s="200"/>
      <c r="BG28" s="200"/>
      <c r="BH28" s="200"/>
      <c r="BI28" s="200"/>
      <c r="BJ28" s="211"/>
      <c r="BK28" s="211"/>
      <c r="BL28" s="200"/>
      <c r="BM28" s="200"/>
      <c r="BN28" s="200"/>
      <c r="BO28" s="200"/>
      <c r="BP28" s="210"/>
      <c r="BQ28" s="17"/>
      <c r="BR28" s="121" t="str">
        <f>IF(CG14=13,DB!E25,DB!A25)</f>
        <v>Agger</v>
      </c>
      <c r="BS28" s="121"/>
      <c r="BT28" s="16" t="s">
        <v>20</v>
      </c>
      <c r="BU28" s="151" t="str">
        <f>IF(CG14=13,DB!F25,DB!B25)</f>
        <v>Nemelig</v>
      </c>
      <c r="BV28" s="151"/>
      <c r="BW28" s="151"/>
      <c r="BX28" s="151"/>
      <c r="BY28" s="151"/>
      <c r="BZ28" s="151"/>
      <c r="CA28" s="151"/>
      <c r="CB28" s="21">
        <f>IF(CG14=13,DB!G25,DB!C25)</f>
        <v>3</v>
      </c>
      <c r="CC28" s="16" t="s">
        <v>20</v>
      </c>
      <c r="CD28" s="22">
        <f>IF(CG14=13,DB!H25,DB!D25)</f>
        <v>4</v>
      </c>
      <c r="CM28" s="16">
        <f>IF(H11=CM15,1,0)+IF(H12=CM16,1,0)+IF(H13=CM17,1,0)+IF(H14=CM18,1,0)+IF(H15=CM19,1,0)+IF(H16=CM20,1,0)+IF(H17=CM21,1,0)+IF(H18=CM22,1,0)+IF(H19=CM23,1,0)+IF(H20=CM24,1,0)+IF(H21=CM25,1,0)+IF(H22=CM26,1,0)+IF(H23=CM27,1,0)</f>
        <v>4</v>
      </c>
      <c r="CP28" s="16">
        <f>IF(H11=CP15,1,0)+IF(H12=CP16,1,0)+IF(H13=CP17,1,0)+IF(H14=CP18,1,0)+IF(H15=CP19,1,0)+IF(H16=CP20,1,0)+IF(H17=CP21,1,0)+IF(H18=CP22,1,0)+IF(H19=CP23,1,0)+IF(H20=CP24,1,0)+IF(H21=CP25,1,0)+IF(H22=CP26,1,0)+IF(H23=CP27,1,0)</f>
        <v>4</v>
      </c>
      <c r="CS28" s="16">
        <f>IF(H11=CS15,1,0)+IF(H12=CS16,1,0)+IF(H13=CS17,1,0)+IF(H14=CS18,1,0)+IF(H15=CS19,1,0)+IF(H16=CS20,1,0)+IF(H17=CS21,1,0)+IF(H18=CS22,1,0)+IF(H19=CS23,1,0)+IF(H20=CS24,1,0)+IF(H21=CS25,1,0)+IF(H22=CS26,1,0)+IF(H23=CS27,1,0)</f>
        <v>3</v>
      </c>
      <c r="CV28" s="16">
        <f>IF(H11=CV15,1,0)+IF(H12=CV16,1,0)+IF(H13=CV17,1,0)+IF(H14=CV18,1,0)+IF(H15=CV19,1,0)+IF(H16=CV20,1,0)+IF(H17=CV21,1,0)+IF(H18=CV22,1,0)+IF(H19=CV23,1,0)+IF(H20=CV24,1,0)+IF(H21=CV25,1,0)+IF(H22=CV26,1,0)+IF(H23=CV27,1,0)</f>
        <v>4</v>
      </c>
      <c r="CY28" s="16">
        <f>IF(H11=CY15,1,0)+IF(H12=CY16,1,0)+IF(H13=CY17,1,0)+IF(H14=CY18,1,0)+IF(H15=CY19,1,0)+IF(H16=CY20,1,0)+IF(H17=CY21,1,0)+IF(H18=CY22,1,0)+IF(H19=CY23,1,0)+IF(H20=CY24,1,0)+IF(H21=CY25,1,0)+IF(H22=CY26,1,0)+IF(H23=CY27,1,0)</f>
        <v>0</v>
      </c>
      <c r="DB28" s="16">
        <f>IF(H11=DB15,1,0)+IF(H12=DB16,1,0)+IF(H13=DB17,1,0)+IF(H14=DB18,1,0)+IF(H15=DB19,1,0)+IF(H16=DB20,1,0)+IF(H17=DB21,1,0)+IF(H18=DB22,1,0)+IF(H19=DB23,1,0)+IF(H20=DB24,1,0)+IF(H21=DB25,1,0)+IF(H22=DB26,1,0)+IF(H23=DB27,1,0)</f>
        <v>2</v>
      </c>
      <c r="DE28" s="16">
        <f>IF(H11=DE15,1,0)+IF(H12=DE16,1,0)+IF(H13=DE17,1,0)+IF(H14=DE18,1,0)+IF(H15=DE19,1,0)+IF(H16=DE20,1,0)+IF(H17=DE21,1,0)+IF(H18=DE22,1,0)+IF(H19=DE23,1,0)+IF(H20=DE24,1,0)+IF(H21=DE25,1,0)+IF(H22=DE26,1,0)+IF(H23=DE27,1,0)</f>
        <v>4</v>
      </c>
      <c r="DH28" s="16">
        <f>IF(H11=DH15,1,0)+IF(H12=DH16,1,0)+IF(H13=DH17,1,0)+IF(H14=DH18,1,0)+IF(H15=DH19,1,0)+IF(H16=DH20,1,0)+IF(H17=DH21,1,0)+IF(H18=DH22,1,0)+IF(H19=DH23,1,0)+IF(H20=DH24,1,0)+IF(H21=DH25,1,0)+IF(H22=DH26,1,0)+IF(H23=DH27,1,0)</f>
        <v>4</v>
      </c>
      <c r="DK28" s="16">
        <f>IF(H11=DK15,1,0)+IF(H12=DK16,1,0)+IF(H13=DK17,1,0)+IF(H14=DK18,1,0)+IF(H15=DK19,1,0)+IF(H16=DK20,1,0)+IF(H17=DK21,1,0)+IF(H18=DK22,1,0)+IF(H19=DK23,1,0)+IF(H20=DK24,1,0)+IF(H21=DK25,1,0)+IF(H22=DK26,1,0)+IF(H23=DK27,1,0)</f>
        <v>4</v>
      </c>
      <c r="DN28" s="16">
        <f>IF(H11=DN15,1,0)+IF(H12=DN16,1,0)+IF(H13=DN17,1,0)+IF(H14=DN18,1,0)+IF(H15=DN19,1,0)+IF(H16=DN20,1,0)+IF(H17=DN21,1,0)+IF(H18=DN22,1,0)+IF(H19=DN23,1,0)+IF(H20=DN24,1,0)+IF(H21=DN25,1,0)+IF(H22=DN26,1,0)+IF(H23=DN27,1,0)</f>
        <v>4</v>
      </c>
    </row>
    <row r="29" spans="1:120" ht="14.45" customHeight="1" x14ac:dyDescent="0.15">
      <c r="A29" s="140"/>
      <c r="B29" s="141"/>
      <c r="C29" s="141"/>
      <c r="D29" s="141"/>
      <c r="E29" s="141"/>
      <c r="F29" s="141"/>
      <c r="G29" s="142"/>
      <c r="H29" s="214"/>
      <c r="I29" s="202"/>
      <c r="J29" s="200"/>
      <c r="K29" s="200"/>
      <c r="L29" s="200"/>
      <c r="M29" s="200"/>
      <c r="N29" s="211"/>
      <c r="O29" s="211"/>
      <c r="P29" s="200"/>
      <c r="Q29" s="200"/>
      <c r="R29" s="200"/>
      <c r="S29" s="200"/>
      <c r="T29" s="210"/>
      <c r="U29" s="202"/>
      <c r="V29" s="200"/>
      <c r="W29" s="200"/>
      <c r="X29" s="200"/>
      <c r="Y29" s="200"/>
      <c r="Z29" s="211"/>
      <c r="AA29" s="211"/>
      <c r="AB29" s="200"/>
      <c r="AC29" s="200"/>
      <c r="AD29" s="200"/>
      <c r="AE29" s="200"/>
      <c r="AF29" s="210"/>
      <c r="AG29" s="202"/>
      <c r="AH29" s="200"/>
      <c r="AI29" s="200"/>
      <c r="AJ29" s="200"/>
      <c r="AK29" s="200"/>
      <c r="AL29" s="211"/>
      <c r="AM29" s="211"/>
      <c r="AN29" s="200"/>
      <c r="AO29" s="200"/>
      <c r="AP29" s="200"/>
      <c r="AQ29" s="200"/>
      <c r="AR29" s="210"/>
      <c r="AS29" s="202"/>
      <c r="AT29" s="200"/>
      <c r="AU29" s="200"/>
      <c r="AV29" s="200"/>
      <c r="AW29" s="200"/>
      <c r="AX29" s="211"/>
      <c r="AY29" s="211"/>
      <c r="AZ29" s="200"/>
      <c r="BA29" s="200"/>
      <c r="BB29" s="200"/>
      <c r="BC29" s="200"/>
      <c r="BD29" s="210"/>
      <c r="BE29" s="202"/>
      <c r="BF29" s="200"/>
      <c r="BG29" s="200"/>
      <c r="BH29" s="200"/>
      <c r="BI29" s="200"/>
      <c r="BJ29" s="211"/>
      <c r="BK29" s="211"/>
      <c r="BL29" s="200"/>
      <c r="BM29" s="200"/>
      <c r="BN29" s="200"/>
      <c r="BO29" s="200"/>
      <c r="BP29" s="210"/>
      <c r="BQ29" s="17"/>
      <c r="BR29" s="121" t="str">
        <f>IF(CG14=13,DB!E26,DB!A26)</f>
        <v>IANRUSH</v>
      </c>
      <c r="BS29" s="121"/>
      <c r="BT29" s="16" t="s">
        <v>20</v>
      </c>
      <c r="BU29" s="151" t="str">
        <f>IF(CG14=13,DB!F26,DB!B26)</f>
        <v>Livpool</v>
      </c>
      <c r="BV29" s="151"/>
      <c r="BW29" s="151"/>
      <c r="BX29" s="151"/>
      <c r="BY29" s="151"/>
      <c r="BZ29" s="151"/>
      <c r="CA29" s="151"/>
      <c r="CB29" s="21">
        <f>IF(CG14=13,DB!G26,DB!C26)</f>
        <v>4</v>
      </c>
      <c r="CC29" s="16" t="s">
        <v>20</v>
      </c>
      <c r="CD29" s="22">
        <f>IF(CG14=13,DB!H26,DB!D26)</f>
        <v>2</v>
      </c>
    </row>
    <row r="30" spans="1:120" ht="14.45" customHeight="1" x14ac:dyDescent="0.15">
      <c r="A30" s="143" t="s">
        <v>82</v>
      </c>
      <c r="B30" s="241"/>
      <c r="C30" s="241"/>
      <c r="D30" s="241"/>
      <c r="E30" s="241"/>
      <c r="F30" s="241"/>
      <c r="G30" s="241"/>
      <c r="H30" s="214"/>
      <c r="I30" s="202"/>
      <c r="J30" s="200"/>
      <c r="K30" s="200"/>
      <c r="L30" s="200"/>
      <c r="M30" s="200"/>
      <c r="N30" s="211"/>
      <c r="O30" s="211"/>
      <c r="P30" s="200"/>
      <c r="Q30" s="200"/>
      <c r="R30" s="200"/>
      <c r="S30" s="200"/>
      <c r="T30" s="210"/>
      <c r="U30" s="202"/>
      <c r="V30" s="200"/>
      <c r="W30" s="200"/>
      <c r="X30" s="200"/>
      <c r="Y30" s="200"/>
      <c r="Z30" s="211"/>
      <c r="AA30" s="211"/>
      <c r="AB30" s="200"/>
      <c r="AC30" s="200"/>
      <c r="AD30" s="200"/>
      <c r="AE30" s="200"/>
      <c r="AF30" s="210"/>
      <c r="AG30" s="202"/>
      <c r="AH30" s="200"/>
      <c r="AI30" s="200"/>
      <c r="AJ30" s="200"/>
      <c r="AK30" s="200"/>
      <c r="AL30" s="211"/>
      <c r="AM30" s="211"/>
      <c r="AN30" s="200"/>
      <c r="AO30" s="200"/>
      <c r="AP30" s="200"/>
      <c r="AQ30" s="200"/>
      <c r="AR30" s="210"/>
      <c r="AS30" s="202"/>
      <c r="AT30" s="200"/>
      <c r="AU30" s="200"/>
      <c r="AV30" s="200"/>
      <c r="AW30" s="200"/>
      <c r="AX30" s="211"/>
      <c r="AY30" s="211"/>
      <c r="AZ30" s="200"/>
      <c r="BA30" s="200"/>
      <c r="BB30" s="200"/>
      <c r="BC30" s="200"/>
      <c r="BD30" s="210"/>
      <c r="BE30" s="202"/>
      <c r="BF30" s="200"/>
      <c r="BG30" s="200"/>
      <c r="BH30" s="200"/>
      <c r="BI30" s="200"/>
      <c r="BJ30" s="211"/>
      <c r="BK30" s="211"/>
      <c r="BL30" s="200"/>
      <c r="BM30" s="200"/>
      <c r="BN30" s="200"/>
      <c r="BO30" s="200"/>
      <c r="BP30" s="210"/>
      <c r="BQ30" s="17"/>
      <c r="BR30" s="121" t="str">
        <f>IF(CG14=13,DB!E27,DB!A27)</f>
        <v>Zico</v>
      </c>
      <c r="BS30" s="121"/>
      <c r="BT30" s="16" t="s">
        <v>20</v>
      </c>
      <c r="BU30" s="151" t="str">
        <f>IF(CG14=13,DB!F27,DB!B27)</f>
        <v>Cottee</v>
      </c>
      <c r="BV30" s="151"/>
      <c r="BW30" s="151"/>
      <c r="BX30" s="151"/>
      <c r="BY30" s="151"/>
      <c r="BZ30" s="151"/>
      <c r="CA30" s="151"/>
      <c r="CB30" s="21">
        <f>IF(CG14=13,DB!G27,DB!C27)</f>
        <v>4</v>
      </c>
      <c r="CC30" s="16" t="s">
        <v>20</v>
      </c>
      <c r="CD30" s="22">
        <f>IF(CG14=13,DB!H27,DB!D27)</f>
        <v>4</v>
      </c>
      <c r="CE30" s="16"/>
      <c r="CF30" s="16"/>
    </row>
    <row r="31" spans="1:120" ht="14.45" customHeight="1" x14ac:dyDescent="0.15">
      <c r="A31" s="118" t="str">
        <f>DB!I18</f>
        <v>Far</v>
      </c>
      <c r="B31" s="251"/>
      <c r="C31" s="251"/>
      <c r="D31" s="62" t="s">
        <v>20</v>
      </c>
      <c r="E31" s="122" t="str">
        <f>DB!J18</f>
        <v>Laplace</v>
      </c>
      <c r="F31" s="249"/>
      <c r="G31" s="249"/>
      <c r="H31" s="214"/>
      <c r="I31" s="202"/>
      <c r="J31" s="200"/>
      <c r="K31" s="200"/>
      <c r="L31" s="200"/>
      <c r="M31" s="200"/>
      <c r="N31" s="211"/>
      <c r="O31" s="211"/>
      <c r="P31" s="200"/>
      <c r="Q31" s="200"/>
      <c r="R31" s="200"/>
      <c r="S31" s="200"/>
      <c r="T31" s="210"/>
      <c r="U31" s="202"/>
      <c r="V31" s="200"/>
      <c r="W31" s="200"/>
      <c r="X31" s="200"/>
      <c r="Y31" s="200"/>
      <c r="Z31" s="211"/>
      <c r="AA31" s="211"/>
      <c r="AB31" s="200"/>
      <c r="AC31" s="200"/>
      <c r="AD31" s="200"/>
      <c r="AE31" s="200"/>
      <c r="AF31" s="210"/>
      <c r="AG31" s="202"/>
      <c r="AH31" s="200"/>
      <c r="AI31" s="200"/>
      <c r="AJ31" s="200"/>
      <c r="AK31" s="200"/>
      <c r="AL31" s="211"/>
      <c r="AM31" s="211"/>
      <c r="AN31" s="200"/>
      <c r="AO31" s="200"/>
      <c r="AP31" s="200"/>
      <c r="AQ31" s="200"/>
      <c r="AR31" s="210"/>
      <c r="AS31" s="202"/>
      <c r="AT31" s="200"/>
      <c r="AU31" s="200"/>
      <c r="AV31" s="200"/>
      <c r="AW31" s="200"/>
      <c r="AX31" s="211"/>
      <c r="AY31" s="211"/>
      <c r="AZ31" s="200"/>
      <c r="BA31" s="200"/>
      <c r="BB31" s="200"/>
      <c r="BC31" s="200"/>
      <c r="BD31" s="210"/>
      <c r="BE31" s="202"/>
      <c r="BF31" s="200"/>
      <c r="BG31" s="200"/>
      <c r="BH31" s="200"/>
      <c r="BI31" s="200"/>
      <c r="BJ31" s="211"/>
      <c r="BK31" s="211"/>
      <c r="BL31" s="200"/>
      <c r="BM31" s="200"/>
      <c r="BN31" s="200"/>
      <c r="BO31" s="200"/>
      <c r="BP31" s="210"/>
      <c r="BQ31" s="17"/>
      <c r="BR31" s="121" t="str">
        <f>IF(CG14=13,DB!E28,DB!A28)</f>
        <v>Percy</v>
      </c>
      <c r="BS31" s="121"/>
      <c r="BT31" s="16" t="s">
        <v>20</v>
      </c>
      <c r="BU31" s="151" t="str">
        <f>IF(CG14=13,DB!F28,DB!B28)</f>
        <v>Kinks</v>
      </c>
      <c r="BV31" s="151"/>
      <c r="BW31" s="151"/>
      <c r="BX31" s="151"/>
      <c r="BY31" s="151"/>
      <c r="BZ31" s="151"/>
      <c r="CA31" s="151"/>
      <c r="CB31" s="21">
        <f>IF(CG14=13,DB!G28,DB!C28)</f>
        <v>4</v>
      </c>
      <c r="CC31" s="16" t="s">
        <v>20</v>
      </c>
      <c r="CD31" s="22">
        <f>IF(CG14=13,DB!H28,DB!D28)</f>
        <v>4</v>
      </c>
    </row>
    <row r="32" spans="1:120" ht="14.45" customHeight="1" thickBot="1" x14ac:dyDescent="0.2">
      <c r="A32" s="118" t="str">
        <f>DB!I19</f>
        <v>Lions</v>
      </c>
      <c r="B32" s="251"/>
      <c r="C32" s="251"/>
      <c r="D32" s="62" t="s">
        <v>20</v>
      </c>
      <c r="E32" s="122" t="str">
        <f>DB!J19</f>
        <v>Degnen</v>
      </c>
      <c r="F32" s="249"/>
      <c r="G32" s="249"/>
      <c r="H32" s="214"/>
      <c r="I32" s="204" t="str">
        <f>CJ11</f>
        <v/>
      </c>
      <c r="J32" s="205"/>
      <c r="K32" s="205"/>
      <c r="L32" s="205"/>
      <c r="M32" s="205"/>
      <c r="N32" s="205"/>
      <c r="O32" s="205" t="str">
        <f>CJ12</f>
        <v/>
      </c>
      <c r="P32" s="205"/>
      <c r="Q32" s="205"/>
      <c r="R32" s="205"/>
      <c r="S32" s="205"/>
      <c r="T32" s="207"/>
      <c r="U32" s="204" t="str">
        <f>CJ13</f>
        <v/>
      </c>
      <c r="V32" s="205"/>
      <c r="W32" s="205"/>
      <c r="X32" s="205"/>
      <c r="Y32" s="205"/>
      <c r="Z32" s="205"/>
      <c r="AA32" s="205" t="str">
        <f>CJ14</f>
        <v/>
      </c>
      <c r="AB32" s="205"/>
      <c r="AC32" s="205"/>
      <c r="AD32" s="205"/>
      <c r="AE32" s="205"/>
      <c r="AF32" s="207"/>
      <c r="AG32" s="204" t="str">
        <f>CJ15</f>
        <v>Disket</v>
      </c>
      <c r="AH32" s="205"/>
      <c r="AI32" s="205"/>
      <c r="AJ32" s="205"/>
      <c r="AK32" s="205"/>
      <c r="AL32" s="205"/>
      <c r="AM32" s="205" t="str">
        <f>CJ16</f>
        <v/>
      </c>
      <c r="AN32" s="205"/>
      <c r="AO32" s="205"/>
      <c r="AP32" s="205"/>
      <c r="AQ32" s="205"/>
      <c r="AR32" s="207"/>
      <c r="AS32" s="204" t="str">
        <f>CJ17</f>
        <v/>
      </c>
      <c r="AT32" s="205"/>
      <c r="AU32" s="205"/>
      <c r="AV32" s="205"/>
      <c r="AW32" s="205"/>
      <c r="AX32" s="205"/>
      <c r="AY32" s="205" t="str">
        <f>CJ18</f>
        <v/>
      </c>
      <c r="AZ32" s="205"/>
      <c r="BA32" s="205"/>
      <c r="BB32" s="205"/>
      <c r="BC32" s="205"/>
      <c r="BD32" s="207"/>
      <c r="BE32" s="204" t="str">
        <f>CJ19</f>
        <v/>
      </c>
      <c r="BF32" s="205"/>
      <c r="BG32" s="205"/>
      <c r="BH32" s="205"/>
      <c r="BI32" s="205"/>
      <c r="BJ32" s="205"/>
      <c r="BK32" s="205" t="str">
        <f>CJ20</f>
        <v/>
      </c>
      <c r="BL32" s="205"/>
      <c r="BM32" s="205"/>
      <c r="BN32" s="205"/>
      <c r="BO32" s="205"/>
      <c r="BP32" s="207"/>
      <c r="BQ32" s="17"/>
      <c r="BR32" s="121" t="s">
        <v>76</v>
      </c>
      <c r="BS32" s="121"/>
      <c r="BT32" s="121"/>
      <c r="BU32" s="121"/>
      <c r="BV32" s="121"/>
      <c r="BW32" s="121"/>
      <c r="BX32" s="121"/>
      <c r="BY32" s="121"/>
      <c r="BZ32" s="121"/>
      <c r="CA32" s="121"/>
      <c r="CB32" s="120">
        <f>IF(CG14=13,CG17,DB!G1)</f>
        <v>4</v>
      </c>
      <c r="CC32" s="120"/>
      <c r="CD32" s="120"/>
    </row>
    <row r="33" spans="1:84" ht="14.45" customHeight="1" thickTop="1" thickBot="1" x14ac:dyDescent="0.2">
      <c r="A33" s="118" t="str">
        <f>DB!I20</f>
        <v>Halvor</v>
      </c>
      <c r="B33" s="251"/>
      <c r="C33" s="251"/>
      <c r="D33" s="62" t="s">
        <v>20</v>
      </c>
      <c r="E33" s="122" t="str">
        <f>DB!J20</f>
        <v>Kailua</v>
      </c>
      <c r="F33" s="249"/>
      <c r="G33" s="249"/>
      <c r="H33" s="115" t="s">
        <v>22</v>
      </c>
      <c r="I33" s="160">
        <v>1</v>
      </c>
      <c r="J33" s="162"/>
      <c r="K33" s="163" t="s">
        <v>19</v>
      </c>
      <c r="L33" s="164"/>
      <c r="M33" s="160">
        <v>2</v>
      </c>
      <c r="N33" s="161"/>
      <c r="O33" s="160">
        <v>1</v>
      </c>
      <c r="P33" s="162"/>
      <c r="Q33" s="163" t="s">
        <v>19</v>
      </c>
      <c r="R33" s="164"/>
      <c r="S33" s="160">
        <v>2</v>
      </c>
      <c r="T33" s="161"/>
      <c r="U33" s="187">
        <v>1</v>
      </c>
      <c r="V33" s="162"/>
      <c r="W33" s="163" t="s">
        <v>19</v>
      </c>
      <c r="X33" s="164"/>
      <c r="Y33" s="160">
        <v>2</v>
      </c>
      <c r="Z33" s="161"/>
      <c r="AA33" s="160">
        <v>1</v>
      </c>
      <c r="AB33" s="162"/>
      <c r="AC33" s="163" t="s">
        <v>19</v>
      </c>
      <c r="AD33" s="164"/>
      <c r="AE33" s="160">
        <v>2</v>
      </c>
      <c r="AF33" s="161"/>
      <c r="AG33" s="187">
        <v>1</v>
      </c>
      <c r="AH33" s="162"/>
      <c r="AI33" s="163" t="s">
        <v>19</v>
      </c>
      <c r="AJ33" s="164"/>
      <c r="AK33" s="160">
        <v>2</v>
      </c>
      <c r="AL33" s="161"/>
      <c r="AM33" s="160">
        <v>1</v>
      </c>
      <c r="AN33" s="162"/>
      <c r="AO33" s="163" t="s">
        <v>19</v>
      </c>
      <c r="AP33" s="164"/>
      <c r="AQ33" s="160">
        <v>2</v>
      </c>
      <c r="AR33" s="161"/>
      <c r="AS33" s="187">
        <v>1</v>
      </c>
      <c r="AT33" s="162"/>
      <c r="AU33" s="163" t="s">
        <v>19</v>
      </c>
      <c r="AV33" s="164"/>
      <c r="AW33" s="160">
        <v>2</v>
      </c>
      <c r="AX33" s="161"/>
      <c r="AY33" s="160">
        <v>1</v>
      </c>
      <c r="AZ33" s="162"/>
      <c r="BA33" s="163" t="s">
        <v>19</v>
      </c>
      <c r="BB33" s="164"/>
      <c r="BC33" s="160">
        <v>2</v>
      </c>
      <c r="BD33" s="161"/>
      <c r="BE33" s="187">
        <v>1</v>
      </c>
      <c r="BF33" s="162"/>
      <c r="BG33" s="163" t="s">
        <v>19</v>
      </c>
      <c r="BH33" s="164"/>
      <c r="BI33" s="160">
        <v>2</v>
      </c>
      <c r="BJ33" s="161"/>
      <c r="BK33" s="160">
        <v>1</v>
      </c>
      <c r="BL33" s="162"/>
      <c r="BM33" s="163" t="s">
        <v>19</v>
      </c>
      <c r="BN33" s="164"/>
      <c r="BO33" s="160">
        <v>2</v>
      </c>
      <c r="BP33" s="161"/>
      <c r="BQ33" s="23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0"/>
      <c r="CC33" s="120"/>
      <c r="CD33" s="120"/>
    </row>
    <row r="34" spans="1:84" ht="14.45" customHeight="1" thickTop="1" x14ac:dyDescent="0.15">
      <c r="A34" s="118" t="str">
        <f>DB!I21</f>
        <v>Himbo</v>
      </c>
      <c r="B34" s="251"/>
      <c r="C34" s="251"/>
      <c r="D34" s="62" t="s">
        <v>20</v>
      </c>
      <c r="E34" s="122" t="str">
        <f>DB!J21</f>
        <v>Tøfting</v>
      </c>
      <c r="F34" s="249"/>
      <c r="G34" s="249"/>
      <c r="H34" s="39">
        <f t="shared" ref="H34:H46" si="31">IF(H11&lt;&gt;"",H11,"")</f>
        <v>1</v>
      </c>
      <c r="I34" s="156">
        <f t="shared" ref="I34:I46" si="32">IF(CM15=1,1,"")</f>
        <v>1</v>
      </c>
      <c r="J34" s="157"/>
      <c r="K34" s="170" t="str">
        <f t="shared" ref="K34:K46" si="33">IF(CM15="X","X","")</f>
        <v/>
      </c>
      <c r="L34" s="157"/>
      <c r="M34" s="170" t="str">
        <f t="shared" ref="M34:M46" si="34">IF(CM15=2,2,"")</f>
        <v/>
      </c>
      <c r="N34" s="171"/>
      <c r="O34" s="174">
        <f t="shared" ref="O34:O46" si="35">IF(CP15=1,1,"")</f>
        <v>1</v>
      </c>
      <c r="P34" s="157"/>
      <c r="Q34" s="170" t="str">
        <f t="shared" ref="Q34:Q46" si="36">IF(CP15="X","X","")</f>
        <v/>
      </c>
      <c r="R34" s="157"/>
      <c r="S34" s="170" t="str">
        <f t="shared" ref="S34:S46" si="37">IF(CP15=2,2,"")</f>
        <v/>
      </c>
      <c r="T34" s="171"/>
      <c r="U34" s="196">
        <f t="shared" ref="U34:U46" si="38">IF(CS15=1,1,"")</f>
        <v>1</v>
      </c>
      <c r="V34" s="197"/>
      <c r="W34" s="193" t="str">
        <f t="shared" ref="W34:W46" si="39">IF(CS15="X","X","")</f>
        <v/>
      </c>
      <c r="X34" s="194"/>
      <c r="Y34" s="203" t="str">
        <f t="shared" ref="Y34:Y46" si="40">IF(CS15=2,2,"")</f>
        <v/>
      </c>
      <c r="Z34" s="194"/>
      <c r="AA34" s="196">
        <f t="shared" ref="AA34:AA46" si="41">IF(CV15=1,1,"")</f>
        <v>1</v>
      </c>
      <c r="AB34" s="197"/>
      <c r="AC34" s="193" t="str">
        <f t="shared" ref="AC34:AC46" si="42">IF(CV15="X","X","")</f>
        <v/>
      </c>
      <c r="AD34" s="194"/>
      <c r="AE34" s="193" t="str">
        <f t="shared" ref="AE34:AE46" si="43">IF(CV15=2,2,"")</f>
        <v/>
      </c>
      <c r="AF34" s="195"/>
      <c r="AG34" s="196" t="str">
        <f t="shared" ref="AG34:AG46" si="44">IF(CY15=1,1,"")</f>
        <v/>
      </c>
      <c r="AH34" s="197"/>
      <c r="AI34" s="193" t="str">
        <f t="shared" ref="AI34:AI46" si="45">IF(CY15="X","X","")</f>
        <v/>
      </c>
      <c r="AJ34" s="194"/>
      <c r="AK34" s="203" t="str">
        <f t="shared" ref="AK34:AK46" si="46">IF(CY15=2,2,"")</f>
        <v/>
      </c>
      <c r="AL34" s="194"/>
      <c r="AM34" s="196">
        <f t="shared" ref="AM34:AM46" si="47">IF(DB15=1,1,"")</f>
        <v>1</v>
      </c>
      <c r="AN34" s="197"/>
      <c r="AO34" s="193" t="str">
        <f t="shared" ref="AO34:AO46" si="48">IF(DB15="X","X","")</f>
        <v/>
      </c>
      <c r="AP34" s="194"/>
      <c r="AQ34" s="193" t="str">
        <f t="shared" ref="AQ34:AQ46" si="49">IF(DB15=2,2,"")</f>
        <v/>
      </c>
      <c r="AR34" s="195"/>
      <c r="AS34" s="196">
        <f t="shared" ref="AS34:AS46" si="50">IF(DE15=1,1,"")</f>
        <v>1</v>
      </c>
      <c r="AT34" s="197"/>
      <c r="AU34" s="193" t="str">
        <f t="shared" ref="AU34:AU46" si="51">IF(DE15="X","X","")</f>
        <v/>
      </c>
      <c r="AV34" s="194"/>
      <c r="AW34" s="203" t="str">
        <f t="shared" ref="AW34:AW46" si="52">IF(DE15=2,2,"")</f>
        <v/>
      </c>
      <c r="AX34" s="194"/>
      <c r="AY34" s="196">
        <f t="shared" ref="AY34:AY46" si="53">IF(DH15=1,1,"")</f>
        <v>1</v>
      </c>
      <c r="AZ34" s="197"/>
      <c r="BA34" s="193" t="str">
        <f t="shared" ref="BA34:BA46" si="54">IF(DH15="X","X","")</f>
        <v/>
      </c>
      <c r="BB34" s="194"/>
      <c r="BC34" s="193" t="str">
        <f t="shared" ref="BC34:BC46" si="55">IF(DH15=2,2,"")</f>
        <v/>
      </c>
      <c r="BD34" s="195"/>
      <c r="BE34" s="196">
        <f t="shared" ref="BE34:BE46" si="56">IF(DK15=1,1,"")</f>
        <v>1</v>
      </c>
      <c r="BF34" s="197"/>
      <c r="BG34" s="193" t="str">
        <f t="shared" ref="BG34:BG46" si="57">IF(DK15="X","X","")</f>
        <v/>
      </c>
      <c r="BH34" s="194"/>
      <c r="BI34" s="203" t="str">
        <f t="shared" ref="BI34:BI46" si="58">IF(DK15=2,2,"")</f>
        <v/>
      </c>
      <c r="BJ34" s="194"/>
      <c r="BK34" s="196">
        <f t="shared" ref="BK34:BK46" si="59">IF(DN15=1,1,"")</f>
        <v>1</v>
      </c>
      <c r="BL34" s="197"/>
      <c r="BM34" s="193" t="str">
        <f t="shared" ref="BM34:BM46" si="60">IF(DN15="X","X","")</f>
        <v/>
      </c>
      <c r="BN34" s="194"/>
      <c r="BO34" s="193" t="str">
        <f t="shared" ref="BO34:BO46" si="61">IF(DN15=2,2,"")</f>
        <v/>
      </c>
      <c r="BP34" s="195"/>
      <c r="BQ34" s="24"/>
      <c r="BR34" s="222" t="str">
        <f>IF(CG14=13,CONCATENATE("Stillingen efter ",A1,":"),CONCATENATE("Stillingen efter ",DB!D1,". runde",":"))</f>
        <v>Stillingen efter 2. runde:</v>
      </c>
      <c r="BS34" s="222"/>
      <c r="BT34" s="222"/>
      <c r="BU34" s="222"/>
      <c r="BV34" s="222"/>
      <c r="BW34" s="222"/>
      <c r="BX34" s="222"/>
      <c r="BY34" s="222"/>
      <c r="BZ34" s="222"/>
      <c r="CA34" s="222"/>
      <c r="CB34" s="222"/>
      <c r="CC34" s="222"/>
      <c r="CD34" s="222"/>
      <c r="CE34" s="222"/>
      <c r="CF34" s="222"/>
    </row>
    <row r="35" spans="1:84" ht="14.45" customHeight="1" x14ac:dyDescent="0.15">
      <c r="A35" s="118" t="str">
        <f>DB!I22</f>
        <v>Fox</v>
      </c>
      <c r="B35" s="251"/>
      <c r="C35" s="251"/>
      <c r="D35" s="62" t="s">
        <v>20</v>
      </c>
      <c r="E35" s="122" t="str">
        <f>DB!J22</f>
        <v>Anderup</v>
      </c>
      <c r="F35" s="249"/>
      <c r="G35" s="249"/>
      <c r="H35" s="38">
        <f t="shared" si="31"/>
        <v>2</v>
      </c>
      <c r="I35" s="158" t="str">
        <f t="shared" si="32"/>
        <v/>
      </c>
      <c r="J35" s="159"/>
      <c r="K35" s="172" t="str">
        <f t="shared" si="33"/>
        <v/>
      </c>
      <c r="L35" s="159"/>
      <c r="M35" s="172">
        <f t="shared" si="34"/>
        <v>2</v>
      </c>
      <c r="N35" s="173"/>
      <c r="O35" s="175" t="str">
        <f t="shared" si="35"/>
        <v/>
      </c>
      <c r="P35" s="159"/>
      <c r="Q35" s="172" t="str">
        <f t="shared" si="36"/>
        <v>X</v>
      </c>
      <c r="R35" s="159"/>
      <c r="S35" s="172" t="str">
        <f t="shared" si="37"/>
        <v/>
      </c>
      <c r="T35" s="173"/>
      <c r="U35" s="175" t="str">
        <f t="shared" si="38"/>
        <v/>
      </c>
      <c r="V35" s="188"/>
      <c r="W35" s="172" t="str">
        <f t="shared" si="39"/>
        <v>X</v>
      </c>
      <c r="X35" s="159"/>
      <c r="Y35" s="158" t="str">
        <f t="shared" si="40"/>
        <v/>
      </c>
      <c r="Z35" s="159"/>
      <c r="AA35" s="175" t="str">
        <f t="shared" si="41"/>
        <v/>
      </c>
      <c r="AB35" s="188"/>
      <c r="AC35" s="172" t="str">
        <f t="shared" si="42"/>
        <v>X</v>
      </c>
      <c r="AD35" s="159"/>
      <c r="AE35" s="172" t="str">
        <f t="shared" si="43"/>
        <v/>
      </c>
      <c r="AF35" s="173"/>
      <c r="AG35" s="175" t="str">
        <f t="shared" si="44"/>
        <v/>
      </c>
      <c r="AH35" s="188"/>
      <c r="AI35" s="172" t="str">
        <f t="shared" si="45"/>
        <v/>
      </c>
      <c r="AJ35" s="159"/>
      <c r="AK35" s="158" t="str">
        <f t="shared" si="46"/>
        <v/>
      </c>
      <c r="AL35" s="159"/>
      <c r="AM35" s="175" t="str">
        <f t="shared" si="47"/>
        <v/>
      </c>
      <c r="AN35" s="188"/>
      <c r="AO35" s="172" t="str">
        <f t="shared" si="48"/>
        <v>X</v>
      </c>
      <c r="AP35" s="159"/>
      <c r="AQ35" s="172" t="str">
        <f t="shared" si="49"/>
        <v/>
      </c>
      <c r="AR35" s="173"/>
      <c r="AS35" s="175" t="str">
        <f t="shared" si="50"/>
        <v/>
      </c>
      <c r="AT35" s="188"/>
      <c r="AU35" s="172" t="str">
        <f t="shared" si="51"/>
        <v/>
      </c>
      <c r="AV35" s="159"/>
      <c r="AW35" s="158">
        <f t="shared" si="52"/>
        <v>2</v>
      </c>
      <c r="AX35" s="159"/>
      <c r="AY35" s="175" t="str">
        <f t="shared" si="53"/>
        <v/>
      </c>
      <c r="AZ35" s="188"/>
      <c r="BA35" s="172" t="str">
        <f t="shared" si="54"/>
        <v>X</v>
      </c>
      <c r="BB35" s="159"/>
      <c r="BC35" s="172" t="str">
        <f t="shared" si="55"/>
        <v/>
      </c>
      <c r="BD35" s="173"/>
      <c r="BE35" s="175" t="str">
        <f t="shared" si="56"/>
        <v/>
      </c>
      <c r="BF35" s="188"/>
      <c r="BG35" s="172" t="str">
        <f t="shared" si="57"/>
        <v/>
      </c>
      <c r="BH35" s="159"/>
      <c r="BI35" s="158">
        <f t="shared" si="58"/>
        <v>2</v>
      </c>
      <c r="BJ35" s="159"/>
      <c r="BK35" s="175" t="str">
        <f t="shared" si="59"/>
        <v/>
      </c>
      <c r="BL35" s="188"/>
      <c r="BM35" s="172" t="str">
        <f t="shared" si="60"/>
        <v/>
      </c>
      <c r="BN35" s="159"/>
      <c r="BO35" s="172">
        <f t="shared" si="61"/>
        <v>2</v>
      </c>
      <c r="BP35" s="173"/>
      <c r="BQ35" s="24"/>
      <c r="BR35" s="222"/>
      <c r="BS35" s="222"/>
      <c r="BT35" s="222"/>
      <c r="BU35" s="222"/>
      <c r="BV35" s="222"/>
      <c r="BW35" s="222"/>
      <c r="BX35" s="222"/>
      <c r="BY35" s="222"/>
      <c r="BZ35" s="222"/>
      <c r="CA35" s="222"/>
      <c r="CB35" s="222"/>
      <c r="CC35" s="222"/>
      <c r="CD35" s="222"/>
      <c r="CE35" s="222"/>
      <c r="CF35" s="222"/>
    </row>
    <row r="36" spans="1:84" ht="14.45" customHeight="1" thickBot="1" x14ac:dyDescent="0.2">
      <c r="A36" s="146"/>
      <c r="B36" s="116"/>
      <c r="C36" s="116"/>
      <c r="D36" s="253"/>
      <c r="E36" s="253"/>
      <c r="F36" s="253"/>
      <c r="G36" s="253"/>
      <c r="H36" s="39">
        <f t="shared" si="31"/>
        <v>1</v>
      </c>
      <c r="I36" s="154" t="str">
        <f t="shared" si="32"/>
        <v/>
      </c>
      <c r="J36" s="155"/>
      <c r="K36" s="168" t="str">
        <f t="shared" si="33"/>
        <v>X</v>
      </c>
      <c r="L36" s="155"/>
      <c r="M36" s="168" t="str">
        <f t="shared" si="34"/>
        <v/>
      </c>
      <c r="N36" s="169"/>
      <c r="O36" s="176" t="str">
        <f t="shared" si="35"/>
        <v/>
      </c>
      <c r="P36" s="155"/>
      <c r="Q36" s="168" t="str">
        <f t="shared" si="36"/>
        <v/>
      </c>
      <c r="R36" s="155"/>
      <c r="S36" s="168">
        <f t="shared" si="37"/>
        <v>2</v>
      </c>
      <c r="T36" s="169"/>
      <c r="U36" s="176">
        <f t="shared" si="38"/>
        <v>1</v>
      </c>
      <c r="V36" s="192"/>
      <c r="W36" s="168" t="str">
        <f t="shared" si="39"/>
        <v/>
      </c>
      <c r="X36" s="155"/>
      <c r="Y36" s="154" t="str">
        <f t="shared" si="40"/>
        <v/>
      </c>
      <c r="Z36" s="155"/>
      <c r="AA36" s="176">
        <f t="shared" si="41"/>
        <v>1</v>
      </c>
      <c r="AB36" s="192"/>
      <c r="AC36" s="168" t="str">
        <f t="shared" si="42"/>
        <v/>
      </c>
      <c r="AD36" s="155"/>
      <c r="AE36" s="168" t="str">
        <f t="shared" si="43"/>
        <v/>
      </c>
      <c r="AF36" s="169"/>
      <c r="AG36" s="176" t="str">
        <f t="shared" si="44"/>
        <v/>
      </c>
      <c r="AH36" s="192"/>
      <c r="AI36" s="168" t="str">
        <f t="shared" si="45"/>
        <v/>
      </c>
      <c r="AJ36" s="155"/>
      <c r="AK36" s="154" t="str">
        <f t="shared" si="46"/>
        <v/>
      </c>
      <c r="AL36" s="155"/>
      <c r="AM36" s="176" t="str">
        <f t="shared" si="47"/>
        <v/>
      </c>
      <c r="AN36" s="192"/>
      <c r="AO36" s="168" t="str">
        <f t="shared" si="48"/>
        <v>X</v>
      </c>
      <c r="AP36" s="155"/>
      <c r="AQ36" s="168" t="str">
        <f t="shared" si="49"/>
        <v/>
      </c>
      <c r="AR36" s="169"/>
      <c r="AS36" s="176">
        <f t="shared" si="50"/>
        <v>1</v>
      </c>
      <c r="AT36" s="192"/>
      <c r="AU36" s="168" t="str">
        <f t="shared" si="51"/>
        <v/>
      </c>
      <c r="AV36" s="155"/>
      <c r="AW36" s="154" t="str">
        <f t="shared" si="52"/>
        <v/>
      </c>
      <c r="AX36" s="155"/>
      <c r="AY36" s="176">
        <f t="shared" si="53"/>
        <v>1</v>
      </c>
      <c r="AZ36" s="192"/>
      <c r="BA36" s="168" t="str">
        <f t="shared" si="54"/>
        <v/>
      </c>
      <c r="BB36" s="155"/>
      <c r="BC36" s="168" t="str">
        <f t="shared" si="55"/>
        <v/>
      </c>
      <c r="BD36" s="169"/>
      <c r="BE36" s="176" t="str">
        <f t="shared" si="56"/>
        <v/>
      </c>
      <c r="BF36" s="192"/>
      <c r="BG36" s="168" t="str">
        <f t="shared" si="57"/>
        <v/>
      </c>
      <c r="BH36" s="155"/>
      <c r="BI36" s="154">
        <f t="shared" si="58"/>
        <v>2</v>
      </c>
      <c r="BJ36" s="155"/>
      <c r="BK36" s="176" t="str">
        <f t="shared" si="59"/>
        <v/>
      </c>
      <c r="BL36" s="192"/>
      <c r="BM36" s="168" t="str">
        <f t="shared" si="60"/>
        <v>X</v>
      </c>
      <c r="BN36" s="155"/>
      <c r="BO36" s="168" t="str">
        <f t="shared" si="61"/>
        <v/>
      </c>
      <c r="BP36" s="169"/>
      <c r="BQ36" s="24"/>
      <c r="BR36" s="223" t="s">
        <v>79</v>
      </c>
      <c r="BS36" s="223"/>
      <c r="BT36" s="223"/>
      <c r="BU36" s="223"/>
      <c r="BV36" s="223"/>
      <c r="BW36" s="223"/>
      <c r="BX36" s="223"/>
      <c r="BY36" s="223"/>
      <c r="BZ36" s="223"/>
      <c r="CA36" s="223"/>
      <c r="CB36" s="223"/>
      <c r="CC36" s="223"/>
      <c r="CD36" s="223"/>
      <c r="CE36" s="223"/>
      <c r="CF36" s="223"/>
    </row>
    <row r="37" spans="1:84" ht="14.45" customHeight="1" thickBot="1" x14ac:dyDescent="0.2">
      <c r="A37" s="143" t="s">
        <v>83</v>
      </c>
      <c r="B37" s="252"/>
      <c r="C37" s="252"/>
      <c r="D37" s="252"/>
      <c r="E37" s="252"/>
      <c r="F37" s="252"/>
      <c r="G37" s="252"/>
      <c r="H37" s="37">
        <f t="shared" si="31"/>
        <v>1</v>
      </c>
      <c r="I37" s="156" t="str">
        <f t="shared" si="32"/>
        <v/>
      </c>
      <c r="J37" s="157"/>
      <c r="K37" s="170" t="str">
        <f t="shared" si="33"/>
        <v/>
      </c>
      <c r="L37" s="157"/>
      <c r="M37" s="170">
        <f t="shared" si="34"/>
        <v>2</v>
      </c>
      <c r="N37" s="171"/>
      <c r="O37" s="174">
        <f t="shared" si="35"/>
        <v>1</v>
      </c>
      <c r="P37" s="157"/>
      <c r="Q37" s="170" t="str">
        <f t="shared" si="36"/>
        <v/>
      </c>
      <c r="R37" s="157"/>
      <c r="S37" s="170" t="str">
        <f t="shared" si="37"/>
        <v/>
      </c>
      <c r="T37" s="171"/>
      <c r="U37" s="189" t="str">
        <f t="shared" si="38"/>
        <v/>
      </c>
      <c r="V37" s="190"/>
      <c r="W37" s="184" t="str">
        <f t="shared" si="39"/>
        <v/>
      </c>
      <c r="X37" s="185"/>
      <c r="Y37" s="191">
        <f t="shared" si="40"/>
        <v>2</v>
      </c>
      <c r="Z37" s="185"/>
      <c r="AA37" s="189" t="str">
        <f t="shared" si="41"/>
        <v/>
      </c>
      <c r="AB37" s="190"/>
      <c r="AC37" s="184" t="str">
        <f t="shared" si="42"/>
        <v/>
      </c>
      <c r="AD37" s="185"/>
      <c r="AE37" s="184">
        <f t="shared" si="43"/>
        <v>2</v>
      </c>
      <c r="AF37" s="186"/>
      <c r="AG37" s="189" t="str">
        <f t="shared" si="44"/>
        <v/>
      </c>
      <c r="AH37" s="190"/>
      <c r="AI37" s="184" t="str">
        <f t="shared" si="45"/>
        <v/>
      </c>
      <c r="AJ37" s="185"/>
      <c r="AK37" s="191" t="str">
        <f t="shared" si="46"/>
        <v/>
      </c>
      <c r="AL37" s="185"/>
      <c r="AM37" s="189" t="str">
        <f t="shared" si="47"/>
        <v/>
      </c>
      <c r="AN37" s="190"/>
      <c r="AO37" s="184" t="str">
        <f t="shared" si="48"/>
        <v/>
      </c>
      <c r="AP37" s="185"/>
      <c r="AQ37" s="184">
        <f t="shared" si="49"/>
        <v>2</v>
      </c>
      <c r="AR37" s="186"/>
      <c r="AS37" s="189" t="str">
        <f t="shared" si="50"/>
        <v/>
      </c>
      <c r="AT37" s="190"/>
      <c r="AU37" s="184" t="str">
        <f t="shared" si="51"/>
        <v/>
      </c>
      <c r="AV37" s="185"/>
      <c r="AW37" s="191">
        <f t="shared" si="52"/>
        <v>2</v>
      </c>
      <c r="AX37" s="185"/>
      <c r="AY37" s="189" t="str">
        <f t="shared" si="53"/>
        <v/>
      </c>
      <c r="AZ37" s="190"/>
      <c r="BA37" s="184" t="str">
        <f t="shared" si="54"/>
        <v/>
      </c>
      <c r="BB37" s="185"/>
      <c r="BC37" s="184">
        <f t="shared" si="55"/>
        <v>2</v>
      </c>
      <c r="BD37" s="186"/>
      <c r="BE37" s="189">
        <f t="shared" si="56"/>
        <v>1</v>
      </c>
      <c r="BF37" s="190"/>
      <c r="BG37" s="184" t="str">
        <f t="shared" si="57"/>
        <v/>
      </c>
      <c r="BH37" s="185"/>
      <c r="BI37" s="191" t="str">
        <f t="shared" si="58"/>
        <v/>
      </c>
      <c r="BJ37" s="185"/>
      <c r="BK37" s="189" t="str">
        <f t="shared" si="59"/>
        <v/>
      </c>
      <c r="BL37" s="190"/>
      <c r="BM37" s="184" t="str">
        <f t="shared" si="60"/>
        <v/>
      </c>
      <c r="BN37" s="185"/>
      <c r="BO37" s="184">
        <f t="shared" si="61"/>
        <v>2</v>
      </c>
      <c r="BP37" s="186"/>
      <c r="BQ37" s="24"/>
      <c r="BR37" s="18" t="s">
        <v>23</v>
      </c>
      <c r="BS37" s="19" t="s">
        <v>24</v>
      </c>
      <c r="BT37" s="18" t="s">
        <v>25</v>
      </c>
      <c r="BU37" s="18"/>
      <c r="BV37" s="18" t="s">
        <v>26</v>
      </c>
      <c r="BW37" s="18"/>
      <c r="BX37" s="18" t="s">
        <v>27</v>
      </c>
      <c r="BY37" s="18"/>
      <c r="BZ37" s="18" t="s">
        <v>28</v>
      </c>
      <c r="CA37" s="18"/>
      <c r="CB37" s="20" t="s">
        <v>29</v>
      </c>
      <c r="CC37" s="18"/>
      <c r="CD37" s="19" t="s">
        <v>30</v>
      </c>
      <c r="CE37" s="18"/>
      <c r="CF37" s="20" t="s">
        <v>44</v>
      </c>
    </row>
    <row r="38" spans="1:84" ht="14.45" customHeight="1" thickTop="1" x14ac:dyDescent="0.15">
      <c r="A38" s="118" t="str">
        <f>DB!I24</f>
        <v>Nemelig</v>
      </c>
      <c r="B38" s="250"/>
      <c r="C38" s="250"/>
      <c r="D38" s="62" t="s">
        <v>20</v>
      </c>
      <c r="E38" s="122" t="str">
        <f>DB!J24</f>
        <v>Culopip</v>
      </c>
      <c r="F38" s="122"/>
      <c r="G38" s="122"/>
      <c r="H38" s="38">
        <f t="shared" si="31"/>
        <v>1</v>
      </c>
      <c r="I38" s="158" t="str">
        <f t="shared" si="32"/>
        <v/>
      </c>
      <c r="J38" s="159"/>
      <c r="K38" s="172" t="str">
        <f t="shared" si="33"/>
        <v/>
      </c>
      <c r="L38" s="159"/>
      <c r="M38" s="172">
        <f t="shared" si="34"/>
        <v>2</v>
      </c>
      <c r="N38" s="173"/>
      <c r="O38" s="175" t="str">
        <f t="shared" si="35"/>
        <v/>
      </c>
      <c r="P38" s="159"/>
      <c r="Q38" s="172" t="str">
        <f t="shared" si="36"/>
        <v/>
      </c>
      <c r="R38" s="159"/>
      <c r="S38" s="172">
        <f t="shared" si="37"/>
        <v>2</v>
      </c>
      <c r="T38" s="173"/>
      <c r="U38" s="175" t="str">
        <f t="shared" si="38"/>
        <v/>
      </c>
      <c r="V38" s="188"/>
      <c r="W38" s="172" t="str">
        <f t="shared" si="39"/>
        <v/>
      </c>
      <c r="X38" s="159"/>
      <c r="Y38" s="158">
        <f t="shared" si="40"/>
        <v>2</v>
      </c>
      <c r="Z38" s="159"/>
      <c r="AA38" s="175" t="str">
        <f t="shared" si="41"/>
        <v/>
      </c>
      <c r="AB38" s="188"/>
      <c r="AC38" s="172" t="str">
        <f t="shared" si="42"/>
        <v/>
      </c>
      <c r="AD38" s="159"/>
      <c r="AE38" s="172">
        <f t="shared" si="43"/>
        <v>2</v>
      </c>
      <c r="AF38" s="173"/>
      <c r="AG38" s="175" t="str">
        <f t="shared" si="44"/>
        <v/>
      </c>
      <c r="AH38" s="188"/>
      <c r="AI38" s="172" t="str">
        <f t="shared" si="45"/>
        <v/>
      </c>
      <c r="AJ38" s="159"/>
      <c r="AK38" s="158" t="str">
        <f t="shared" si="46"/>
        <v/>
      </c>
      <c r="AL38" s="159"/>
      <c r="AM38" s="175" t="str">
        <f t="shared" si="47"/>
        <v/>
      </c>
      <c r="AN38" s="188"/>
      <c r="AO38" s="172" t="str">
        <f t="shared" si="48"/>
        <v/>
      </c>
      <c r="AP38" s="159"/>
      <c r="AQ38" s="172">
        <f t="shared" si="49"/>
        <v>2</v>
      </c>
      <c r="AR38" s="173"/>
      <c r="AS38" s="175" t="str">
        <f t="shared" si="50"/>
        <v/>
      </c>
      <c r="AT38" s="188"/>
      <c r="AU38" s="172" t="str">
        <f t="shared" si="51"/>
        <v/>
      </c>
      <c r="AV38" s="159"/>
      <c r="AW38" s="158">
        <f t="shared" si="52"/>
        <v>2</v>
      </c>
      <c r="AX38" s="159"/>
      <c r="AY38" s="175" t="str">
        <f t="shared" si="53"/>
        <v/>
      </c>
      <c r="AZ38" s="188"/>
      <c r="BA38" s="172" t="str">
        <f t="shared" si="54"/>
        <v/>
      </c>
      <c r="BB38" s="159"/>
      <c r="BC38" s="172">
        <f t="shared" si="55"/>
        <v>2</v>
      </c>
      <c r="BD38" s="173"/>
      <c r="BE38" s="175" t="str">
        <f t="shared" si="56"/>
        <v/>
      </c>
      <c r="BF38" s="188"/>
      <c r="BG38" s="172" t="str">
        <f t="shared" si="57"/>
        <v/>
      </c>
      <c r="BH38" s="159"/>
      <c r="BI38" s="158">
        <f t="shared" si="58"/>
        <v>2</v>
      </c>
      <c r="BJ38" s="159"/>
      <c r="BK38" s="175" t="str">
        <f t="shared" si="59"/>
        <v/>
      </c>
      <c r="BL38" s="188"/>
      <c r="BM38" s="172" t="str">
        <f t="shared" si="60"/>
        <v/>
      </c>
      <c r="BN38" s="159"/>
      <c r="BO38" s="172">
        <f t="shared" si="61"/>
        <v>2</v>
      </c>
      <c r="BP38" s="173"/>
      <c r="BQ38" s="24"/>
      <c r="BR38" s="96" t="str">
        <f>IF(CG14=13,CONCATENATE(DB!BE39,"."),CONCATENATE(DB!BA39,"."))</f>
        <v>11.</v>
      </c>
      <c r="BS38" s="97" t="str">
        <f>IF(CG14=13,DB!BF39,DB!X39)</f>
        <v>Percy</v>
      </c>
      <c r="BT38" s="98">
        <f>IF(CG14=13,DB!BL39,DB!AJ39)</f>
        <v>40</v>
      </c>
      <c r="BU38" s="98"/>
      <c r="BV38" s="98">
        <f>IF(CG14=13,DB!BM39,DB!AL39)</f>
        <v>12</v>
      </c>
      <c r="BW38" s="98"/>
      <c r="BX38" s="98">
        <f>IF(CG14=13,DB!BN39,DB!AN39)</f>
        <v>18</v>
      </c>
      <c r="BY38" s="98"/>
      <c r="BZ38" s="98">
        <f>IF(CG14=13,DB!BO39,DB!AP39)</f>
        <v>10</v>
      </c>
      <c r="CA38" s="98"/>
      <c r="CB38" s="96">
        <f>IF(CG14=13,DB!BP39,DB!AR39)</f>
        <v>252</v>
      </c>
      <c r="CC38" s="98" t="s">
        <v>20</v>
      </c>
      <c r="CD38" s="97">
        <f>IF(CG14=13,DB!BQ39,DB!AU39)</f>
        <v>251</v>
      </c>
      <c r="CE38" s="98"/>
      <c r="CF38" s="96">
        <f>IF(CG14=13,DB!BR39,DB!AX39)</f>
        <v>54</v>
      </c>
    </row>
    <row r="39" spans="1:84" ht="14.45" customHeight="1" thickBot="1" x14ac:dyDescent="0.2">
      <c r="A39" s="118" t="str">
        <f>DB!I25</f>
        <v>MFP</v>
      </c>
      <c r="B39" s="250"/>
      <c r="C39" s="250"/>
      <c r="D39" s="62" t="s">
        <v>20</v>
      </c>
      <c r="E39" s="122" t="str">
        <f>DB!J25</f>
        <v>Percy</v>
      </c>
      <c r="F39" s="122"/>
      <c r="G39" s="122"/>
      <c r="H39" s="39" t="str">
        <f t="shared" si="31"/>
        <v>x</v>
      </c>
      <c r="I39" s="154" t="str">
        <f t="shared" si="32"/>
        <v/>
      </c>
      <c r="J39" s="155"/>
      <c r="K39" s="168" t="str">
        <f t="shared" si="33"/>
        <v/>
      </c>
      <c r="L39" s="155"/>
      <c r="M39" s="168">
        <f t="shared" si="34"/>
        <v>2</v>
      </c>
      <c r="N39" s="169"/>
      <c r="O39" s="176" t="str">
        <f t="shared" si="35"/>
        <v/>
      </c>
      <c r="P39" s="155"/>
      <c r="Q39" s="168" t="str">
        <f t="shared" si="36"/>
        <v/>
      </c>
      <c r="R39" s="155"/>
      <c r="S39" s="168">
        <f t="shared" si="37"/>
        <v>2</v>
      </c>
      <c r="T39" s="169"/>
      <c r="U39" s="176" t="str">
        <f t="shared" si="38"/>
        <v/>
      </c>
      <c r="V39" s="192"/>
      <c r="W39" s="168" t="str">
        <f t="shared" si="39"/>
        <v/>
      </c>
      <c r="X39" s="155"/>
      <c r="Y39" s="154">
        <f t="shared" si="40"/>
        <v>2</v>
      </c>
      <c r="Z39" s="155"/>
      <c r="AA39" s="176" t="str">
        <f t="shared" si="41"/>
        <v/>
      </c>
      <c r="AB39" s="192"/>
      <c r="AC39" s="168" t="str">
        <f t="shared" si="42"/>
        <v/>
      </c>
      <c r="AD39" s="155"/>
      <c r="AE39" s="168">
        <f t="shared" si="43"/>
        <v>2</v>
      </c>
      <c r="AF39" s="169"/>
      <c r="AG39" s="176" t="str">
        <f t="shared" si="44"/>
        <v/>
      </c>
      <c r="AH39" s="192"/>
      <c r="AI39" s="168" t="str">
        <f t="shared" si="45"/>
        <v/>
      </c>
      <c r="AJ39" s="155"/>
      <c r="AK39" s="154" t="str">
        <f t="shared" si="46"/>
        <v/>
      </c>
      <c r="AL39" s="155"/>
      <c r="AM39" s="176" t="str">
        <f t="shared" si="47"/>
        <v/>
      </c>
      <c r="AN39" s="192"/>
      <c r="AO39" s="168" t="str">
        <f t="shared" si="48"/>
        <v/>
      </c>
      <c r="AP39" s="155"/>
      <c r="AQ39" s="168">
        <f t="shared" si="49"/>
        <v>2</v>
      </c>
      <c r="AR39" s="169"/>
      <c r="AS39" s="176" t="str">
        <f t="shared" si="50"/>
        <v/>
      </c>
      <c r="AT39" s="192"/>
      <c r="AU39" s="168" t="str">
        <f t="shared" si="51"/>
        <v/>
      </c>
      <c r="AV39" s="155"/>
      <c r="AW39" s="154">
        <f t="shared" si="52"/>
        <v>2</v>
      </c>
      <c r="AX39" s="155"/>
      <c r="AY39" s="176" t="str">
        <f t="shared" si="53"/>
        <v/>
      </c>
      <c r="AZ39" s="192"/>
      <c r="BA39" s="168" t="str">
        <f t="shared" si="54"/>
        <v/>
      </c>
      <c r="BB39" s="155"/>
      <c r="BC39" s="168">
        <f t="shared" si="55"/>
        <v>2</v>
      </c>
      <c r="BD39" s="169"/>
      <c r="BE39" s="176" t="str">
        <f t="shared" si="56"/>
        <v/>
      </c>
      <c r="BF39" s="192"/>
      <c r="BG39" s="168" t="str">
        <f t="shared" si="57"/>
        <v/>
      </c>
      <c r="BH39" s="155"/>
      <c r="BI39" s="154">
        <f t="shared" si="58"/>
        <v>2</v>
      </c>
      <c r="BJ39" s="155"/>
      <c r="BK39" s="176" t="str">
        <f t="shared" si="59"/>
        <v/>
      </c>
      <c r="BL39" s="192"/>
      <c r="BM39" s="168" t="str">
        <f t="shared" si="60"/>
        <v/>
      </c>
      <c r="BN39" s="155"/>
      <c r="BO39" s="168">
        <f t="shared" si="61"/>
        <v>2</v>
      </c>
      <c r="BP39" s="169"/>
      <c r="BQ39" s="24"/>
      <c r="BR39" s="94" t="str">
        <f>IF(CG14=13,CONCATENATE(DB!BE40,"."),CONCATENATE(DB!BA40,"."))</f>
        <v>12.</v>
      </c>
      <c r="BS39" s="22" t="str">
        <f>IF(CG14=13,DB!BF40,DB!X40)</f>
        <v>Nemelig</v>
      </c>
      <c r="BT39" s="16">
        <f>IF(CG14=13,DB!BL40,DB!AJ40)</f>
        <v>40</v>
      </c>
      <c r="BU39" s="16"/>
      <c r="BV39" s="16">
        <f>IF(CG14=13,DB!BM40,DB!AL40)</f>
        <v>15</v>
      </c>
      <c r="BW39" s="16"/>
      <c r="BX39" s="16">
        <f>IF(CG14=13,DB!BN40,DB!AN40)</f>
        <v>8</v>
      </c>
      <c r="BY39" s="16"/>
      <c r="BZ39" s="16">
        <f>IF(CG14=13,DB!BO40,DB!AP40)</f>
        <v>17</v>
      </c>
      <c r="CA39" s="16"/>
      <c r="CB39" s="21">
        <f>IF(CG14=13,DB!BP40,DB!AR40)</f>
        <v>248</v>
      </c>
      <c r="CC39" s="16" t="s">
        <v>20</v>
      </c>
      <c r="CD39" s="22">
        <f>IF(CG14=13,DB!BQ40,DB!AU40)</f>
        <v>243</v>
      </c>
      <c r="CE39" s="16"/>
      <c r="CF39" s="21">
        <f>IF(CG14=13,DB!BR40,DB!AX40)</f>
        <v>53</v>
      </c>
    </row>
    <row r="40" spans="1:84" ht="14.45" customHeight="1" x14ac:dyDescent="0.15">
      <c r="A40" s="118" t="str">
        <f>DB!I26</f>
        <v>Livpool</v>
      </c>
      <c r="B40" s="250"/>
      <c r="C40" s="250"/>
      <c r="D40" s="62" t="s">
        <v>20</v>
      </c>
      <c r="E40" s="122" t="str">
        <f>DB!J26</f>
        <v>Agger</v>
      </c>
      <c r="F40" s="122"/>
      <c r="G40" s="122"/>
      <c r="H40" s="37">
        <f t="shared" si="31"/>
        <v>2</v>
      </c>
      <c r="I40" s="156">
        <f t="shared" si="32"/>
        <v>1</v>
      </c>
      <c r="J40" s="157"/>
      <c r="K40" s="170" t="str">
        <f t="shared" si="33"/>
        <v/>
      </c>
      <c r="L40" s="157"/>
      <c r="M40" s="170" t="str">
        <f t="shared" si="34"/>
        <v/>
      </c>
      <c r="N40" s="171"/>
      <c r="O40" s="174">
        <f t="shared" si="35"/>
        <v>1</v>
      </c>
      <c r="P40" s="157"/>
      <c r="Q40" s="170" t="str">
        <f t="shared" si="36"/>
        <v/>
      </c>
      <c r="R40" s="157"/>
      <c r="S40" s="170" t="str">
        <f t="shared" si="37"/>
        <v/>
      </c>
      <c r="T40" s="171"/>
      <c r="U40" s="189">
        <f t="shared" si="38"/>
        <v>1</v>
      </c>
      <c r="V40" s="190"/>
      <c r="W40" s="184" t="str">
        <f t="shared" si="39"/>
        <v/>
      </c>
      <c r="X40" s="185"/>
      <c r="Y40" s="191" t="str">
        <f t="shared" si="40"/>
        <v/>
      </c>
      <c r="Z40" s="185"/>
      <c r="AA40" s="189">
        <f t="shared" si="41"/>
        <v>1</v>
      </c>
      <c r="AB40" s="190"/>
      <c r="AC40" s="184" t="str">
        <f t="shared" si="42"/>
        <v/>
      </c>
      <c r="AD40" s="185"/>
      <c r="AE40" s="184" t="str">
        <f t="shared" si="43"/>
        <v/>
      </c>
      <c r="AF40" s="186"/>
      <c r="AG40" s="189" t="str">
        <f t="shared" si="44"/>
        <v/>
      </c>
      <c r="AH40" s="190"/>
      <c r="AI40" s="184" t="str">
        <f t="shared" si="45"/>
        <v/>
      </c>
      <c r="AJ40" s="185"/>
      <c r="AK40" s="191" t="str">
        <f t="shared" si="46"/>
        <v/>
      </c>
      <c r="AL40" s="185"/>
      <c r="AM40" s="189">
        <f t="shared" si="47"/>
        <v>1</v>
      </c>
      <c r="AN40" s="190"/>
      <c r="AO40" s="184" t="str">
        <f t="shared" si="48"/>
        <v/>
      </c>
      <c r="AP40" s="185"/>
      <c r="AQ40" s="184" t="str">
        <f t="shared" si="49"/>
        <v/>
      </c>
      <c r="AR40" s="186"/>
      <c r="AS40" s="189">
        <f t="shared" si="50"/>
        <v>1</v>
      </c>
      <c r="AT40" s="190"/>
      <c r="AU40" s="184" t="str">
        <f t="shared" si="51"/>
        <v/>
      </c>
      <c r="AV40" s="185"/>
      <c r="AW40" s="191" t="str">
        <f t="shared" si="52"/>
        <v/>
      </c>
      <c r="AX40" s="185"/>
      <c r="AY40" s="189">
        <f t="shared" si="53"/>
        <v>1</v>
      </c>
      <c r="AZ40" s="190"/>
      <c r="BA40" s="184" t="str">
        <f t="shared" si="54"/>
        <v/>
      </c>
      <c r="BB40" s="185"/>
      <c r="BC40" s="184" t="str">
        <f t="shared" si="55"/>
        <v/>
      </c>
      <c r="BD40" s="186"/>
      <c r="BE40" s="189">
        <f t="shared" si="56"/>
        <v>1</v>
      </c>
      <c r="BF40" s="190"/>
      <c r="BG40" s="184" t="str">
        <f t="shared" si="57"/>
        <v/>
      </c>
      <c r="BH40" s="185"/>
      <c r="BI40" s="191" t="str">
        <f t="shared" si="58"/>
        <v/>
      </c>
      <c r="BJ40" s="185"/>
      <c r="BK40" s="189">
        <f t="shared" si="59"/>
        <v>1</v>
      </c>
      <c r="BL40" s="190"/>
      <c r="BM40" s="184" t="str">
        <f t="shared" si="60"/>
        <v/>
      </c>
      <c r="BN40" s="185"/>
      <c r="BO40" s="184" t="str">
        <f t="shared" si="61"/>
        <v/>
      </c>
      <c r="BP40" s="186"/>
      <c r="BQ40" s="24"/>
      <c r="BR40" s="94" t="str">
        <f>IF(CG14=13,CONCATENATE(DB!BE41,"."),CONCATENATE(DB!BA41,"."))</f>
        <v>13.</v>
      </c>
      <c r="BS40" s="22" t="str">
        <f>IF(CG14=13,DB!BF41,DB!X41)</f>
        <v>MFP</v>
      </c>
      <c r="BT40" s="16">
        <f>IF(CG14=13,DB!BL41,DB!AJ41)</f>
        <v>40</v>
      </c>
      <c r="BU40" s="16"/>
      <c r="BV40" s="16">
        <f>IF(CG14=13,DB!BM41,DB!AL41)</f>
        <v>13</v>
      </c>
      <c r="BW40" s="16"/>
      <c r="BX40" s="16">
        <f>IF(CG14=13,DB!BN41,DB!AN41)</f>
        <v>12</v>
      </c>
      <c r="BY40" s="16"/>
      <c r="BZ40" s="16">
        <f>IF(CG14=13,DB!BO41,DB!AP41)</f>
        <v>15</v>
      </c>
      <c r="CA40" s="16"/>
      <c r="CB40" s="21">
        <f>IF(CG14=13,DB!BP41,DB!AR41)</f>
        <v>244</v>
      </c>
      <c r="CC40" s="16" t="s">
        <v>20</v>
      </c>
      <c r="CD40" s="22">
        <f>IF(CG14=13,DB!BQ41,DB!AU41)</f>
        <v>244</v>
      </c>
      <c r="CE40" s="16"/>
      <c r="CF40" s="21">
        <f>IF(CG14=13,DB!BR41,DB!AX41)</f>
        <v>51</v>
      </c>
    </row>
    <row r="41" spans="1:84" ht="14.45" customHeight="1" x14ac:dyDescent="0.15">
      <c r="A41" s="118" t="str">
        <f>DB!I27</f>
        <v>Cottee</v>
      </c>
      <c r="B41" s="250"/>
      <c r="C41" s="250"/>
      <c r="D41" s="62" t="s">
        <v>20</v>
      </c>
      <c r="E41" s="122" t="str">
        <f>DB!J27</f>
        <v>IANRUSH</v>
      </c>
      <c r="F41" s="122"/>
      <c r="G41" s="122"/>
      <c r="H41" s="38" t="str">
        <f t="shared" si="31"/>
        <v>x</v>
      </c>
      <c r="I41" s="158">
        <f t="shared" si="32"/>
        <v>1</v>
      </c>
      <c r="J41" s="159"/>
      <c r="K41" s="172" t="str">
        <f t="shared" si="33"/>
        <v/>
      </c>
      <c r="L41" s="159"/>
      <c r="M41" s="172" t="str">
        <f t="shared" si="34"/>
        <v/>
      </c>
      <c r="N41" s="173"/>
      <c r="O41" s="175">
        <f t="shared" si="35"/>
        <v>1</v>
      </c>
      <c r="P41" s="159"/>
      <c r="Q41" s="172" t="str">
        <f t="shared" si="36"/>
        <v/>
      </c>
      <c r="R41" s="159"/>
      <c r="S41" s="172" t="str">
        <f t="shared" si="37"/>
        <v/>
      </c>
      <c r="T41" s="173"/>
      <c r="U41" s="175">
        <f t="shared" si="38"/>
        <v>1</v>
      </c>
      <c r="V41" s="188"/>
      <c r="W41" s="172" t="str">
        <f t="shared" si="39"/>
        <v/>
      </c>
      <c r="X41" s="159"/>
      <c r="Y41" s="158" t="str">
        <f t="shared" si="40"/>
        <v/>
      </c>
      <c r="Z41" s="159"/>
      <c r="AA41" s="175">
        <f t="shared" si="41"/>
        <v>1</v>
      </c>
      <c r="AB41" s="188"/>
      <c r="AC41" s="172" t="str">
        <f t="shared" si="42"/>
        <v/>
      </c>
      <c r="AD41" s="159"/>
      <c r="AE41" s="172" t="str">
        <f t="shared" si="43"/>
        <v/>
      </c>
      <c r="AF41" s="173"/>
      <c r="AG41" s="175" t="str">
        <f t="shared" si="44"/>
        <v/>
      </c>
      <c r="AH41" s="188"/>
      <c r="AI41" s="172" t="str">
        <f t="shared" si="45"/>
        <v/>
      </c>
      <c r="AJ41" s="159"/>
      <c r="AK41" s="158" t="str">
        <f t="shared" si="46"/>
        <v/>
      </c>
      <c r="AL41" s="159"/>
      <c r="AM41" s="175">
        <f t="shared" si="47"/>
        <v>1</v>
      </c>
      <c r="AN41" s="188"/>
      <c r="AO41" s="172" t="str">
        <f t="shared" si="48"/>
        <v/>
      </c>
      <c r="AP41" s="159"/>
      <c r="AQ41" s="172" t="str">
        <f t="shared" si="49"/>
        <v/>
      </c>
      <c r="AR41" s="173"/>
      <c r="AS41" s="175">
        <f t="shared" si="50"/>
        <v>1</v>
      </c>
      <c r="AT41" s="188"/>
      <c r="AU41" s="172" t="str">
        <f t="shared" si="51"/>
        <v/>
      </c>
      <c r="AV41" s="159"/>
      <c r="AW41" s="158" t="str">
        <f t="shared" si="52"/>
        <v/>
      </c>
      <c r="AX41" s="159"/>
      <c r="AY41" s="175">
        <f t="shared" si="53"/>
        <v>1</v>
      </c>
      <c r="AZ41" s="188"/>
      <c r="BA41" s="172" t="str">
        <f t="shared" si="54"/>
        <v/>
      </c>
      <c r="BB41" s="159"/>
      <c r="BC41" s="172" t="str">
        <f t="shared" si="55"/>
        <v/>
      </c>
      <c r="BD41" s="173"/>
      <c r="BE41" s="175">
        <f t="shared" si="56"/>
        <v>1</v>
      </c>
      <c r="BF41" s="188"/>
      <c r="BG41" s="172" t="str">
        <f t="shared" si="57"/>
        <v/>
      </c>
      <c r="BH41" s="159"/>
      <c r="BI41" s="158" t="str">
        <f t="shared" si="58"/>
        <v/>
      </c>
      <c r="BJ41" s="159"/>
      <c r="BK41" s="175">
        <f t="shared" si="59"/>
        <v>1</v>
      </c>
      <c r="BL41" s="188"/>
      <c r="BM41" s="172" t="str">
        <f t="shared" si="60"/>
        <v/>
      </c>
      <c r="BN41" s="159"/>
      <c r="BO41" s="172" t="str">
        <f t="shared" si="61"/>
        <v/>
      </c>
      <c r="BP41" s="173"/>
      <c r="BQ41" s="24"/>
      <c r="BR41" s="94" t="str">
        <f>IF(CG14=13,CONCATENATE(DB!BE42,"."),CONCATENATE(DB!BA42,"."))</f>
        <v>14.</v>
      </c>
      <c r="BS41" s="22" t="str">
        <f>IF(CG14=13,DB!BF42,DB!X42)</f>
        <v>Kinks</v>
      </c>
      <c r="BT41" s="16">
        <f>IF(CG14=13,DB!BL42,DB!AJ42)</f>
        <v>40</v>
      </c>
      <c r="BU41" s="16"/>
      <c r="BV41" s="16">
        <f>IF(CG14=13,DB!BM42,DB!AL42)</f>
        <v>12</v>
      </c>
      <c r="BW41" s="16"/>
      <c r="BX41" s="16">
        <f>IF(CG14=13,DB!BN42,DB!AN42)</f>
        <v>14</v>
      </c>
      <c r="BY41" s="16"/>
      <c r="BZ41" s="16">
        <f>IF(CG14=13,DB!BO42,DB!AP42)</f>
        <v>14</v>
      </c>
      <c r="CA41" s="16"/>
      <c r="CB41" s="21">
        <f>IF(CG14=13,DB!BP42,DB!AR42)</f>
        <v>248</v>
      </c>
      <c r="CC41" s="16" t="s">
        <v>20</v>
      </c>
      <c r="CD41" s="22">
        <f>IF(CG14=13,DB!BQ42,DB!AU42)</f>
        <v>253</v>
      </c>
      <c r="CE41" s="16"/>
      <c r="CF41" s="21">
        <f>IF(CG14=13,DB!BR42,DB!AX42)</f>
        <v>50</v>
      </c>
    </row>
    <row r="42" spans="1:84" ht="14.45" customHeight="1" thickBot="1" x14ac:dyDescent="0.2">
      <c r="A42" s="118" t="str">
        <f>DB!I28</f>
        <v>Kinks</v>
      </c>
      <c r="B42" s="250"/>
      <c r="C42" s="250"/>
      <c r="D42" s="62" t="s">
        <v>20</v>
      </c>
      <c r="E42" s="122" t="str">
        <f>DB!J28</f>
        <v>Zico</v>
      </c>
      <c r="F42" s="122"/>
      <c r="G42" s="122"/>
      <c r="H42" s="39">
        <f t="shared" si="31"/>
        <v>1</v>
      </c>
      <c r="I42" s="154">
        <f t="shared" si="32"/>
        <v>1</v>
      </c>
      <c r="J42" s="155"/>
      <c r="K42" s="168" t="str">
        <f t="shared" si="33"/>
        <v/>
      </c>
      <c r="L42" s="155"/>
      <c r="M42" s="168" t="str">
        <f t="shared" si="34"/>
        <v/>
      </c>
      <c r="N42" s="169"/>
      <c r="O42" s="176">
        <f t="shared" si="35"/>
        <v>1</v>
      </c>
      <c r="P42" s="155"/>
      <c r="Q42" s="168" t="str">
        <f t="shared" si="36"/>
        <v/>
      </c>
      <c r="R42" s="155"/>
      <c r="S42" s="168" t="str">
        <f t="shared" si="37"/>
        <v/>
      </c>
      <c r="T42" s="169"/>
      <c r="U42" s="176" t="str">
        <f t="shared" si="38"/>
        <v/>
      </c>
      <c r="V42" s="192"/>
      <c r="W42" s="168" t="str">
        <f t="shared" si="39"/>
        <v/>
      </c>
      <c r="X42" s="155"/>
      <c r="Y42" s="154">
        <f t="shared" si="40"/>
        <v>2</v>
      </c>
      <c r="Z42" s="155"/>
      <c r="AA42" s="176" t="str">
        <f t="shared" si="41"/>
        <v/>
      </c>
      <c r="AB42" s="192"/>
      <c r="AC42" s="168" t="str">
        <f t="shared" si="42"/>
        <v/>
      </c>
      <c r="AD42" s="155"/>
      <c r="AE42" s="168">
        <f t="shared" si="43"/>
        <v>2</v>
      </c>
      <c r="AF42" s="169"/>
      <c r="AG42" s="176" t="str">
        <f t="shared" si="44"/>
        <v/>
      </c>
      <c r="AH42" s="192"/>
      <c r="AI42" s="168" t="str">
        <f t="shared" si="45"/>
        <v/>
      </c>
      <c r="AJ42" s="155"/>
      <c r="AK42" s="154" t="str">
        <f t="shared" si="46"/>
        <v/>
      </c>
      <c r="AL42" s="155"/>
      <c r="AM42" s="176" t="str">
        <f t="shared" si="47"/>
        <v/>
      </c>
      <c r="AN42" s="192"/>
      <c r="AO42" s="168" t="str">
        <f t="shared" si="48"/>
        <v>X</v>
      </c>
      <c r="AP42" s="155"/>
      <c r="AQ42" s="168" t="str">
        <f t="shared" si="49"/>
        <v/>
      </c>
      <c r="AR42" s="169"/>
      <c r="AS42" s="176" t="str">
        <f t="shared" si="50"/>
        <v/>
      </c>
      <c r="AT42" s="192"/>
      <c r="AU42" s="168" t="str">
        <f t="shared" si="51"/>
        <v>X</v>
      </c>
      <c r="AV42" s="155"/>
      <c r="AW42" s="154" t="str">
        <f t="shared" si="52"/>
        <v/>
      </c>
      <c r="AX42" s="155"/>
      <c r="AY42" s="176" t="str">
        <f t="shared" si="53"/>
        <v/>
      </c>
      <c r="AZ42" s="192"/>
      <c r="BA42" s="168" t="str">
        <f t="shared" si="54"/>
        <v/>
      </c>
      <c r="BB42" s="155"/>
      <c r="BC42" s="168">
        <f t="shared" si="55"/>
        <v>2</v>
      </c>
      <c r="BD42" s="169"/>
      <c r="BE42" s="176" t="str">
        <f t="shared" si="56"/>
        <v/>
      </c>
      <c r="BF42" s="192"/>
      <c r="BG42" s="168" t="str">
        <f t="shared" si="57"/>
        <v>X</v>
      </c>
      <c r="BH42" s="155"/>
      <c r="BI42" s="154" t="str">
        <f t="shared" si="58"/>
        <v/>
      </c>
      <c r="BJ42" s="155"/>
      <c r="BK42" s="176">
        <f t="shared" si="59"/>
        <v>1</v>
      </c>
      <c r="BL42" s="192"/>
      <c r="BM42" s="168" t="str">
        <f t="shared" si="60"/>
        <v/>
      </c>
      <c r="BN42" s="155"/>
      <c r="BO42" s="168" t="str">
        <f t="shared" si="61"/>
        <v/>
      </c>
      <c r="BP42" s="169"/>
      <c r="BQ42" s="24"/>
      <c r="BR42" s="94" t="str">
        <f>IF(CG14=13,CONCATENATE(DB!BE43,"."),CONCATENATE(DB!BA43,"."))</f>
        <v>15.</v>
      </c>
      <c r="BS42" s="22" t="str">
        <f>IF(CG14=13,DB!BF43,DB!X43)</f>
        <v>Cottee</v>
      </c>
      <c r="BT42" s="16">
        <f>IF(CG14=13,DB!BL43,DB!AJ43)</f>
        <v>40</v>
      </c>
      <c r="BU42" s="16"/>
      <c r="BV42" s="16">
        <f>IF(CG14=13,DB!BM43,DB!AL43)</f>
        <v>10</v>
      </c>
      <c r="BW42" s="16"/>
      <c r="BX42" s="16">
        <f>IF(CG14=13,DB!BN43,DB!AN43)</f>
        <v>17</v>
      </c>
      <c r="BY42" s="16"/>
      <c r="BZ42" s="16">
        <f>IF(CG14=13,DB!BO43,DB!AP43)</f>
        <v>13</v>
      </c>
      <c r="CA42" s="16"/>
      <c r="CB42" s="21">
        <f>IF(CG14=13,DB!BP43,DB!AR43)</f>
        <v>251</v>
      </c>
      <c r="CC42" s="16" t="s">
        <v>20</v>
      </c>
      <c r="CD42" s="22">
        <f>IF(CG14=13,DB!BQ43,DB!AU43)</f>
        <v>251</v>
      </c>
      <c r="CE42" s="16"/>
      <c r="CF42" s="21">
        <f>IF(CG14=13,DB!BR43,DB!AX43)</f>
        <v>47</v>
      </c>
    </row>
    <row r="43" spans="1:84" ht="14.45" customHeight="1" thickBot="1" x14ac:dyDescent="0.2">
      <c r="A43" s="146"/>
      <c r="B43" s="141"/>
      <c r="C43" s="141"/>
      <c r="D43" s="141"/>
      <c r="E43" s="141"/>
      <c r="F43" s="141"/>
      <c r="G43" s="245"/>
      <c r="H43" s="37">
        <f t="shared" si="31"/>
        <v>1</v>
      </c>
      <c r="I43" s="156">
        <f t="shared" si="32"/>
        <v>1</v>
      </c>
      <c r="J43" s="157"/>
      <c r="K43" s="170" t="str">
        <f t="shared" si="33"/>
        <v/>
      </c>
      <c r="L43" s="157"/>
      <c r="M43" s="170" t="str">
        <f t="shared" si="34"/>
        <v/>
      </c>
      <c r="N43" s="171"/>
      <c r="O43" s="174">
        <f t="shared" si="35"/>
        <v>1</v>
      </c>
      <c r="P43" s="157"/>
      <c r="Q43" s="170" t="str">
        <f t="shared" si="36"/>
        <v/>
      </c>
      <c r="R43" s="157"/>
      <c r="S43" s="170" t="str">
        <f t="shared" si="37"/>
        <v/>
      </c>
      <c r="T43" s="171"/>
      <c r="U43" s="189">
        <f t="shared" si="38"/>
        <v>1</v>
      </c>
      <c r="V43" s="190"/>
      <c r="W43" s="184" t="str">
        <f t="shared" si="39"/>
        <v/>
      </c>
      <c r="X43" s="185"/>
      <c r="Y43" s="191" t="str">
        <f t="shared" si="40"/>
        <v/>
      </c>
      <c r="Z43" s="185"/>
      <c r="AA43" s="189">
        <f t="shared" si="41"/>
        <v>1</v>
      </c>
      <c r="AB43" s="190"/>
      <c r="AC43" s="184" t="str">
        <f t="shared" si="42"/>
        <v/>
      </c>
      <c r="AD43" s="185"/>
      <c r="AE43" s="184" t="str">
        <f t="shared" si="43"/>
        <v/>
      </c>
      <c r="AF43" s="186"/>
      <c r="AG43" s="189" t="str">
        <f t="shared" si="44"/>
        <v/>
      </c>
      <c r="AH43" s="190"/>
      <c r="AI43" s="184" t="str">
        <f t="shared" si="45"/>
        <v/>
      </c>
      <c r="AJ43" s="185"/>
      <c r="AK43" s="191" t="str">
        <f t="shared" si="46"/>
        <v/>
      </c>
      <c r="AL43" s="185"/>
      <c r="AM43" s="189">
        <f t="shared" si="47"/>
        <v>1</v>
      </c>
      <c r="AN43" s="190"/>
      <c r="AO43" s="184" t="str">
        <f t="shared" si="48"/>
        <v/>
      </c>
      <c r="AP43" s="185"/>
      <c r="AQ43" s="184" t="str">
        <f t="shared" si="49"/>
        <v/>
      </c>
      <c r="AR43" s="186"/>
      <c r="AS43" s="189">
        <f t="shared" si="50"/>
        <v>1</v>
      </c>
      <c r="AT43" s="190"/>
      <c r="AU43" s="184" t="str">
        <f t="shared" si="51"/>
        <v/>
      </c>
      <c r="AV43" s="185"/>
      <c r="AW43" s="191" t="str">
        <f t="shared" si="52"/>
        <v/>
      </c>
      <c r="AX43" s="185"/>
      <c r="AY43" s="189">
        <f t="shared" si="53"/>
        <v>1</v>
      </c>
      <c r="AZ43" s="190"/>
      <c r="BA43" s="184" t="str">
        <f t="shared" si="54"/>
        <v/>
      </c>
      <c r="BB43" s="185"/>
      <c r="BC43" s="184" t="str">
        <f t="shared" si="55"/>
        <v/>
      </c>
      <c r="BD43" s="186"/>
      <c r="BE43" s="189">
        <f t="shared" si="56"/>
        <v>1</v>
      </c>
      <c r="BF43" s="190"/>
      <c r="BG43" s="184" t="str">
        <f t="shared" si="57"/>
        <v/>
      </c>
      <c r="BH43" s="185"/>
      <c r="BI43" s="191" t="str">
        <f t="shared" si="58"/>
        <v/>
      </c>
      <c r="BJ43" s="185"/>
      <c r="BK43" s="189">
        <f t="shared" si="59"/>
        <v>1</v>
      </c>
      <c r="BL43" s="190"/>
      <c r="BM43" s="184" t="str">
        <f t="shared" si="60"/>
        <v/>
      </c>
      <c r="BN43" s="185"/>
      <c r="BO43" s="184" t="str">
        <f t="shared" si="61"/>
        <v/>
      </c>
      <c r="BP43" s="186"/>
      <c r="BQ43" s="24"/>
      <c r="BR43" s="25" t="str">
        <f>IF(CG14=13,CONCATENATE(DB!BE44,"."),CONCATENATE(DB!BA44,"."))</f>
        <v>16.</v>
      </c>
      <c r="BS43" s="22" t="str">
        <f>IF(CG14=13,DB!BF44,DB!X44)</f>
        <v>Zico</v>
      </c>
      <c r="BT43" s="16">
        <f>IF(CG14=13,DB!BL44,DB!AJ44)</f>
        <v>40</v>
      </c>
      <c r="BU43" s="16"/>
      <c r="BV43" s="16">
        <f>IF(CG14=13,DB!BM44,DB!AL44)</f>
        <v>11</v>
      </c>
      <c r="BW43" s="16"/>
      <c r="BX43" s="16">
        <f>IF(CG14=13,DB!BN44,DB!AN44)</f>
        <v>14</v>
      </c>
      <c r="BY43" s="16"/>
      <c r="BZ43" s="16">
        <f>IF(CG14=13,DB!BO44,DB!AP44)</f>
        <v>15</v>
      </c>
      <c r="CA43" s="16"/>
      <c r="CB43" s="21">
        <f>IF(CG14=13,DB!BP44,DB!AR44)</f>
        <v>237</v>
      </c>
      <c r="CC43" s="16" t="s">
        <v>20</v>
      </c>
      <c r="CD43" s="22">
        <f>IF(CG14=13,DB!BQ44,DB!AU44)</f>
        <v>253</v>
      </c>
      <c r="CE43" s="16"/>
      <c r="CF43" s="21">
        <f>IF(CG14=13,DB!BR44,DB!AX44)</f>
        <v>47</v>
      </c>
    </row>
    <row r="44" spans="1:84" ht="14.45" customHeight="1" x14ac:dyDescent="0.15">
      <c r="A44" s="140"/>
      <c r="B44" s="141"/>
      <c r="C44" s="141"/>
      <c r="D44" s="141"/>
      <c r="E44" s="141"/>
      <c r="F44" s="141"/>
      <c r="G44" s="245"/>
      <c r="H44" s="38">
        <f t="shared" si="31"/>
        <v>2</v>
      </c>
      <c r="I44" s="158" t="str">
        <f t="shared" si="32"/>
        <v/>
      </c>
      <c r="J44" s="159"/>
      <c r="K44" s="172" t="str">
        <f t="shared" si="33"/>
        <v>X</v>
      </c>
      <c r="L44" s="159"/>
      <c r="M44" s="172" t="str">
        <f t="shared" si="34"/>
        <v/>
      </c>
      <c r="N44" s="173"/>
      <c r="O44" s="175">
        <f t="shared" si="35"/>
        <v>1</v>
      </c>
      <c r="P44" s="159"/>
      <c r="Q44" s="172" t="str">
        <f t="shared" si="36"/>
        <v/>
      </c>
      <c r="R44" s="159"/>
      <c r="S44" s="172" t="str">
        <f t="shared" si="37"/>
        <v/>
      </c>
      <c r="T44" s="173"/>
      <c r="U44" s="175">
        <f t="shared" si="38"/>
        <v>1</v>
      </c>
      <c r="V44" s="188"/>
      <c r="W44" s="172" t="str">
        <f t="shared" si="39"/>
        <v/>
      </c>
      <c r="X44" s="159"/>
      <c r="Y44" s="158" t="str">
        <f t="shared" si="40"/>
        <v/>
      </c>
      <c r="Z44" s="159"/>
      <c r="AA44" s="175" t="str">
        <f t="shared" si="41"/>
        <v/>
      </c>
      <c r="AB44" s="188"/>
      <c r="AC44" s="172" t="str">
        <f t="shared" si="42"/>
        <v/>
      </c>
      <c r="AD44" s="159"/>
      <c r="AE44" s="172">
        <f t="shared" si="43"/>
        <v>2</v>
      </c>
      <c r="AF44" s="173"/>
      <c r="AG44" s="175" t="str">
        <f t="shared" si="44"/>
        <v/>
      </c>
      <c r="AH44" s="188"/>
      <c r="AI44" s="172" t="str">
        <f t="shared" si="45"/>
        <v/>
      </c>
      <c r="AJ44" s="159"/>
      <c r="AK44" s="158" t="str">
        <f t="shared" si="46"/>
        <v/>
      </c>
      <c r="AL44" s="159"/>
      <c r="AM44" s="175">
        <f t="shared" si="47"/>
        <v>1</v>
      </c>
      <c r="AN44" s="188"/>
      <c r="AO44" s="172" t="str">
        <f t="shared" si="48"/>
        <v/>
      </c>
      <c r="AP44" s="159"/>
      <c r="AQ44" s="172" t="str">
        <f t="shared" si="49"/>
        <v/>
      </c>
      <c r="AR44" s="173"/>
      <c r="AS44" s="175" t="str">
        <f t="shared" si="50"/>
        <v/>
      </c>
      <c r="AT44" s="188"/>
      <c r="AU44" s="172" t="str">
        <f t="shared" si="51"/>
        <v>X</v>
      </c>
      <c r="AV44" s="159"/>
      <c r="AW44" s="158" t="str">
        <f t="shared" si="52"/>
        <v/>
      </c>
      <c r="AX44" s="159"/>
      <c r="AY44" s="175" t="str">
        <f t="shared" si="53"/>
        <v/>
      </c>
      <c r="AZ44" s="188"/>
      <c r="BA44" s="172" t="str">
        <f t="shared" si="54"/>
        <v/>
      </c>
      <c r="BB44" s="159"/>
      <c r="BC44" s="172">
        <f t="shared" si="55"/>
        <v>2</v>
      </c>
      <c r="BD44" s="173"/>
      <c r="BE44" s="175">
        <f t="shared" si="56"/>
        <v>1</v>
      </c>
      <c r="BF44" s="188"/>
      <c r="BG44" s="172" t="str">
        <f t="shared" si="57"/>
        <v/>
      </c>
      <c r="BH44" s="159"/>
      <c r="BI44" s="158" t="str">
        <f t="shared" si="58"/>
        <v/>
      </c>
      <c r="BJ44" s="159"/>
      <c r="BK44" s="175">
        <f t="shared" si="59"/>
        <v>1</v>
      </c>
      <c r="BL44" s="188"/>
      <c r="BM44" s="172" t="str">
        <f t="shared" si="60"/>
        <v/>
      </c>
      <c r="BN44" s="159"/>
      <c r="BO44" s="172" t="str">
        <f t="shared" si="61"/>
        <v/>
      </c>
      <c r="BP44" s="173"/>
      <c r="BQ44" s="24"/>
      <c r="BR44" s="94" t="str">
        <f>IF(CG14=13,CONCATENATE(DB!BE45,"."),CONCATENATE(DB!BA45,"."))</f>
        <v>17.</v>
      </c>
      <c r="BS44" s="100" t="str">
        <f>IF(CG14=13,DB!BF45,DB!X45)</f>
        <v>Livpool</v>
      </c>
      <c r="BT44" s="87">
        <f>IF(CG14=13,DB!BL45,DB!AJ45)</f>
        <v>40</v>
      </c>
      <c r="BU44" s="87"/>
      <c r="BV44" s="87">
        <f>IF(CG14=13,DB!BM45,DB!AL45)</f>
        <v>11</v>
      </c>
      <c r="BW44" s="87"/>
      <c r="BX44" s="87">
        <f>IF(CG14=13,DB!BN45,DB!AN45)</f>
        <v>11</v>
      </c>
      <c r="BY44" s="87"/>
      <c r="BZ44" s="87">
        <f>IF(CG14=13,DB!BO45,DB!AP45)</f>
        <v>18</v>
      </c>
      <c r="CA44" s="87"/>
      <c r="CB44" s="99">
        <f>IF(CG14=13,DB!BP45,DB!AR45)</f>
        <v>238</v>
      </c>
      <c r="CC44" s="87" t="s">
        <v>20</v>
      </c>
      <c r="CD44" s="100">
        <f>IF(CG14=13,DB!BQ45,DB!AU45)</f>
        <v>251</v>
      </c>
      <c r="CE44" s="87"/>
      <c r="CF44" s="99">
        <f>IF(CG14=13,DB!BR45,DB!AX45)</f>
        <v>44</v>
      </c>
    </row>
    <row r="45" spans="1:84" ht="14.45" customHeight="1" x14ac:dyDescent="0.15">
      <c r="A45" s="140"/>
      <c r="B45" s="141"/>
      <c r="C45" s="141"/>
      <c r="D45" s="141"/>
      <c r="E45" s="141"/>
      <c r="F45" s="141"/>
      <c r="G45" s="245"/>
      <c r="H45" s="38">
        <f t="shared" si="31"/>
        <v>2</v>
      </c>
      <c r="I45" s="158">
        <f t="shared" si="32"/>
        <v>1</v>
      </c>
      <c r="J45" s="159"/>
      <c r="K45" s="172" t="str">
        <f t="shared" si="33"/>
        <v/>
      </c>
      <c r="L45" s="159"/>
      <c r="M45" s="172" t="str">
        <f t="shared" si="34"/>
        <v/>
      </c>
      <c r="N45" s="173"/>
      <c r="O45" s="175">
        <f t="shared" si="35"/>
        <v>1</v>
      </c>
      <c r="P45" s="159"/>
      <c r="Q45" s="172" t="str">
        <f t="shared" si="36"/>
        <v/>
      </c>
      <c r="R45" s="159"/>
      <c r="S45" s="172" t="str">
        <f t="shared" si="37"/>
        <v/>
      </c>
      <c r="T45" s="173"/>
      <c r="U45" s="175">
        <f t="shared" si="38"/>
        <v>1</v>
      </c>
      <c r="V45" s="188"/>
      <c r="W45" s="172" t="str">
        <f t="shared" si="39"/>
        <v/>
      </c>
      <c r="X45" s="159"/>
      <c r="Y45" s="158" t="str">
        <f t="shared" si="40"/>
        <v/>
      </c>
      <c r="Z45" s="159"/>
      <c r="AA45" s="175">
        <f t="shared" si="41"/>
        <v>1</v>
      </c>
      <c r="AB45" s="188"/>
      <c r="AC45" s="172" t="str">
        <f t="shared" si="42"/>
        <v/>
      </c>
      <c r="AD45" s="159"/>
      <c r="AE45" s="172" t="str">
        <f t="shared" si="43"/>
        <v/>
      </c>
      <c r="AF45" s="173"/>
      <c r="AG45" s="175" t="str">
        <f t="shared" si="44"/>
        <v/>
      </c>
      <c r="AH45" s="188"/>
      <c r="AI45" s="172" t="str">
        <f t="shared" si="45"/>
        <v/>
      </c>
      <c r="AJ45" s="159"/>
      <c r="AK45" s="158" t="str">
        <f t="shared" si="46"/>
        <v/>
      </c>
      <c r="AL45" s="159"/>
      <c r="AM45" s="175">
        <f t="shared" si="47"/>
        <v>1</v>
      </c>
      <c r="AN45" s="188"/>
      <c r="AO45" s="172" t="str">
        <f t="shared" si="48"/>
        <v/>
      </c>
      <c r="AP45" s="159"/>
      <c r="AQ45" s="172" t="str">
        <f t="shared" si="49"/>
        <v/>
      </c>
      <c r="AR45" s="173"/>
      <c r="AS45" s="175">
        <f t="shared" si="50"/>
        <v>1</v>
      </c>
      <c r="AT45" s="188"/>
      <c r="AU45" s="172" t="str">
        <f t="shared" si="51"/>
        <v/>
      </c>
      <c r="AV45" s="159"/>
      <c r="AW45" s="158" t="str">
        <f t="shared" si="52"/>
        <v/>
      </c>
      <c r="AX45" s="159"/>
      <c r="AY45" s="175">
        <f t="shared" si="53"/>
        <v>1</v>
      </c>
      <c r="AZ45" s="188"/>
      <c r="BA45" s="172" t="str">
        <f t="shared" si="54"/>
        <v/>
      </c>
      <c r="BB45" s="159"/>
      <c r="BC45" s="172" t="str">
        <f t="shared" si="55"/>
        <v/>
      </c>
      <c r="BD45" s="173"/>
      <c r="BE45" s="175">
        <f t="shared" si="56"/>
        <v>1</v>
      </c>
      <c r="BF45" s="188"/>
      <c r="BG45" s="172" t="str">
        <f t="shared" si="57"/>
        <v/>
      </c>
      <c r="BH45" s="159"/>
      <c r="BI45" s="158" t="str">
        <f t="shared" si="58"/>
        <v/>
      </c>
      <c r="BJ45" s="159"/>
      <c r="BK45" s="175">
        <f t="shared" si="59"/>
        <v>1</v>
      </c>
      <c r="BL45" s="188"/>
      <c r="BM45" s="172" t="str">
        <f t="shared" si="60"/>
        <v/>
      </c>
      <c r="BN45" s="159"/>
      <c r="BO45" s="172" t="str">
        <f t="shared" si="61"/>
        <v/>
      </c>
      <c r="BP45" s="173"/>
      <c r="BQ45" s="24"/>
      <c r="BR45" s="94" t="str">
        <f>IF(CG14=13,CONCATENATE(DB!BE46,"."),CONCATENATE(DB!BA46,"."))</f>
        <v>18.</v>
      </c>
      <c r="BS45" s="22" t="str">
        <f>IF(CG14=13,DB!BF46,DB!X46)</f>
        <v>Agger</v>
      </c>
      <c r="BT45" s="16">
        <f>IF(CG14=13,DB!BL46,DB!AJ46)</f>
        <v>40</v>
      </c>
      <c r="BU45" s="16"/>
      <c r="BV45" s="16">
        <f>IF(CG14=13,DB!BM46,DB!AL46)</f>
        <v>10</v>
      </c>
      <c r="BW45" s="16"/>
      <c r="BX45" s="16">
        <f>IF(CG14=13,DB!BN46,DB!AN46)</f>
        <v>13</v>
      </c>
      <c r="BY45" s="16"/>
      <c r="BZ45" s="16">
        <f>IF(CG14=13,DB!BO46,DB!AP46)</f>
        <v>17</v>
      </c>
      <c r="CA45" s="16"/>
      <c r="CB45" s="21">
        <f>IF(CG14=13,DB!BP46,DB!AR46)</f>
        <v>250</v>
      </c>
      <c r="CC45" s="16" t="s">
        <v>20</v>
      </c>
      <c r="CD45" s="22">
        <f>IF(CG14=13,DB!BQ46,DB!AU46)</f>
        <v>258</v>
      </c>
      <c r="CE45" s="16"/>
      <c r="CF45" s="21">
        <f>IF(CG14=13,DB!BR46,DB!AX46)</f>
        <v>43</v>
      </c>
    </row>
    <row r="46" spans="1:84" ht="14.45" customHeight="1" thickBot="1" x14ac:dyDescent="0.2">
      <c r="A46" s="140"/>
      <c r="B46" s="141"/>
      <c r="C46" s="141"/>
      <c r="D46" s="141"/>
      <c r="E46" s="141"/>
      <c r="F46" s="141"/>
      <c r="G46" s="245"/>
      <c r="H46" s="40" t="str">
        <f t="shared" si="31"/>
        <v>x</v>
      </c>
      <c r="I46" s="154" t="str">
        <f t="shared" si="32"/>
        <v/>
      </c>
      <c r="J46" s="155"/>
      <c r="K46" s="168" t="str">
        <f t="shared" si="33"/>
        <v/>
      </c>
      <c r="L46" s="155"/>
      <c r="M46" s="168">
        <f t="shared" si="34"/>
        <v>2</v>
      </c>
      <c r="N46" s="169"/>
      <c r="O46" s="176" t="str">
        <f t="shared" si="35"/>
        <v/>
      </c>
      <c r="P46" s="155"/>
      <c r="Q46" s="168" t="str">
        <f t="shared" si="36"/>
        <v/>
      </c>
      <c r="R46" s="155"/>
      <c r="S46" s="168">
        <f t="shared" si="37"/>
        <v>2</v>
      </c>
      <c r="T46" s="169"/>
      <c r="U46" s="181" t="str">
        <f t="shared" si="38"/>
        <v/>
      </c>
      <c r="V46" s="166"/>
      <c r="W46" s="182" t="str">
        <f t="shared" si="39"/>
        <v/>
      </c>
      <c r="X46" s="180"/>
      <c r="Y46" s="179">
        <f t="shared" si="40"/>
        <v>2</v>
      </c>
      <c r="Z46" s="180"/>
      <c r="AA46" s="181" t="str">
        <f t="shared" si="41"/>
        <v/>
      </c>
      <c r="AB46" s="166"/>
      <c r="AC46" s="182" t="str">
        <f t="shared" si="42"/>
        <v/>
      </c>
      <c r="AD46" s="180"/>
      <c r="AE46" s="182">
        <f t="shared" si="43"/>
        <v>2</v>
      </c>
      <c r="AF46" s="183"/>
      <c r="AG46" s="181" t="str">
        <f t="shared" si="44"/>
        <v/>
      </c>
      <c r="AH46" s="166"/>
      <c r="AI46" s="182" t="str">
        <f t="shared" si="45"/>
        <v/>
      </c>
      <c r="AJ46" s="180"/>
      <c r="AK46" s="179" t="str">
        <f t="shared" si="46"/>
        <v/>
      </c>
      <c r="AL46" s="180"/>
      <c r="AM46" s="181" t="str">
        <f t="shared" si="47"/>
        <v/>
      </c>
      <c r="AN46" s="166"/>
      <c r="AO46" s="182" t="str">
        <f t="shared" si="48"/>
        <v/>
      </c>
      <c r="AP46" s="180"/>
      <c r="AQ46" s="182">
        <f t="shared" si="49"/>
        <v>2</v>
      </c>
      <c r="AR46" s="183"/>
      <c r="AS46" s="181" t="str">
        <f t="shared" si="50"/>
        <v/>
      </c>
      <c r="AT46" s="166"/>
      <c r="AU46" s="182" t="str">
        <f t="shared" si="51"/>
        <v/>
      </c>
      <c r="AV46" s="180"/>
      <c r="AW46" s="179">
        <f t="shared" si="52"/>
        <v>2</v>
      </c>
      <c r="AX46" s="180"/>
      <c r="AY46" s="181" t="str">
        <f t="shared" si="53"/>
        <v/>
      </c>
      <c r="AZ46" s="166"/>
      <c r="BA46" s="182" t="str">
        <f t="shared" si="54"/>
        <v/>
      </c>
      <c r="BB46" s="180"/>
      <c r="BC46" s="182">
        <f t="shared" si="55"/>
        <v>2</v>
      </c>
      <c r="BD46" s="183"/>
      <c r="BE46" s="181" t="str">
        <f t="shared" si="56"/>
        <v/>
      </c>
      <c r="BF46" s="166"/>
      <c r="BG46" s="182" t="str">
        <f t="shared" si="57"/>
        <v/>
      </c>
      <c r="BH46" s="180"/>
      <c r="BI46" s="179">
        <f t="shared" si="58"/>
        <v>2</v>
      </c>
      <c r="BJ46" s="180"/>
      <c r="BK46" s="181" t="str">
        <f t="shared" si="59"/>
        <v/>
      </c>
      <c r="BL46" s="166"/>
      <c r="BM46" s="182" t="str">
        <f t="shared" si="60"/>
        <v/>
      </c>
      <c r="BN46" s="180"/>
      <c r="BO46" s="182">
        <f t="shared" si="61"/>
        <v>2</v>
      </c>
      <c r="BP46" s="183"/>
      <c r="BQ46" s="24"/>
      <c r="BR46" s="94" t="str">
        <f>IF(CG14=13,CONCATENATE(DB!BE47,"."),CONCATENATE(DB!BA47,"."))</f>
        <v>19.</v>
      </c>
      <c r="BS46" s="22" t="str">
        <f>IF(CG14=13,DB!BF47,DB!X47)</f>
        <v>Culopip</v>
      </c>
      <c r="BT46" s="16">
        <f>IF(CG14=13,DB!BL47,DB!AJ47)</f>
        <v>40</v>
      </c>
      <c r="BU46" s="16"/>
      <c r="BV46" s="16">
        <f>IF(CG14=13,DB!BM47,DB!AL47)</f>
        <v>10</v>
      </c>
      <c r="BW46" s="16"/>
      <c r="BX46" s="16">
        <f>IF(CG14=13,DB!BN47,DB!AN47)</f>
        <v>13</v>
      </c>
      <c r="BY46" s="16"/>
      <c r="BZ46" s="16">
        <f>IF(CG14=13,DB!BO47,DB!AP47)</f>
        <v>17</v>
      </c>
      <c r="CA46" s="16"/>
      <c r="CB46" s="21">
        <f>IF(CG14=13,DB!BP47,DB!AR47)</f>
        <v>242</v>
      </c>
      <c r="CC46" s="16" t="s">
        <v>20</v>
      </c>
      <c r="CD46" s="22">
        <f>IF(CG14=13,DB!BQ47,DB!AU47)</f>
        <v>251</v>
      </c>
      <c r="CE46" s="16"/>
      <c r="CF46" s="21">
        <f>IF(CG14=13,DB!BR47,DB!AX47)</f>
        <v>43</v>
      </c>
    </row>
    <row r="47" spans="1:84" ht="14.45" customHeight="1" thickTop="1" thickBot="1" x14ac:dyDescent="0.2">
      <c r="A47" s="132" t="s">
        <v>31</v>
      </c>
      <c r="B47" s="133"/>
      <c r="C47" s="133"/>
      <c r="D47" s="133"/>
      <c r="E47" s="133"/>
      <c r="F47" s="133"/>
      <c r="G47" s="133"/>
      <c r="H47" s="63"/>
      <c r="I47" s="64"/>
      <c r="J47" s="131">
        <f>IF(CG14=13,IF(I32="",CM28,CG17),"")</f>
        <v>4</v>
      </c>
      <c r="K47" s="131"/>
      <c r="L47" s="131"/>
      <c r="M47" s="131"/>
      <c r="N47" s="130" t="s">
        <v>20</v>
      </c>
      <c r="O47" s="130"/>
      <c r="P47" s="131">
        <f>IF(CG14=13,IF(O32="",CP28,CG17),"")</f>
        <v>4</v>
      </c>
      <c r="Q47" s="131"/>
      <c r="R47" s="131"/>
      <c r="S47" s="131"/>
      <c r="T47" s="65"/>
      <c r="U47" s="64"/>
      <c r="V47" s="131">
        <f>IF(CG14=13,IF(U32="",CS28,CG17),"")</f>
        <v>3</v>
      </c>
      <c r="W47" s="131"/>
      <c r="X47" s="131"/>
      <c r="Y47" s="131"/>
      <c r="Z47" s="130" t="s">
        <v>20</v>
      </c>
      <c r="AA47" s="130"/>
      <c r="AB47" s="131">
        <f>IF(CG14=13,IF(AA32="",CV28,CG17),"")</f>
        <v>4</v>
      </c>
      <c r="AC47" s="131"/>
      <c r="AD47" s="131"/>
      <c r="AE47" s="131"/>
      <c r="AF47" s="65"/>
      <c r="AG47" s="64"/>
      <c r="AH47" s="131">
        <f>IF(CG14=13,IF(AG32="",CY28,CG17),"")</f>
        <v>4</v>
      </c>
      <c r="AI47" s="131"/>
      <c r="AJ47" s="131"/>
      <c r="AK47" s="131"/>
      <c r="AL47" s="130" t="s">
        <v>20</v>
      </c>
      <c r="AM47" s="130"/>
      <c r="AN47" s="131">
        <f>IF(CG14=13,IF(AM32="",DB28,CG17),"")</f>
        <v>2</v>
      </c>
      <c r="AO47" s="131"/>
      <c r="AP47" s="131"/>
      <c r="AQ47" s="131"/>
      <c r="AR47" s="65"/>
      <c r="AS47" s="64"/>
      <c r="AT47" s="131">
        <f>IF(CG14=13,IF(AS32="",DE28,CG17),"")</f>
        <v>4</v>
      </c>
      <c r="AU47" s="131"/>
      <c r="AV47" s="131"/>
      <c r="AW47" s="131"/>
      <c r="AX47" s="130" t="s">
        <v>20</v>
      </c>
      <c r="AY47" s="130"/>
      <c r="AZ47" s="131">
        <f>IF(CG14=13,IF(AY32="",DH28,CG17),"")</f>
        <v>4</v>
      </c>
      <c r="BA47" s="131"/>
      <c r="BB47" s="131"/>
      <c r="BC47" s="131"/>
      <c r="BD47" s="65"/>
      <c r="BE47" s="64"/>
      <c r="BF47" s="131">
        <f>IF(CG14=13,IF(BE32="",DK28,CG17),"")</f>
        <v>4</v>
      </c>
      <c r="BG47" s="131"/>
      <c r="BH47" s="131"/>
      <c r="BI47" s="131"/>
      <c r="BJ47" s="130" t="s">
        <v>20</v>
      </c>
      <c r="BK47" s="130"/>
      <c r="BL47" s="131">
        <f>IF(CG14=13,IF(BK32="",DN28,CG17),"")</f>
        <v>4</v>
      </c>
      <c r="BM47" s="131"/>
      <c r="BN47" s="131"/>
      <c r="BO47" s="131"/>
      <c r="BP47" s="65"/>
      <c r="BQ47" s="24"/>
      <c r="BR47" s="94" t="str">
        <f>IF(CG14=13,CONCATENATE(DB!BE48,"."),CONCATENATE(DB!BA48,"."))</f>
        <v>20.</v>
      </c>
      <c r="BS47" s="22" t="str">
        <f>IF(CG14=13,DB!BF48,DB!X48)</f>
        <v>IANRUSH</v>
      </c>
      <c r="BT47" s="16">
        <f>IF(CG14=13,DB!BL48,DB!AJ48)</f>
        <v>0</v>
      </c>
      <c r="BU47" s="16"/>
      <c r="BV47" s="16">
        <f>IF(CG14=13,DB!BM48,DB!AL48)</f>
        <v>0</v>
      </c>
      <c r="BW47" s="16"/>
      <c r="BX47" s="16">
        <f>IF(CG14=13,DB!BN48,DB!AN48)</f>
        <v>0</v>
      </c>
      <c r="BY47" s="16"/>
      <c r="BZ47" s="16">
        <f>IF(CG14=13,DB!BO48,DB!AP48)</f>
        <v>0</v>
      </c>
      <c r="CA47" s="16"/>
      <c r="CB47" s="21">
        <f>IF(CG14=13,DB!BP48,DB!AR48)</f>
        <v>0</v>
      </c>
      <c r="CC47" s="16" t="s">
        <v>20</v>
      </c>
      <c r="CD47" s="22">
        <f>IF(CG14=13,DB!BQ48,DB!AU48)</f>
        <v>0</v>
      </c>
      <c r="CE47" s="16"/>
      <c r="CF47" s="21">
        <f>IF(CG14=13,DB!BR48,DB!AX48)</f>
        <v>0</v>
      </c>
    </row>
    <row r="48" spans="1:84" ht="14.45" customHeight="1" x14ac:dyDescent="0.15">
      <c r="A48" s="125" t="s">
        <v>45</v>
      </c>
      <c r="B48" s="125"/>
      <c r="C48" s="125"/>
      <c r="D48" s="125"/>
      <c r="E48" s="125"/>
      <c r="F48" s="116" t="str">
        <f>CONCATENATE("Tips til ",[1]Sæsonstart!L4)</f>
        <v>Tips til Bjarne Villadsen</v>
      </c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</row>
    <row r="49" spans="1:84" ht="14.45" customHeight="1" x14ac:dyDescent="0.15">
      <c r="A49" s="124" t="s">
        <v>46</v>
      </c>
      <c r="B49" s="124"/>
      <c r="C49" s="124"/>
      <c r="D49" s="124"/>
      <c r="E49" s="124"/>
      <c r="F49" s="117" t="str">
        <f>CONCATENATE("Senest ",[1]Sæsonstart!A6," kl. ",[1]Sæsonstart!A8)</f>
        <v>Senest onsdag kl. 23.00</v>
      </c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</row>
    <row r="50" spans="1:84" ht="14.45" customHeight="1" x14ac:dyDescent="0.15">
      <c r="A50" s="124" t="s">
        <v>47</v>
      </c>
      <c r="B50" s="124"/>
      <c r="C50" s="124"/>
      <c r="D50" s="124"/>
      <c r="E50" s="124"/>
      <c r="F50" s="117" t="str">
        <f>CONCATENATE("på tlf.: ",[1]Sæsonstart!L6,IF([1]Sæsonstart!L8&lt;&gt;0," eller på email: ",""),IF([1]Sæsonstart!L8&lt;&gt;0,[1]Sæsonstart!L8,""))</f>
        <v>på tlf.: 20 46 98 75 eller på email: lundstipsforening@gmail.com</v>
      </c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17"/>
      <c r="BU50" s="117"/>
      <c r="BV50" s="117"/>
      <c r="BW50" s="117"/>
      <c r="BX50" s="117"/>
      <c r="BY50" s="117"/>
      <c r="BZ50" s="117"/>
      <c r="CA50" s="117"/>
      <c r="CB50" s="117"/>
      <c r="CC50" s="117"/>
      <c r="CD50" s="117"/>
      <c r="CE50" s="117"/>
      <c r="CF50" s="117"/>
    </row>
  </sheetData>
  <sheetProtection sheet="1" objects="1" scenarios="1"/>
  <mergeCells count="1035">
    <mergeCell ref="BR30:BS30"/>
    <mergeCell ref="BU30:CA30"/>
    <mergeCell ref="BR31:BS31"/>
    <mergeCell ref="A42:C42"/>
    <mergeCell ref="E42:G42"/>
    <mergeCell ref="E31:G31"/>
    <mergeCell ref="A34:C34"/>
    <mergeCell ref="A35:C35"/>
    <mergeCell ref="AB26:AE31"/>
    <mergeCell ref="AG26:AG31"/>
    <mergeCell ref="AA43:AB43"/>
    <mergeCell ref="BT49:CF49"/>
    <mergeCell ref="BR36:CF36"/>
    <mergeCell ref="BR34:CF35"/>
    <mergeCell ref="BR32:CA33"/>
    <mergeCell ref="CB32:CD33"/>
    <mergeCell ref="AG32:AL32"/>
    <mergeCell ref="AM32:AR32"/>
    <mergeCell ref="AQ33:AR33"/>
    <mergeCell ref="AS33:AT33"/>
    <mergeCell ref="E32:G32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U33:AV33"/>
    <mergeCell ref="AW33:AX33"/>
    <mergeCell ref="BT50:CF50"/>
    <mergeCell ref="F48:BS48"/>
    <mergeCell ref="A48:E48"/>
    <mergeCell ref="A49:E49"/>
    <mergeCell ref="F49:BS49"/>
    <mergeCell ref="BT48:CF48"/>
    <mergeCell ref="A50:E50"/>
    <mergeCell ref="F50:BS50"/>
    <mergeCell ref="A47:G47"/>
    <mergeCell ref="E35:G35"/>
    <mergeCell ref="E38:G38"/>
    <mergeCell ref="E39:G39"/>
    <mergeCell ref="A37:G37"/>
    <mergeCell ref="A36:G36"/>
    <mergeCell ref="E40:G40"/>
    <mergeCell ref="E41:G41"/>
    <mergeCell ref="A43:G46"/>
    <mergeCell ref="A41:C41"/>
    <mergeCell ref="A40:C40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I36:AJ36"/>
    <mergeCell ref="AK36:AL36"/>
    <mergeCell ref="AM36:AN36"/>
    <mergeCell ref="AO36:AP36"/>
    <mergeCell ref="BR1:CF2"/>
    <mergeCell ref="BQ1:BQ2"/>
    <mergeCell ref="BR3:CF3"/>
    <mergeCell ref="BU6:CA6"/>
    <mergeCell ref="BU7:CA7"/>
    <mergeCell ref="BU8:CA8"/>
    <mergeCell ref="BR8:BS8"/>
    <mergeCell ref="BR5:BS5"/>
    <mergeCell ref="BR6:BS6"/>
    <mergeCell ref="BR7:BS7"/>
    <mergeCell ref="E33:G33"/>
    <mergeCell ref="E34:G34"/>
    <mergeCell ref="A38:C38"/>
    <mergeCell ref="A39:C39"/>
    <mergeCell ref="A32:C32"/>
    <mergeCell ref="A33:C33"/>
    <mergeCell ref="A1:G2"/>
    <mergeCell ref="H1:H2"/>
    <mergeCell ref="C11:F11"/>
    <mergeCell ref="C12:F12"/>
    <mergeCell ref="A24:G24"/>
    <mergeCell ref="C21:F21"/>
    <mergeCell ref="A25:H25"/>
    <mergeCell ref="A30:G30"/>
    <mergeCell ref="A26:G29"/>
    <mergeCell ref="A31:C31"/>
    <mergeCell ref="H26:H32"/>
    <mergeCell ref="C23:F23"/>
    <mergeCell ref="C22:F22"/>
    <mergeCell ref="C13:F13"/>
    <mergeCell ref="C14:F14"/>
    <mergeCell ref="C20:F20"/>
    <mergeCell ref="C17:F17"/>
    <mergeCell ref="C18:F18"/>
    <mergeCell ref="S10:T10"/>
    <mergeCell ref="I10:J10"/>
    <mergeCell ref="K10:L10"/>
    <mergeCell ref="M10:N10"/>
    <mergeCell ref="O10:P10"/>
    <mergeCell ref="Q10:R10"/>
    <mergeCell ref="I11:J11"/>
    <mergeCell ref="I12:J12"/>
    <mergeCell ref="I13:J13"/>
    <mergeCell ref="I14:J14"/>
    <mergeCell ref="K11:L11"/>
    <mergeCell ref="K12:L12"/>
    <mergeCell ref="K13:L13"/>
    <mergeCell ref="K14:L14"/>
    <mergeCell ref="K15:L15"/>
    <mergeCell ref="K16:L16"/>
    <mergeCell ref="O11:P11"/>
    <mergeCell ref="O12:P12"/>
    <mergeCell ref="O13:P13"/>
    <mergeCell ref="O14:P14"/>
    <mergeCell ref="K19:L19"/>
    <mergeCell ref="K20:L20"/>
    <mergeCell ref="K21:L21"/>
    <mergeCell ref="K22:L22"/>
    <mergeCell ref="K17:L17"/>
    <mergeCell ref="K18:L18"/>
    <mergeCell ref="I22:J22"/>
    <mergeCell ref="I23:J23"/>
    <mergeCell ref="I19:J19"/>
    <mergeCell ref="I20:J20"/>
    <mergeCell ref="I21:J21"/>
    <mergeCell ref="M22:N22"/>
    <mergeCell ref="M23:N23"/>
    <mergeCell ref="K23:L23"/>
    <mergeCell ref="M21:N21"/>
    <mergeCell ref="M11:N11"/>
    <mergeCell ref="M12:N12"/>
    <mergeCell ref="M13:N13"/>
    <mergeCell ref="M14:N14"/>
    <mergeCell ref="M15:N15"/>
    <mergeCell ref="M16:N16"/>
    <mergeCell ref="M17:N17"/>
    <mergeCell ref="M20:N20"/>
    <mergeCell ref="M18:N18"/>
    <mergeCell ref="M19:N19"/>
    <mergeCell ref="I15:J15"/>
    <mergeCell ref="I16:J16"/>
    <mergeCell ref="I17:J17"/>
    <mergeCell ref="I18:J18"/>
    <mergeCell ref="O19:P19"/>
    <mergeCell ref="O20:P20"/>
    <mergeCell ref="O21:P21"/>
    <mergeCell ref="O22:P22"/>
    <mergeCell ref="O15:P15"/>
    <mergeCell ref="O16:P16"/>
    <mergeCell ref="O17:P17"/>
    <mergeCell ref="O18:P18"/>
    <mergeCell ref="O23:P23"/>
    <mergeCell ref="Q11:R11"/>
    <mergeCell ref="Q12:R12"/>
    <mergeCell ref="Q13:R13"/>
    <mergeCell ref="Q14:R14"/>
    <mergeCell ref="Q21:R21"/>
    <mergeCell ref="Q22:R22"/>
    <mergeCell ref="Q15:R15"/>
    <mergeCell ref="Q16:R16"/>
    <mergeCell ref="Q17:R17"/>
    <mergeCell ref="Q20:R20"/>
    <mergeCell ref="S22:T22"/>
    <mergeCell ref="S15:T15"/>
    <mergeCell ref="S16:T16"/>
    <mergeCell ref="S17:T17"/>
    <mergeCell ref="BE25:BP25"/>
    <mergeCell ref="AG25:AR25"/>
    <mergeCell ref="AS25:BD25"/>
    <mergeCell ref="BI23:BJ23"/>
    <mergeCell ref="BK23:BL23"/>
    <mergeCell ref="BM23:BN23"/>
    <mergeCell ref="BO23:BP23"/>
    <mergeCell ref="BG23:BH23"/>
    <mergeCell ref="BE23:BF23"/>
    <mergeCell ref="AY23:AZ23"/>
    <mergeCell ref="BA23:BB23"/>
    <mergeCell ref="BC23:BD23"/>
    <mergeCell ref="AS23:AT23"/>
    <mergeCell ref="AU23:AV23"/>
    <mergeCell ref="BC22:BD22"/>
    <mergeCell ref="AI22:AJ22"/>
    <mergeCell ref="I25:T25"/>
    <mergeCell ref="U25:AF25"/>
    <mergeCell ref="V24:Y24"/>
    <mergeCell ref="Z24:AA24"/>
    <mergeCell ref="AB24:AE24"/>
    <mergeCell ref="N24:O24"/>
    <mergeCell ref="J24:M24"/>
    <mergeCell ref="P24:S24"/>
    <mergeCell ref="AA10:AB10"/>
    <mergeCell ref="AC10:AD10"/>
    <mergeCell ref="AE10:AF10"/>
    <mergeCell ref="U19:V19"/>
    <mergeCell ref="W19:X19"/>
    <mergeCell ref="AA16:AB16"/>
    <mergeCell ref="U17:V17"/>
    <mergeCell ref="W17:X17"/>
    <mergeCell ref="Y17:Z17"/>
    <mergeCell ref="AA17:AB17"/>
    <mergeCell ref="Y12:Z12"/>
    <mergeCell ref="U11:V11"/>
    <mergeCell ref="W11:X11"/>
    <mergeCell ref="Y11:Z11"/>
    <mergeCell ref="S23:T23"/>
    <mergeCell ref="Q23:R23"/>
    <mergeCell ref="S20:T20"/>
    <mergeCell ref="Q18:R18"/>
    <mergeCell ref="S18:T18"/>
    <mergeCell ref="S19:T19"/>
    <mergeCell ref="Q19:R19"/>
    <mergeCell ref="S11:T11"/>
    <mergeCell ref="S12:T12"/>
    <mergeCell ref="S13:T13"/>
    <mergeCell ref="U23:V23"/>
    <mergeCell ref="W23:X23"/>
    <mergeCell ref="Y23:Z23"/>
    <mergeCell ref="AA23:AB23"/>
    <mergeCell ref="AW23:AX23"/>
    <mergeCell ref="BE22:BF22"/>
    <mergeCell ref="BG22:BH22"/>
    <mergeCell ref="AW22:AX22"/>
    <mergeCell ref="AY22:AZ22"/>
    <mergeCell ref="BA22:BB22"/>
    <mergeCell ref="U10:V10"/>
    <mergeCell ref="W10:X10"/>
    <mergeCell ref="Y10:Z10"/>
    <mergeCell ref="S21:T21"/>
    <mergeCell ref="U21:V21"/>
    <mergeCell ref="W21:X21"/>
    <mergeCell ref="Y21:Z21"/>
    <mergeCell ref="U20:V20"/>
    <mergeCell ref="W20:X20"/>
    <mergeCell ref="Y20:Z20"/>
    <mergeCell ref="S14:T14"/>
    <mergeCell ref="BO21:BP21"/>
    <mergeCell ref="BE21:BF21"/>
    <mergeCell ref="BG21:BH21"/>
    <mergeCell ref="BI21:BJ21"/>
    <mergeCell ref="AW21:AX21"/>
    <mergeCell ref="AO21:AP21"/>
    <mergeCell ref="AQ21:AR21"/>
    <mergeCell ref="AK23:AL23"/>
    <mergeCell ref="AM23:AN23"/>
    <mergeCell ref="AO23:AP23"/>
    <mergeCell ref="AQ23:AR23"/>
    <mergeCell ref="AC23:AD23"/>
    <mergeCell ref="AE23:AF23"/>
    <mergeCell ref="AG23:AH23"/>
    <mergeCell ref="AG22:AH22"/>
    <mergeCell ref="BI22:BJ22"/>
    <mergeCell ref="BK22:BL22"/>
    <mergeCell ref="BM22:BN22"/>
    <mergeCell ref="BO22:BP22"/>
    <mergeCell ref="AI23:AJ23"/>
    <mergeCell ref="BC16:BD16"/>
    <mergeCell ref="AW16:AX16"/>
    <mergeCell ref="U22:V22"/>
    <mergeCell ref="W22:X22"/>
    <mergeCell ref="Y22:Z22"/>
    <mergeCell ref="AA22:AB22"/>
    <mergeCell ref="AC22:AD22"/>
    <mergeCell ref="AE22:AF22"/>
    <mergeCell ref="AO20:AP20"/>
    <mergeCell ref="AQ20:AR20"/>
    <mergeCell ref="AS20:AT20"/>
    <mergeCell ref="AU20:AV20"/>
    <mergeCell ref="AC21:AD21"/>
    <mergeCell ref="AE21:AF21"/>
    <mergeCell ref="AG21:AH21"/>
    <mergeCell ref="AI21:AJ21"/>
    <mergeCell ref="AK21:AL21"/>
    <mergeCell ref="AM21:AN21"/>
    <mergeCell ref="Y19:Z19"/>
    <mergeCell ref="U18:V18"/>
    <mergeCell ref="W18:X18"/>
    <mergeCell ref="Y18:Z18"/>
    <mergeCell ref="AA18:AB18"/>
    <mergeCell ref="AS16:AT16"/>
    <mergeCell ref="AC16:AD16"/>
    <mergeCell ref="AE16:AF16"/>
    <mergeCell ref="AG16:AH16"/>
    <mergeCell ref="AI16:AJ16"/>
    <mergeCell ref="AK16:AL16"/>
    <mergeCell ref="U16:V16"/>
    <mergeCell ref="W16:X16"/>
    <mergeCell ref="Y16:Z16"/>
    <mergeCell ref="AA21:AB21"/>
    <mergeCell ref="BI20:BJ20"/>
    <mergeCell ref="BK20:BL20"/>
    <mergeCell ref="BM20:BN20"/>
    <mergeCell ref="AW20:AX20"/>
    <mergeCell ref="AY20:AZ20"/>
    <mergeCell ref="AK20:AL20"/>
    <mergeCell ref="AM20:AN20"/>
    <mergeCell ref="AA20:AB20"/>
    <mergeCell ref="AC20:AD20"/>
    <mergeCell ref="AE20:AF20"/>
    <mergeCell ref="AC19:AD19"/>
    <mergeCell ref="AE19:AF19"/>
    <mergeCell ref="BG19:BH19"/>
    <mergeCell ref="AS19:AT19"/>
    <mergeCell ref="AU19:AV19"/>
    <mergeCell ref="BA19:BB19"/>
    <mergeCell ref="BC19:BD19"/>
    <mergeCell ref="AA19:AB19"/>
    <mergeCell ref="AY21:AZ21"/>
    <mergeCell ref="BA21:BB21"/>
    <mergeCell ref="AS21:AT21"/>
    <mergeCell ref="AU21:AV21"/>
    <mergeCell ref="BK21:BL21"/>
    <mergeCell ref="BM21:BN21"/>
    <mergeCell ref="BG18:BH18"/>
    <mergeCell ref="BI18:BJ18"/>
    <mergeCell ref="AO19:AP19"/>
    <mergeCell ref="AQ19:AR19"/>
    <mergeCell ref="AU18:AV18"/>
    <mergeCell ref="AW18:AX18"/>
    <mergeCell ref="AW19:AX19"/>
    <mergeCell ref="AC18:AD18"/>
    <mergeCell ref="AG20:AH20"/>
    <mergeCell ref="AI20:AJ20"/>
    <mergeCell ref="BK18:BL18"/>
    <mergeCell ref="BM18:BN18"/>
    <mergeCell ref="AY18:AZ18"/>
    <mergeCell ref="BA18:BB18"/>
    <mergeCell ref="BC18:BD18"/>
    <mergeCell ref="BE18:BF18"/>
    <mergeCell ref="BI19:BJ19"/>
    <mergeCell ref="BK19:BL19"/>
    <mergeCell ref="BE20:BF20"/>
    <mergeCell ref="BG20:BH20"/>
    <mergeCell ref="AH24:AK24"/>
    <mergeCell ref="AL24:AM24"/>
    <mergeCell ref="AG19:AH19"/>
    <mergeCell ref="AI19:AJ19"/>
    <mergeCell ref="AK19:AL19"/>
    <mergeCell ref="AM19:AN19"/>
    <mergeCell ref="AW17:AX17"/>
    <mergeCell ref="AK18:AL18"/>
    <mergeCell ref="AM18:AN18"/>
    <mergeCell ref="AO18:AP18"/>
    <mergeCell ref="AQ18:AR18"/>
    <mergeCell ref="AS18:AT18"/>
    <mergeCell ref="AK17:AL17"/>
    <mergeCell ref="AS17:AT17"/>
    <mergeCell ref="AU17:AV17"/>
    <mergeCell ref="AC17:AD17"/>
    <mergeCell ref="AE17:AF17"/>
    <mergeCell ref="AG17:AH17"/>
    <mergeCell ref="AE18:AF18"/>
    <mergeCell ref="AG18:AH18"/>
    <mergeCell ref="AI18:AJ18"/>
    <mergeCell ref="AI17:AJ17"/>
    <mergeCell ref="AM17:AN17"/>
    <mergeCell ref="AO17:AP17"/>
    <mergeCell ref="AQ17:AR17"/>
    <mergeCell ref="AK22:AL22"/>
    <mergeCell ref="AM22:AN22"/>
    <mergeCell ref="AO22:AP22"/>
    <mergeCell ref="AQ22:AR22"/>
    <mergeCell ref="AS22:AT22"/>
    <mergeCell ref="AU22:AV22"/>
    <mergeCell ref="BC10:BD10"/>
    <mergeCell ref="BI15:BJ15"/>
    <mergeCell ref="BI14:BJ14"/>
    <mergeCell ref="BG14:BH14"/>
    <mergeCell ref="AM16:AN16"/>
    <mergeCell ref="AO16:AP16"/>
    <mergeCell ref="AQ16:AR16"/>
    <mergeCell ref="AO13:AP13"/>
    <mergeCell ref="AM14:AN14"/>
    <mergeCell ref="BE14:BF14"/>
    <mergeCell ref="U15:V15"/>
    <mergeCell ref="W15:X15"/>
    <mergeCell ref="Y15:Z15"/>
    <mergeCell ref="AA15:AB15"/>
    <mergeCell ref="BI10:BJ10"/>
    <mergeCell ref="BE15:BF15"/>
    <mergeCell ref="BG15:BH15"/>
    <mergeCell ref="AW10:AX10"/>
    <mergeCell ref="AY10:AZ10"/>
    <mergeCell ref="BA10:BB10"/>
    <mergeCell ref="AC15:AD15"/>
    <mergeCell ref="AE15:AF15"/>
    <mergeCell ref="AG15:AH15"/>
    <mergeCell ref="AO15:AP15"/>
    <mergeCell ref="AI15:AJ15"/>
    <mergeCell ref="AK15:AL15"/>
    <mergeCell ref="AM15:AN15"/>
    <mergeCell ref="AU15:AV15"/>
    <mergeCell ref="AW15:AX15"/>
    <mergeCell ref="AY15:AZ15"/>
    <mergeCell ref="BA15:BB15"/>
    <mergeCell ref="BC15:BD15"/>
    <mergeCell ref="BC13:BD13"/>
    <mergeCell ref="AG13:AH13"/>
    <mergeCell ref="AI13:AJ13"/>
    <mergeCell ref="AQ15:AR15"/>
    <mergeCell ref="BG13:BH13"/>
    <mergeCell ref="BI13:BJ13"/>
    <mergeCell ref="AE14:AF14"/>
    <mergeCell ref="AG14:AH14"/>
    <mergeCell ref="AI14:AJ14"/>
    <mergeCell ref="AK14:AL14"/>
    <mergeCell ref="AK13:AL13"/>
    <mergeCell ref="AM13:AN13"/>
    <mergeCell ref="AS14:AT14"/>
    <mergeCell ref="U13:V13"/>
    <mergeCell ref="W13:X13"/>
    <mergeCell ref="Y13:Z13"/>
    <mergeCell ref="AA13:AB13"/>
    <mergeCell ref="AC13:AD13"/>
    <mergeCell ref="AE13:AF13"/>
    <mergeCell ref="AY19:AZ19"/>
    <mergeCell ref="AS15:AT15"/>
    <mergeCell ref="BA16:BB16"/>
    <mergeCell ref="BA17:BB17"/>
    <mergeCell ref="AH26:AK31"/>
    <mergeCell ref="AL26:AM31"/>
    <mergeCell ref="AX24:AY24"/>
    <mergeCell ref="AZ24:BC24"/>
    <mergeCell ref="AN24:AQ24"/>
    <mergeCell ref="AY16:AZ16"/>
    <mergeCell ref="AN26:AQ31"/>
    <mergeCell ref="AX26:AY31"/>
    <mergeCell ref="AR26:AR31"/>
    <mergeCell ref="AU16:AV16"/>
    <mergeCell ref="BM11:BN11"/>
    <mergeCell ref="BO11:BP11"/>
    <mergeCell ref="BE12:BF12"/>
    <mergeCell ref="BG12:BH12"/>
    <mergeCell ref="BI12:BJ12"/>
    <mergeCell ref="BK12:BL12"/>
    <mergeCell ref="BM12:BN12"/>
    <mergeCell ref="BO12:BP12"/>
    <mergeCell ref="BK11:BL11"/>
    <mergeCell ref="BA11:BB11"/>
    <mergeCell ref="BC11:BD11"/>
    <mergeCell ref="BE11:BF11"/>
    <mergeCell ref="AO14:AP14"/>
    <mergeCell ref="AQ14:AR14"/>
    <mergeCell ref="AQ13:AR13"/>
    <mergeCell ref="BE13:BF13"/>
    <mergeCell ref="BC12:BD12"/>
    <mergeCell ref="BA12:BB12"/>
    <mergeCell ref="AI33:AJ33"/>
    <mergeCell ref="AK33:AL33"/>
    <mergeCell ref="AM33:AN33"/>
    <mergeCell ref="AO33:AP33"/>
    <mergeCell ref="BG33:BH33"/>
    <mergeCell ref="BI33:BJ33"/>
    <mergeCell ref="BK33:BL33"/>
    <mergeCell ref="BM33:BN33"/>
    <mergeCell ref="AY33:AZ33"/>
    <mergeCell ref="BA33:BB33"/>
    <mergeCell ref="BC33:BD33"/>
    <mergeCell ref="BE33:BF33"/>
    <mergeCell ref="BO33:BP33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I34:AJ34"/>
    <mergeCell ref="AK34:AL34"/>
    <mergeCell ref="AM34:AN34"/>
    <mergeCell ref="AO34:AP34"/>
    <mergeCell ref="AA34:AB34"/>
    <mergeCell ref="AC34:AD34"/>
    <mergeCell ref="AE34:AF34"/>
    <mergeCell ref="AG34:AH34"/>
    <mergeCell ref="BK34:BL34"/>
    <mergeCell ref="BM34:BN34"/>
    <mergeCell ref="BM35:BN35"/>
    <mergeCell ref="AY35:AZ35"/>
    <mergeCell ref="BA35:BB35"/>
    <mergeCell ref="BC35:BD35"/>
    <mergeCell ref="BE35:BF35"/>
    <mergeCell ref="BO35:BP35"/>
    <mergeCell ref="AY34:AZ34"/>
    <mergeCell ref="BA34:BB34"/>
    <mergeCell ref="BC34:BD34"/>
    <mergeCell ref="BE34:BF34"/>
    <mergeCell ref="S35:T35"/>
    <mergeCell ref="U35:V35"/>
    <mergeCell ref="W35:X35"/>
    <mergeCell ref="Y35:Z35"/>
    <mergeCell ref="BG34:BH34"/>
    <mergeCell ref="BI34:BJ34"/>
    <mergeCell ref="AQ34:AR34"/>
    <mergeCell ref="AS34:AT34"/>
    <mergeCell ref="AU34:AV34"/>
    <mergeCell ref="AW34:AX34"/>
    <mergeCell ref="AA35:AB35"/>
    <mergeCell ref="AC35:AD35"/>
    <mergeCell ref="AE35:AF35"/>
    <mergeCell ref="AG35:AH35"/>
    <mergeCell ref="BE36:BF36"/>
    <mergeCell ref="S37:T37"/>
    <mergeCell ref="U37:V37"/>
    <mergeCell ref="W37:X37"/>
    <mergeCell ref="Y37:Z37"/>
    <mergeCell ref="BG36:BH36"/>
    <mergeCell ref="BI36:BJ36"/>
    <mergeCell ref="AQ36:AR36"/>
    <mergeCell ref="AS36:AT36"/>
    <mergeCell ref="AU36:AV36"/>
    <mergeCell ref="AW36:AX36"/>
    <mergeCell ref="AA37:AB37"/>
    <mergeCell ref="AC37:AD37"/>
    <mergeCell ref="AE37:AF37"/>
    <mergeCell ref="AG37:AH37"/>
    <mergeCell ref="BO34:BP34"/>
    <mergeCell ref="I35:J35"/>
    <mergeCell ref="K35:L35"/>
    <mergeCell ref="M35:N35"/>
    <mergeCell ref="O35:P35"/>
    <mergeCell ref="Q35:R35"/>
    <mergeCell ref="AQ35:AR35"/>
    <mergeCell ref="AS35:AT35"/>
    <mergeCell ref="AU35:AV35"/>
    <mergeCell ref="AW35:AX35"/>
    <mergeCell ref="AI35:AJ35"/>
    <mergeCell ref="AK35:AL35"/>
    <mergeCell ref="AM35:AN35"/>
    <mergeCell ref="AO35:AP35"/>
    <mergeCell ref="BG35:BH35"/>
    <mergeCell ref="BI35:BJ35"/>
    <mergeCell ref="BK35:BL35"/>
    <mergeCell ref="BO36:BP36"/>
    <mergeCell ref="I37:J37"/>
    <mergeCell ref="K37:L37"/>
    <mergeCell ref="M37:N37"/>
    <mergeCell ref="O37:P37"/>
    <mergeCell ref="Q37:R37"/>
    <mergeCell ref="AQ37:AR37"/>
    <mergeCell ref="AS37:AT37"/>
    <mergeCell ref="AU37:AV37"/>
    <mergeCell ref="AW37:AX37"/>
    <mergeCell ref="AI37:AJ37"/>
    <mergeCell ref="AK37:AL37"/>
    <mergeCell ref="AM37:AN37"/>
    <mergeCell ref="AO37:AP37"/>
    <mergeCell ref="BG37:BH37"/>
    <mergeCell ref="BI37:BJ37"/>
    <mergeCell ref="BK37:BL37"/>
    <mergeCell ref="BM37:BN37"/>
    <mergeCell ref="AY37:AZ37"/>
    <mergeCell ref="BA37:BB37"/>
    <mergeCell ref="BC37:BD37"/>
    <mergeCell ref="BE37:BF37"/>
    <mergeCell ref="BO37:BP37"/>
    <mergeCell ref="AA36:AB36"/>
    <mergeCell ref="AC36:AD36"/>
    <mergeCell ref="AE36:AF36"/>
    <mergeCell ref="AG36:AH36"/>
    <mergeCell ref="BK36:BL36"/>
    <mergeCell ref="BM36:BN36"/>
    <mergeCell ref="AY36:AZ36"/>
    <mergeCell ref="BA36:BB36"/>
    <mergeCell ref="BC36:BD36"/>
    <mergeCell ref="Y39:Z39"/>
    <mergeCell ref="BG38:BH38"/>
    <mergeCell ref="BI38:BJ38"/>
    <mergeCell ref="AQ38:AR38"/>
    <mergeCell ref="AS38:AT38"/>
    <mergeCell ref="AU38:AV38"/>
    <mergeCell ref="AW38:AX38"/>
    <mergeCell ref="AA39:AB39"/>
    <mergeCell ref="AC39:AD39"/>
    <mergeCell ref="AE39:AF39"/>
    <mergeCell ref="AG39:AH39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I38:AJ38"/>
    <mergeCell ref="AK38:AL38"/>
    <mergeCell ref="AM38:AN38"/>
    <mergeCell ref="AO38:AP38"/>
    <mergeCell ref="AA38:AB38"/>
    <mergeCell ref="AC38:AD38"/>
    <mergeCell ref="AE38:AF38"/>
    <mergeCell ref="AG38:AH38"/>
    <mergeCell ref="BO38:BP38"/>
    <mergeCell ref="I39:J39"/>
    <mergeCell ref="K39:L39"/>
    <mergeCell ref="M39:N39"/>
    <mergeCell ref="O39:P39"/>
    <mergeCell ref="Q39:R39"/>
    <mergeCell ref="AQ39:AR39"/>
    <mergeCell ref="AS39:AT39"/>
    <mergeCell ref="AU39:AV39"/>
    <mergeCell ref="AW39:AX39"/>
    <mergeCell ref="AI39:AJ39"/>
    <mergeCell ref="AK39:AL39"/>
    <mergeCell ref="AM39:AN39"/>
    <mergeCell ref="AO39:AP39"/>
    <mergeCell ref="BG39:BH39"/>
    <mergeCell ref="BI39:BJ39"/>
    <mergeCell ref="BK39:BL39"/>
    <mergeCell ref="BM39:BN39"/>
    <mergeCell ref="AY39:AZ39"/>
    <mergeCell ref="BA39:BB39"/>
    <mergeCell ref="BC39:BD39"/>
    <mergeCell ref="BE39:BF39"/>
    <mergeCell ref="BO39:BP39"/>
    <mergeCell ref="BK38:BL38"/>
    <mergeCell ref="BM38:BN38"/>
    <mergeCell ref="AY38:AZ38"/>
    <mergeCell ref="BA38:BB38"/>
    <mergeCell ref="BC38:BD38"/>
    <mergeCell ref="BE38:BF38"/>
    <mergeCell ref="S39:T39"/>
    <mergeCell ref="U39:V39"/>
    <mergeCell ref="W39:X39"/>
    <mergeCell ref="Y41:Z41"/>
    <mergeCell ref="BG40:BH40"/>
    <mergeCell ref="BI40:BJ40"/>
    <mergeCell ref="AQ40:AR40"/>
    <mergeCell ref="AS40:AT40"/>
    <mergeCell ref="AU40:AV40"/>
    <mergeCell ref="AW40:AX40"/>
    <mergeCell ref="AA41:AB41"/>
    <mergeCell ref="AC41:AD41"/>
    <mergeCell ref="AE41:AF41"/>
    <mergeCell ref="AG41:AH41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I40:AJ40"/>
    <mergeCell ref="AK40:AL40"/>
    <mergeCell ref="AM40:AN40"/>
    <mergeCell ref="AO40:AP40"/>
    <mergeCell ref="AA40:AB40"/>
    <mergeCell ref="AC40:AD40"/>
    <mergeCell ref="AE40:AF40"/>
    <mergeCell ref="AG40:AH40"/>
    <mergeCell ref="BO40:BP40"/>
    <mergeCell ref="I41:J41"/>
    <mergeCell ref="K41:L41"/>
    <mergeCell ref="M41:N41"/>
    <mergeCell ref="O41:P41"/>
    <mergeCell ref="Q41:R41"/>
    <mergeCell ref="AQ41:AR41"/>
    <mergeCell ref="AS41:AT41"/>
    <mergeCell ref="AU41:AV41"/>
    <mergeCell ref="AW41:AX41"/>
    <mergeCell ref="AI41:AJ41"/>
    <mergeCell ref="AK41:AL41"/>
    <mergeCell ref="AM41:AN41"/>
    <mergeCell ref="AO41:AP41"/>
    <mergeCell ref="BG41:BH41"/>
    <mergeCell ref="BI41:BJ41"/>
    <mergeCell ref="BK41:BL41"/>
    <mergeCell ref="BM41:BN41"/>
    <mergeCell ref="AY41:AZ41"/>
    <mergeCell ref="BA41:BB41"/>
    <mergeCell ref="BC41:BD41"/>
    <mergeCell ref="BE41:BF41"/>
    <mergeCell ref="BO41:BP41"/>
    <mergeCell ref="BK40:BL40"/>
    <mergeCell ref="BM40:BN40"/>
    <mergeCell ref="AY40:AZ40"/>
    <mergeCell ref="BA40:BB40"/>
    <mergeCell ref="BC40:BD40"/>
    <mergeCell ref="BE40:BF40"/>
    <mergeCell ref="S41:T41"/>
    <mergeCell ref="U41:V41"/>
    <mergeCell ref="W41:X41"/>
    <mergeCell ref="S43:T43"/>
    <mergeCell ref="U43:V43"/>
    <mergeCell ref="W43:X43"/>
    <mergeCell ref="Y43:Z43"/>
    <mergeCell ref="BG42:BH42"/>
    <mergeCell ref="BI42:BJ42"/>
    <mergeCell ref="AQ42:AR42"/>
    <mergeCell ref="AS42:AT42"/>
    <mergeCell ref="AU42:AV42"/>
    <mergeCell ref="AW42:AX42"/>
    <mergeCell ref="AC43:AD43"/>
    <mergeCell ref="AE43:AF43"/>
    <mergeCell ref="AG43:AH43"/>
    <mergeCell ref="AI43:AJ43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I42:AJ42"/>
    <mergeCell ref="AK42:AL42"/>
    <mergeCell ref="AM42:AN42"/>
    <mergeCell ref="AO42:AP42"/>
    <mergeCell ref="AA42:AB42"/>
    <mergeCell ref="AC42:AD42"/>
    <mergeCell ref="AE42:AF42"/>
    <mergeCell ref="AG42:AH42"/>
    <mergeCell ref="AC44:AD44"/>
    <mergeCell ref="AE44:AF44"/>
    <mergeCell ref="U45:V45"/>
    <mergeCell ref="W45:X45"/>
    <mergeCell ref="BO42:BP42"/>
    <mergeCell ref="I43:J43"/>
    <mergeCell ref="K43:L43"/>
    <mergeCell ref="M43:N43"/>
    <mergeCell ref="O43:P43"/>
    <mergeCell ref="Q43:R43"/>
    <mergeCell ref="AS43:AT43"/>
    <mergeCell ref="AU43:AV43"/>
    <mergeCell ref="AW43:AX43"/>
    <mergeCell ref="AY43:AZ43"/>
    <mergeCell ref="AK43:AL43"/>
    <mergeCell ref="AM43:AN43"/>
    <mergeCell ref="AO43:AP43"/>
    <mergeCell ref="AQ43:AR43"/>
    <mergeCell ref="BI43:BJ43"/>
    <mergeCell ref="BK43:BL43"/>
    <mergeCell ref="BM43:BN43"/>
    <mergeCell ref="BO43:BP43"/>
    <mergeCell ref="BA43:BB43"/>
    <mergeCell ref="BC43:BD43"/>
    <mergeCell ref="BE43:BF43"/>
    <mergeCell ref="BG43:BH43"/>
    <mergeCell ref="BK42:BL42"/>
    <mergeCell ref="BM42:BN42"/>
    <mergeCell ref="AY42:AZ42"/>
    <mergeCell ref="BA42:BB42"/>
    <mergeCell ref="BC42:BD42"/>
    <mergeCell ref="BE42:BF42"/>
    <mergeCell ref="BE44:BF44"/>
    <mergeCell ref="BG44:BH44"/>
    <mergeCell ref="BI44:BJ44"/>
    <mergeCell ref="BK44:BL44"/>
    <mergeCell ref="AW44:AX44"/>
    <mergeCell ref="AY44:AZ44"/>
    <mergeCell ref="BA44:BB44"/>
    <mergeCell ref="BC44:BD44"/>
    <mergeCell ref="I45:J45"/>
    <mergeCell ref="K45:L45"/>
    <mergeCell ref="M45:N45"/>
    <mergeCell ref="O45:P45"/>
    <mergeCell ref="Q45:R45"/>
    <mergeCell ref="S45:T45"/>
    <mergeCell ref="Y45:Z45"/>
    <mergeCell ref="AA45:AB45"/>
    <mergeCell ref="AC45:AD45"/>
    <mergeCell ref="AE45:AF45"/>
    <mergeCell ref="Q44:R44"/>
    <mergeCell ref="S44:T44"/>
    <mergeCell ref="U44:V44"/>
    <mergeCell ref="W44:X44"/>
    <mergeCell ref="I44:J44"/>
    <mergeCell ref="K44:L44"/>
    <mergeCell ref="M44:N44"/>
    <mergeCell ref="O44:P44"/>
    <mergeCell ref="AG44:AH44"/>
    <mergeCell ref="AI44:AJ44"/>
    <mergeCell ref="AK44:AL44"/>
    <mergeCell ref="AM44:AN44"/>
    <mergeCell ref="Y44:Z44"/>
    <mergeCell ref="AA44:AB44"/>
    <mergeCell ref="AG45:AH45"/>
    <mergeCell ref="AM45:AN45"/>
    <mergeCell ref="AO45:AP45"/>
    <mergeCell ref="BM45:BN45"/>
    <mergeCell ref="AY45:AZ45"/>
    <mergeCell ref="BA45:BB45"/>
    <mergeCell ref="BC45:BD45"/>
    <mergeCell ref="BE45:BF45"/>
    <mergeCell ref="U46:V46"/>
    <mergeCell ref="W46:X46"/>
    <mergeCell ref="Y46:Z46"/>
    <mergeCell ref="BG45:BH45"/>
    <mergeCell ref="AQ45:AR45"/>
    <mergeCell ref="AS45:AT45"/>
    <mergeCell ref="AU45:AV45"/>
    <mergeCell ref="AW45:AX45"/>
    <mergeCell ref="AI45:AJ45"/>
    <mergeCell ref="AK45:AL45"/>
    <mergeCell ref="AI46:AJ46"/>
    <mergeCell ref="AK46:AL46"/>
    <mergeCell ref="AM46:AN46"/>
    <mergeCell ref="AO46:AP46"/>
    <mergeCell ref="AA46:AB46"/>
    <mergeCell ref="AC46:AD46"/>
    <mergeCell ref="AE46:AF46"/>
    <mergeCell ref="AG46:AH46"/>
    <mergeCell ref="BO20:BP20"/>
    <mergeCell ref="BM15:BN15"/>
    <mergeCell ref="BF24:BI24"/>
    <mergeCell ref="BA46:BB46"/>
    <mergeCell ref="BC46:BD46"/>
    <mergeCell ref="BE46:BF46"/>
    <mergeCell ref="AQ46:AR46"/>
    <mergeCell ref="AS46:AT46"/>
    <mergeCell ref="AU46:AV46"/>
    <mergeCell ref="AW46:AX46"/>
    <mergeCell ref="V47:Y47"/>
    <mergeCell ref="Z47:AA47"/>
    <mergeCell ref="AB47:AE47"/>
    <mergeCell ref="AH47:AK47"/>
    <mergeCell ref="AL47:AM47"/>
    <mergeCell ref="AN47:AQ47"/>
    <mergeCell ref="BO45:BP45"/>
    <mergeCell ref="BI45:BJ45"/>
    <mergeCell ref="BK45:BL45"/>
    <mergeCell ref="AT47:AW47"/>
    <mergeCell ref="AX47:AY47"/>
    <mergeCell ref="AZ47:BC47"/>
    <mergeCell ref="BF47:BI47"/>
    <mergeCell ref="BG46:BH46"/>
    <mergeCell ref="BI46:BJ46"/>
    <mergeCell ref="AY46:AZ46"/>
    <mergeCell ref="BM44:BN44"/>
    <mergeCell ref="BO44:BP44"/>
    <mergeCell ref="AO44:AP44"/>
    <mergeCell ref="AQ44:AR44"/>
    <mergeCell ref="AS44:AT44"/>
    <mergeCell ref="AU44:AV44"/>
    <mergeCell ref="BM13:BN13"/>
    <mergeCell ref="BO13:BP13"/>
    <mergeCell ref="BK14:BL14"/>
    <mergeCell ref="BM14:BN14"/>
    <mergeCell ref="BO14:BP14"/>
    <mergeCell ref="AC14:AD14"/>
    <mergeCell ref="AS9:AX9"/>
    <mergeCell ref="AA11:AB11"/>
    <mergeCell ref="BO10:BP10"/>
    <mergeCell ref="BL3:BO8"/>
    <mergeCell ref="BP3:BP8"/>
    <mergeCell ref="BJ47:BK47"/>
    <mergeCell ref="BL47:BO47"/>
    <mergeCell ref="BG11:BH11"/>
    <mergeCell ref="BI11:BJ11"/>
    <mergeCell ref="BO46:BP46"/>
    <mergeCell ref="BK46:BL46"/>
    <mergeCell ref="BM46:BN46"/>
    <mergeCell ref="AM10:AN10"/>
    <mergeCell ref="AS10:AT10"/>
    <mergeCell ref="AU10:AV10"/>
    <mergeCell ref="BE9:BJ9"/>
    <mergeCell ref="BJ3:BK8"/>
    <mergeCell ref="BK9:BP9"/>
    <mergeCell ref="BG10:BH10"/>
    <mergeCell ref="BE3:BE8"/>
    <mergeCell ref="BK10:BL10"/>
    <mergeCell ref="BM10:BN10"/>
    <mergeCell ref="AY9:BD9"/>
    <mergeCell ref="AZ3:BC8"/>
    <mergeCell ref="BD3:BD8"/>
    <mergeCell ref="AX3:AY8"/>
    <mergeCell ref="AS32:AX32"/>
    <mergeCell ref="AY32:BD32"/>
    <mergeCell ref="AT26:AW31"/>
    <mergeCell ref="BE32:BJ32"/>
    <mergeCell ref="AG10:AH10"/>
    <mergeCell ref="AI10:AJ10"/>
    <mergeCell ref="AK10:AL10"/>
    <mergeCell ref="AO10:AP10"/>
    <mergeCell ref="AQ10:AR10"/>
    <mergeCell ref="AA9:AF9"/>
    <mergeCell ref="AB3:AE8"/>
    <mergeCell ref="AF3:AF8"/>
    <mergeCell ref="AG9:AL9"/>
    <mergeCell ref="AL3:AM8"/>
    <mergeCell ref="AM9:AR9"/>
    <mergeCell ref="AN3:AQ8"/>
    <mergeCell ref="AR3:AR8"/>
    <mergeCell ref="BE10:BF10"/>
    <mergeCell ref="BF26:BI31"/>
    <mergeCell ref="BJ26:BK31"/>
    <mergeCell ref="BE17:BF17"/>
    <mergeCell ref="BE19:BF19"/>
    <mergeCell ref="BC17:BD17"/>
    <mergeCell ref="BC21:BD21"/>
    <mergeCell ref="BA13:BB13"/>
    <mergeCell ref="AU14:AV14"/>
    <mergeCell ref="AW14:AX14"/>
    <mergeCell ref="AY14:AZ14"/>
    <mergeCell ref="BA14:BB14"/>
    <mergeCell ref="AY17:AZ17"/>
    <mergeCell ref="BA20:BB20"/>
    <mergeCell ref="BC20:BD20"/>
    <mergeCell ref="AA14:AB14"/>
    <mergeCell ref="AA12:AB12"/>
    <mergeCell ref="U12:V12"/>
    <mergeCell ref="W12:X12"/>
    <mergeCell ref="BJ24:BK24"/>
    <mergeCell ref="BL24:BO24"/>
    <mergeCell ref="BK15:BL15"/>
    <mergeCell ref="BK16:BL16"/>
    <mergeCell ref="BO15:BP15"/>
    <mergeCell ref="BI16:BJ16"/>
    <mergeCell ref="BE16:BF16"/>
    <mergeCell ref="BG16:BH16"/>
    <mergeCell ref="J47:M47"/>
    <mergeCell ref="N47:O47"/>
    <mergeCell ref="P47:S47"/>
    <mergeCell ref="I46:J46"/>
    <mergeCell ref="K46:L46"/>
    <mergeCell ref="Q46:R46"/>
    <mergeCell ref="S46:T46"/>
    <mergeCell ref="I26:I31"/>
    <mergeCell ref="J26:M31"/>
    <mergeCell ref="M46:N46"/>
    <mergeCell ref="O46:P46"/>
    <mergeCell ref="N26:O31"/>
    <mergeCell ref="P26:S31"/>
    <mergeCell ref="I33:J33"/>
    <mergeCell ref="K33:L33"/>
    <mergeCell ref="M33:N33"/>
    <mergeCell ref="O33:P33"/>
    <mergeCell ref="BL26:BO31"/>
    <mergeCell ref="AZ26:BC31"/>
    <mergeCell ref="BD26:BD31"/>
    <mergeCell ref="AS13:AT13"/>
    <mergeCell ref="AU13:AV13"/>
    <mergeCell ref="AW13:AX13"/>
    <mergeCell ref="AY13:AZ13"/>
    <mergeCell ref="BK32:BP32"/>
    <mergeCell ref="BE26:BE31"/>
    <mergeCell ref="BP26:BP31"/>
    <mergeCell ref="N3:O8"/>
    <mergeCell ref="P3:S8"/>
    <mergeCell ref="Z3:AA8"/>
    <mergeCell ref="U32:Z32"/>
    <mergeCell ref="V26:Y31"/>
    <mergeCell ref="Z26:AA31"/>
    <mergeCell ref="I32:N32"/>
    <mergeCell ref="O32:T32"/>
    <mergeCell ref="AA32:AF32"/>
    <mergeCell ref="AF26:AF31"/>
    <mergeCell ref="BF3:BI8"/>
    <mergeCell ref="AG3:AG8"/>
    <mergeCell ref="AH3:AK8"/>
    <mergeCell ref="AS3:AS8"/>
    <mergeCell ref="AT3:AW8"/>
    <mergeCell ref="AS26:AS31"/>
    <mergeCell ref="AT24:AW24"/>
    <mergeCell ref="AS12:AT12"/>
    <mergeCell ref="BC14:BD14"/>
    <mergeCell ref="AY11:AZ11"/>
    <mergeCell ref="U3:U8"/>
    <mergeCell ref="V3:Y8"/>
    <mergeCell ref="U14:V14"/>
    <mergeCell ref="W14:X14"/>
    <mergeCell ref="Y14:Z14"/>
    <mergeCell ref="I1:BP2"/>
    <mergeCell ref="A3:G9"/>
    <mergeCell ref="A10:G10"/>
    <mergeCell ref="H3:H9"/>
    <mergeCell ref="I3:I8"/>
    <mergeCell ref="O9:T9"/>
    <mergeCell ref="U9:Z9"/>
    <mergeCell ref="I9:N9"/>
    <mergeCell ref="J3:M8"/>
    <mergeCell ref="T3:T8"/>
    <mergeCell ref="CB9:CD10"/>
    <mergeCell ref="C19:F19"/>
    <mergeCell ref="C15:F15"/>
    <mergeCell ref="C16:F16"/>
    <mergeCell ref="AW11:AX11"/>
    <mergeCell ref="AM11:AN11"/>
    <mergeCell ref="AE11:AF11"/>
    <mergeCell ref="AG11:AH11"/>
    <mergeCell ref="AI11:AJ11"/>
    <mergeCell ref="BG17:BH17"/>
    <mergeCell ref="BI17:BJ17"/>
    <mergeCell ref="BK17:BL17"/>
    <mergeCell ref="AC12:AD12"/>
    <mergeCell ref="BK13:BL13"/>
    <mergeCell ref="AM12:AN12"/>
    <mergeCell ref="AO12:AP12"/>
    <mergeCell ref="AQ12:AR12"/>
    <mergeCell ref="BO18:BP18"/>
    <mergeCell ref="BO19:BP19"/>
    <mergeCell ref="BM16:BN16"/>
    <mergeCell ref="BO16:BP16"/>
    <mergeCell ref="BM17:BN17"/>
    <mergeCell ref="T26:T31"/>
    <mergeCell ref="U26:U31"/>
    <mergeCell ref="BR11:CF12"/>
    <mergeCell ref="BR13:CF13"/>
    <mergeCell ref="BR25:CF25"/>
    <mergeCell ref="BR26:CF26"/>
    <mergeCell ref="BR28:BS28"/>
    <mergeCell ref="BU28:CA28"/>
    <mergeCell ref="BR29:BS29"/>
    <mergeCell ref="BU29:CA29"/>
    <mergeCell ref="BU31:CA31"/>
    <mergeCell ref="BU4:CA4"/>
    <mergeCell ref="BR4:BS4"/>
    <mergeCell ref="BR27:BS27"/>
    <mergeCell ref="BU27:CA27"/>
    <mergeCell ref="BR9:CA10"/>
    <mergeCell ref="BU5:CA5"/>
    <mergeCell ref="BO17:BP17"/>
    <mergeCell ref="BM19:BN19"/>
    <mergeCell ref="AU12:AV12"/>
    <mergeCell ref="AU11:AV11"/>
    <mergeCell ref="AE12:AF12"/>
    <mergeCell ref="AG12:AH12"/>
    <mergeCell ref="AI12:AJ12"/>
    <mergeCell ref="AW12:AX12"/>
    <mergeCell ref="AS11:AT11"/>
    <mergeCell ref="AK11:AL11"/>
    <mergeCell ref="AQ11:AR11"/>
    <mergeCell ref="AO11:AP11"/>
    <mergeCell ref="AY12:AZ12"/>
    <mergeCell ref="AK12:AL12"/>
    <mergeCell ref="AC11:AD11"/>
  </mergeCells>
  <phoneticPr fontId="0" type="noConversion"/>
  <printOptions horizontalCentered="1" verticalCentered="1"/>
  <pageMargins left="0" right="0" top="0" bottom="0" header="0" footer="0"/>
  <pageSetup paperSize="9" scale="80" orientation="landscape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322F-0BE9-4FB9-ACD2-A31CA733BE08}">
  <sheetPr>
    <pageSetUpPr fitToPage="1"/>
  </sheetPr>
  <dimension ref="A1:DP50"/>
  <sheetViews>
    <sheetView showGridLines="0" zoomScale="81" workbookViewId="0">
      <selection sqref="A1:G2"/>
    </sheetView>
  </sheetViews>
  <sheetFormatPr defaultColWidth="9.16796875" defaultRowHeight="12.75" x14ac:dyDescent="0.15"/>
  <cols>
    <col min="1" max="1" width="1.6171875" style="45" customWidth="1"/>
    <col min="2" max="2" width="2.6953125" style="45" customWidth="1"/>
    <col min="3" max="3" width="14.0234375" style="48" customWidth="1"/>
    <col min="4" max="4" width="1.6171875" style="48" bestFit="1" customWidth="1"/>
    <col min="5" max="5" width="14.0234375" style="48" customWidth="1"/>
    <col min="6" max="6" width="2.6953125" style="48" customWidth="1"/>
    <col min="7" max="7" width="1.6171875" style="48" customWidth="1"/>
    <col min="8" max="8" width="3.7734375" style="45" bestFit="1" customWidth="1"/>
    <col min="9" max="68" width="1.34765625" style="45" customWidth="1"/>
    <col min="69" max="69" width="2.96484375" style="16" customWidth="1"/>
    <col min="70" max="70" width="4.04296875" style="45" bestFit="1" customWidth="1"/>
    <col min="71" max="71" width="14.15625" style="45" bestFit="1" customWidth="1"/>
    <col min="72" max="72" width="2.96484375" style="45" customWidth="1"/>
    <col min="73" max="73" width="1.75" style="45" customWidth="1"/>
    <col min="74" max="74" width="2.96484375" style="45" customWidth="1"/>
    <col min="75" max="75" width="1.75" style="45" customWidth="1"/>
    <col min="76" max="76" width="2.96484375" style="45" customWidth="1"/>
    <col min="77" max="77" width="1.75" style="45" customWidth="1"/>
    <col min="78" max="78" width="2.96484375" style="45" customWidth="1"/>
    <col min="79" max="79" width="1.75" style="45" customWidth="1"/>
    <col min="80" max="80" width="4.3125" style="45" bestFit="1" customWidth="1"/>
    <col min="81" max="81" width="1.75" style="45" customWidth="1"/>
    <col min="82" max="82" width="4.3125" style="45" customWidth="1"/>
    <col min="83" max="83" width="1.75" style="45" customWidth="1"/>
    <col min="84" max="84" width="4.3125" style="45" customWidth="1"/>
    <col min="85" max="120" width="9.16796875" style="16" hidden="1" customWidth="1"/>
    <col min="121" max="16384" width="9.16796875" style="45"/>
  </cols>
  <sheetData>
    <row r="1" spans="1:120" ht="14.45" customHeight="1" x14ac:dyDescent="0.15">
      <c r="A1" s="165" t="str">
        <f>CONCATENATE(DB!D2,"."," runde")</f>
        <v>2. runde</v>
      </c>
      <c r="B1" s="126"/>
      <c r="C1" s="126"/>
      <c r="D1" s="126"/>
      <c r="E1" s="126"/>
      <c r="F1" s="126"/>
      <c r="G1" s="126"/>
      <c r="H1" s="165"/>
      <c r="I1" s="165" t="str">
        <f>CONCATENATE("Lund's Ligaturnering ",DB!B1)</f>
        <v>Lund's Ligaturnering 2026</v>
      </c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49"/>
      <c r="BR1" s="149" t="s">
        <v>17</v>
      </c>
      <c r="BS1" s="149"/>
      <c r="BT1" s="149"/>
      <c r="BU1" s="149"/>
      <c r="BV1" s="149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6">
        <f t="shared" ref="CG1:CG13" si="0">IF(H11=1,1,IF(H11="x",1,IF(H11=2,1,0)))</f>
        <v>1</v>
      </c>
      <c r="CH1" s="16">
        <f>IF(I9="",CM14,0)</f>
        <v>4</v>
      </c>
      <c r="CI1" s="16">
        <f>IF(I9="",1,0)</f>
        <v>1</v>
      </c>
      <c r="CJ1" s="16" t="str">
        <f>IF(J3=DB!K50,DB!W50,IF(J3=DB!K51,DB!W51,IF(J3=DB!K52,DB!W52,IF(J3=DB!K53,DB!W53,IF(J3=DB!K54,DB!W54,IF(J3=DB!K55,DB!W55,IF(J3=DB!K56,DB!W56,IF(J3=DB!K57,DB!W57,CK1))))))))</f>
        <v/>
      </c>
      <c r="CK1" s="16" t="str">
        <f>IF(J3=DB!K58,DB!W58,IF(J3=DB!K59,DB!W59,IF(J3=DB!K61,DB!W61,IF(J3=DB!K62,DB!W62,IF(J3=DB!K63,DB!W63,IF(J3=DB!K64,DB!W64,IF(J3=DB!K65,DB!W65,IF(J3=DB!K66,DB!W66,CL1))))))))</f>
        <v/>
      </c>
      <c r="CL1" s="16" t="str">
        <f>IF(J3=DB!K67,DB!W67,IF(J3=DB!K68,DB!W68,IF(J3=DB!K69,DB!W69,DB!W70)))</f>
        <v/>
      </c>
      <c r="CM1" s="16">
        <f>IF(J3=Rækker!B47,Rækker!B51,IF(J3=Rækker!D47,Rækker!D51,IF(J3=Rækker!F47,Rækker!F51,IF(J3=Rækker!H47,Rækker!H51,IF(J3=Rækker!J47,Rækker!J51,IF(J3=Rækker!L47,Rækker!L51,IF(J3=Rækker!N47,Rækker!N51,IF(J3=Rækker!P47,Rækker!P51,CN1))))))))</f>
        <v>1</v>
      </c>
      <c r="CN1" s="16">
        <f>IF(J3=Rækker!R47,Rækker!R51,IF(J3=Rækker!T47,Rækker!T51,IF(J3=Rækker!V47,Rækker!V51,IF(J3=Rækker!X47,Rækker!X51,IF(J3=Rækker!Z47,Rækker!Z51,IF(J3=Rækker!AB47,Rækker!AB51,IF(J3=Rækker!AD47,Rækker!AD51,IF(J3=Rækker!AF47,Rækker!AF51,CO1))))))))</f>
        <v>1</v>
      </c>
      <c r="CO1" s="16">
        <f>IF(J3=Rækker!AH47,Rækker!AH51,IF(J3=Rækker!AJ47,Rækker!AJ51,IF(J3=Rækker!AL47,Rækker!AL51,IF(J3=Rækker!AN47,Rækker!AN51,0))))</f>
        <v>1</v>
      </c>
      <c r="CP1" s="16">
        <f>IF(P3=Rækker!B47,Rækker!B51,IF(P3=Rækker!D47,Rækker!D51,IF(P3=Rækker!F47,Rækker!F51,IF(P3=Rækker!H47,Rækker!H51,IF(P3=Rækker!J47,Rækker!J51,IF(P3=Rækker!L47,Rækker!L51,IF(P3=Rækker!N47,Rækker!N51,IF(P3=Rækker!P47,Rækker!P51,CQ1))))))))</f>
        <v>1</v>
      </c>
      <c r="CQ1" s="16">
        <f>IF(P3=Rækker!R47,Rækker!R51,IF(P3=Rækker!T47,Rækker!T51,IF(P3=Rækker!V47,Rækker!V51,IF(P3=Rækker!X47,Rækker!X51,IF(P3=Rækker!Z47,Rækker!Z51,IF(P3=Rækker!AB47,Rækker!AB51,IF(P3=Rækker!AD47,Rækker!AD51,IF(P3=Rækker!AF47,Rækker!AF51,CR1))))))))</f>
        <v>0</v>
      </c>
      <c r="CR1" s="16">
        <f>IF(P3=Rækker!AH47,Rækker!AH51,IF(P3=Rækker!AJ47,Rækker!AJ51,IF(P3=Rækker!AL47,Rækker!AL51,IF(P3=Rækker!AN47,Rækker!AN51,0))))</f>
        <v>0</v>
      </c>
      <c r="CS1" s="16">
        <f>IF(V3=Rækker!B47,Rækker!B51,IF(V3=Rækker!D47,Rækker!D51,IF(V3=Rækker!F47,Rækker!F51,IF(V3=Rækker!H47,Rækker!H51,IF(V3=Rækker!J47,Rækker!J51,IF(V3=Rækker!L47,Rækker!L51,IF(V3=Rækker!N47,Rækker!N51,IF(V3=Rækker!P47,Rækker!P51,CT1))))))))</f>
        <v>1</v>
      </c>
      <c r="CT1" s="16">
        <f>IF(V3=Rækker!R47,Rækker!R51,IF(V3=Rækker!T47,Rækker!T51,IF(V3=Rækker!V47,Rækker!V51,IF(V3=Rækker!X47,Rækker!X51,IF(V3=Rækker!Z47,Rækker!Z51,IF(V3=Rækker!AB47,Rækker!AB51,IF(V3=Rækker!AD47,Rækker!AD51,IF(V3=Rækker!AF47,Rækker!AF51,CU1))))))))</f>
        <v>1</v>
      </c>
      <c r="CU1" s="16">
        <f>IF(V3=Rækker!AH47,Rækker!AH51,IF(V3=Rækker!AJ47,Rækker!AJ51,IF(V3=Rækker!AL47,Rækker!AL51,IF(V3=Rækker!AN47,Rækker!AN51,0))))</f>
        <v>0</v>
      </c>
      <c r="CV1" s="16">
        <f>IF(AB3=Rækker!B47,Rækker!B51,IF(AB3=Rækker!D47,Rækker!D51,IF(AB3=Rækker!F47,Rækker!F51,IF(AB3=Rækker!H47,Rækker!H51,IF(AB3=Rækker!J47,Rækker!J51,IF(AB3=Rækker!L47,Rækker!L51,IF(AB3=Rækker!N47,Rækker!N51,IF(AB3=Rækker!P47,Rækker!P51,CW1))))))))</f>
        <v>1</v>
      </c>
      <c r="CW1" s="16">
        <f>IF(AB3=Rækker!R47,Rækker!R51,IF(AB3=Rækker!T47,Rækker!T51,IF(AB3=Rækker!V47,Rækker!V51,IF(AB3=Rækker!X47,Rækker!X51,IF(AB3=Rækker!Z47,Rækker!Z51,IF(AB3=Rækker!AB47,Rækker!AB51,IF(AB3=Rækker!AD47,Rækker!AD51,IF(AB3=Rækker!AF47,Rækker!AF51,CX1))))))))</f>
        <v>1</v>
      </c>
      <c r="CX1" s="16">
        <f>IF(AB3=Rækker!AH47,Rækker!AH51,IF(AB3=Rækker!AJ47,Rækker!AJ51,IF(AB3=Rækker!AL47,Rækker!AL51,IF(AB3=Rækker!AN47,Rækker!AN51,0))))</f>
        <v>0</v>
      </c>
      <c r="CY1" s="16">
        <f>IF(AH3=Rækker!B47,Rækker!B51,IF(AH3=Rækker!D47,Rækker!D51,IF(AH3=Rækker!F47,Rækker!F51,IF(AH3=Rækker!H47,Rækker!H51,IF(AH3=Rækker!J47,Rækker!J51,IF(AH3=Rækker!L47,Rækker!L51,IF(AH3=Rækker!N47,Rækker!N51,IF(AH3=Rækker!P47,Rækker!P51,CZ1))))))))</f>
        <v>1</v>
      </c>
      <c r="CZ1" s="16">
        <f>IF(AH3=Rækker!R47,Rækker!R51,IF(AH3=Rækker!T47,Rækker!T51,IF(AH3=Rækker!V47,Rækker!V51,IF(AH3=Rækker!X47,Rækker!X51,IF(AH3=Rækker!Z47,Rækker!Z51,IF(AH3=Rækker!AB47,Rækker!AB51,IF(AH3=Rækker!AD47,Rækker!AD51,IF(AH3=Rækker!AF47,Rækker!AF51,DA1))))))))</f>
        <v>0</v>
      </c>
      <c r="DA1" s="16">
        <f>IF(AH3=Rækker!AH47,Rækker!AH51,IF(AH3=Rækker!AJ47,Rækker!AJ51,IF(AH3=Rækker!AL47,Rækker!AL51,IF(AH3=Rækker!AN47,Rækker!AN51,0))))</f>
        <v>0</v>
      </c>
      <c r="DB1" s="16">
        <f>IF(AN3=Rækker!B47,Rækker!B51,IF(AN3=Rækker!D47,Rækker!D51,IF(AN3=Rækker!F47,Rækker!F51,IF(AN3=Rækker!H47,Rækker!H51,IF(AN3=Rækker!J47,Rækker!J51,IF(AN3=Rækker!L47,Rækker!L51,IF(AN3=Rækker!N47,Rækker!N51,IF(AN3=Rækker!P47,Rækker!P51,DC1))))))))</f>
        <v>1</v>
      </c>
      <c r="DC1" s="16">
        <f>IF(AN3=Rækker!R47,Rækker!R51,IF(AN3=Rækker!T47,Rækker!T51,IF(AN3=Rækker!V47,Rækker!V51,IF(AN3=Rækker!X47,Rækker!X51,IF(AN3=Rækker!Z47,Rækker!Z51,IF(AN3=Rækker!AB47,Rækker!AB51,IF(AN3=Rækker!AD47,Rækker!AD51,IF(AN3=Rækker!AF47,Rækker!AF51,DD1))))))))</f>
        <v>0</v>
      </c>
      <c r="DD1" s="16">
        <f>IF(AN3=Rækker!AH47,Rækker!AH51,IF(AN3=Rækker!AJ47,Rækker!AJ51,IF(AN3=Rækker!AL47,Rækker!AL51,IF(AN3=Rækker!AN47,Rækker!AN51,0))))</f>
        <v>0</v>
      </c>
      <c r="DE1" s="16">
        <f>IF(AT3=Rækker!B47,Rækker!B51,IF(AT3=Rækker!D47,Rækker!D51,IF(AT3=Rækker!F47,Rækker!F51,IF(AT3=Rækker!H47,Rækker!H51,IF(AT3=Rækker!J47,Rækker!J51,IF(AT3=Rækker!L47,Rækker!L51,IF(AT3=Rækker!N47,Rækker!N51,IF(AT3=Rækker!P47,Rækker!P51,DF1))))))))</f>
        <v>1</v>
      </c>
      <c r="DF1" s="16">
        <f>IF(AT3=Rækker!R47,Rækker!R51,IF(AT3=Rækker!T47,Rækker!T51,IF(AT3=Rækker!V47,Rækker!V51,IF(AT3=Rækker!X47,Rækker!X51,IF(AT3=Rækker!Z47,Rækker!Z51,IF(AT3=Rækker!AB47,Rækker!AB51,IF(AT3=Rækker!AD47,Rækker!AD51,IF(AT3=Rækker!AF47,Rækker!AF51,DG1))))))))</f>
        <v>0</v>
      </c>
      <c r="DG1" s="16">
        <f>IF(AT3=Rækker!AH47,Rækker!AH51,IF(AT3=Rækker!AJ47,Rækker!AJ51,IF(AT3=Rækker!AL47,Rækker!AL51,IF(AT3=Rækker!AN47,Rækker!AN51,0))))</f>
        <v>0</v>
      </c>
      <c r="DH1" s="16">
        <f>IF(AZ3=Rækker!B47,Rækker!B51,IF(AZ3=Rækker!D47,Rækker!D51,IF(AZ3=Rækker!F47,Rækker!F51,IF(AZ3=Rækker!H47,Rækker!H51,IF(AZ3=Rækker!J47,Rækker!J51,IF(AZ3=Rækker!L47,Rækker!L51,IF(AZ3=Rækker!N47,Rækker!N51,IF(AZ3=Rækker!P47,Rækker!P51,DI1))))))))</f>
        <v>1</v>
      </c>
      <c r="DI1" s="16">
        <f>IF(AZ3=Rækker!R47,Rækker!R51,IF(AZ3=Rækker!T47,Rækker!T51,IF(AZ3=Rækker!V47,Rækker!V51,IF(AZ3=Rækker!X47,Rækker!X51,IF(AZ3=Rækker!Z47,Rækker!Z51,IF(AZ3=Rækker!AB47,Rækker!AB51,IF(AZ3=Rækker!AD47,Rækker!AD51,IF(AZ3=Rækker!AF47,Rækker!AF51,DJ1))))))))</f>
        <v>1</v>
      </c>
      <c r="DJ1" s="16">
        <f>IF(AZ3=Rækker!AH47,Rækker!AH51,IF(AZ3=Rækker!AJ47,Rækker!AJ51,IF(AZ3=Rækker!AL47,Rækker!AL51,IF(AZ3=Rækker!AN47,Rækker!AN51,0))))</f>
        <v>1</v>
      </c>
      <c r="DK1" s="16">
        <f>IF(BF3=Rækker!B47,Rækker!B51,IF(BF3=Rækker!D47,Rækker!D51,IF(BF3=Rækker!F47,Rækker!F51,IF(BF3=Rækker!H47,Rækker!H51,IF(BF3=Rækker!J47,Rækker!J51,IF(BF3=Rækker!L47,Rækker!L51,IF(BF3=Rækker!N47,Rækker!N51,IF(BF3=Rækker!P47,Rækker!P51,DL1))))))))</f>
        <v>1</v>
      </c>
      <c r="DL1" s="16">
        <f>IF(BF3=Rækker!R47,Rækker!R51,IF(BF3=Rækker!T47,Rækker!T51,IF(BF3=Rækker!V47,Rækker!V51,IF(BF3=Rækker!X47,Rækker!X51,IF(BF3=Rækker!Z47,Rækker!Z51,IF(BF3=Rækker!AB47,Rækker!AB51,IF(BF3=Rækker!AD47,Rækker!AD51,IF(BF3=Rækker!AF47,Rækker!AF51,DM1))))))))</f>
        <v>1</v>
      </c>
      <c r="DM1" s="16">
        <f>IF(BF3=Rækker!AH47,Rækker!AH51,IF(BF3=Rækker!AJ47,Rækker!AJ51,IF(BF3=Rækker!AL47,Rækker!AL51,IF(BF3=Rækker!AN47,Rækker!AN51,0))))</f>
        <v>0</v>
      </c>
      <c r="DN1" s="16">
        <f>IF(BL3=Rækker!B47,Rækker!B51,IF(BL3=Rækker!D47,Rækker!D51,IF(BL3=Rækker!F47,Rækker!F51,IF(BL3=Rækker!H47,Rækker!H51,IF(BL3=Rækker!J47,Rækker!J51,IF(BL3=Rækker!L47,Rækker!L51,IF(BL3=Rækker!N47,Rækker!N51,IF(BL3=Rækker!P47,Rækker!P51,DO1))))))))</f>
        <v>1</v>
      </c>
      <c r="DO1" s="16">
        <f>IF(BL3=Rækker!R47,Rækker!R51,IF(BL3=Rækker!T47,Rækker!T51,IF(BL3=Rækker!V47,Rækker!V51,IF(BL3=Rækker!X47,Rækker!X51,IF(BL3=Rækker!Z47,Rækker!Z51,IF(BL3=Rækker!AB47,Rækker!AB51,IF(BL3=Rækker!AD47,Rækker!AD51,IF(BL3=Rækker!AF47,Rækker!AF51,DP1))))))))</f>
        <v>1</v>
      </c>
      <c r="DP1" s="16">
        <f>IF(BL3=Rækker!AH47,Rækker!AH51,IF(BL3=Rækker!AJ47,Rækker!AJ51,IF(BL3=Rækker!AL47,Rækker!AL51,IF(BL3=Rækker!AN47,Rækker!AN51,0))))</f>
        <v>0</v>
      </c>
    </row>
    <row r="2" spans="1:120" ht="14.45" customHeight="1" thickBot="1" x14ac:dyDescent="0.2">
      <c r="A2" s="166"/>
      <c r="B2" s="166"/>
      <c r="C2" s="166"/>
      <c r="D2" s="166"/>
      <c r="E2" s="166"/>
      <c r="F2" s="166"/>
      <c r="G2" s="166"/>
      <c r="H2" s="167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  <c r="BK2" s="166"/>
      <c r="BL2" s="166"/>
      <c r="BM2" s="166"/>
      <c r="BN2" s="166"/>
      <c r="BO2" s="166"/>
      <c r="BP2" s="166"/>
      <c r="BQ2" s="149"/>
      <c r="BR2" s="149"/>
      <c r="BS2" s="149"/>
      <c r="BT2" s="149"/>
      <c r="BU2" s="149"/>
      <c r="BV2" s="149"/>
      <c r="BW2" s="149"/>
      <c r="BX2" s="149"/>
      <c r="BY2" s="149"/>
      <c r="BZ2" s="149"/>
      <c r="CA2" s="149"/>
      <c r="CB2" s="149"/>
      <c r="CC2" s="149"/>
      <c r="CD2" s="149"/>
      <c r="CE2" s="149"/>
      <c r="CF2" s="149"/>
      <c r="CG2" s="16">
        <f t="shared" si="0"/>
        <v>1</v>
      </c>
      <c r="CH2" s="16">
        <f>IF(O9="",CP14,0)</f>
        <v>6</v>
      </c>
      <c r="CI2" s="16">
        <f>IF(O9="",1,0)</f>
        <v>1</v>
      </c>
      <c r="CJ2" s="16" t="str">
        <f>IF(P3=DB!K50,DB!W50,IF(P3=DB!K51,DB!W51,IF(P3=DB!K52,DB!W52,IF(P3=DB!K53,DB!W53,IF(P3=DB!K54,DB!W54,IF(P3=DB!K55,DB!W55,IF(P3=DB!K56,DB!W56,IF(P3=DB!K57,DB!W57,CK2))))))))</f>
        <v/>
      </c>
      <c r="CK2" s="16" t="str">
        <f>IF(P3=DB!K58,DB!W58,IF(P3=DB!K59,DB!W59,IF(P3=DB!K61,DB!W61,IF(P3=DB!K62,DB!W62,IF(P3=DB!K63,DB!W63,IF(P3=DB!K64,DB!W64,IF(P3=DB!K65,DB!W65,IF(P3=DB!K66,DB!W66,CL2))))))))</f>
        <v/>
      </c>
      <c r="CL2" s="16" t="str">
        <f>IF(P3=DB!K67,DB!W67,IF(P3=DB!K68,DB!W68,IF(P3=DB!K69,DB!W69,DB!W70)))</f>
        <v/>
      </c>
      <c r="CM2" s="16" t="str">
        <f>IF(J3=Rækker!B47,Rækker!B52,IF(J3=Rækker!D47,Rækker!D52,IF(J3=Rækker!F47,Rækker!F52,IF(J3=Rækker!H47,Rækker!H52,IF(J3=Rækker!J47,Rækker!J52,IF(J3=Rækker!L47,Rækker!L52,IF(J3=Rækker!N47,Rækker!N52,IF(J3=Rækker!P47,Rækker!P52,CN2))))))))</f>
        <v>x</v>
      </c>
      <c r="CN2" s="16" t="str">
        <f>IF(J3=Rækker!R47,Rækker!R52,IF(J3=Rækker!T47,Rækker!T52,IF(J3=Rækker!V47,Rækker!V52,IF(J3=Rækker!X47,Rækker!X52,IF(J3=Rækker!Z47,Rækker!Z52,IF(J3=Rækker!AB47,Rækker!AB52,IF(J3=Rækker!AD47,Rækker!AD52,IF(J3=Rækker!AF47,Rækker!AF52,CO2))))))))</f>
        <v>x</v>
      </c>
      <c r="CO2" s="16" t="str">
        <f>IF(J3=Rækker!AH47,Rækker!AH52,IF(J3=Rækker!AJ47,Rækker!AJ52,IF(J3=Rækker!AL47,Rækker!AL52,IF(J3=Rækker!AN47,Rækker!AN52,0))))</f>
        <v>x</v>
      </c>
      <c r="CP2" s="16">
        <f>IF(P3=Rækker!B47,Rækker!B52,IF(P3=Rækker!D47,Rækker!D52,IF(P3=Rækker!F47,Rækker!F52,IF(P3=Rækker!H47,Rækker!H52,IF(P3=Rækker!J47,Rækker!J52,IF(P3=Rækker!L47,Rækker!L52,IF(P3=Rækker!N47,Rækker!N52,IF(P3=Rækker!P47,Rækker!P52,CQ2))))))))</f>
        <v>2</v>
      </c>
      <c r="CQ2" s="16">
        <f>IF(P3=Rækker!R47,Rækker!R52,IF(P3=Rækker!T47,Rækker!T52,IF(P3=Rækker!V47,Rækker!V52,IF(P3=Rækker!X47,Rækker!X52,IF(P3=Rækker!Z47,Rækker!Z52,IF(P3=Rækker!AB47,Rækker!AB52,IF(P3=Rækker!AD47,Rækker!AD52,IF(P3=Rækker!AF47,Rækker!AF52,CR2))))))))</f>
        <v>0</v>
      </c>
      <c r="CR2" s="16">
        <f>IF(P3=Rækker!AH47,Rækker!AH52,IF(P3=Rækker!AJ47,Rækker!AJ52,IF(P3=Rækker!AL47,Rækker!AL52,IF(P3=Rækker!AN47,Rækker!AN52,0))))</f>
        <v>0</v>
      </c>
      <c r="CS2" s="16">
        <f>IF(V3=Rækker!B47,Rækker!B52,IF(V3=Rækker!D47,Rækker!D52,IF(V3=Rækker!F47,Rækker!F52,IF(V3=Rækker!H47,Rækker!H52,IF(V3=Rækker!J47,Rækker!J52,IF(V3=Rækker!L47,Rækker!L52,IF(V3=Rækker!N47,Rækker!N52,IF(V3=Rækker!P47,Rækker!P52,CT2))))))))</f>
        <v>1</v>
      </c>
      <c r="CT2" s="16">
        <f>IF(V3=Rækker!R47,Rækker!R52,IF(V3=Rækker!T47,Rækker!T52,IF(V3=Rækker!V47,Rækker!V52,IF(V3=Rækker!X47,Rækker!X52,IF(V3=Rækker!Z47,Rækker!Z52,IF(V3=Rækker!AB47,Rækker!AB52,IF(V3=Rækker!AD47,Rækker!AD52,IF(V3=Rækker!AF47,Rækker!AF52,CU2))))))))</f>
        <v>1</v>
      </c>
      <c r="CU2" s="16">
        <f>IF(V3=Rækker!AH47,Rækker!AH52,IF(V3=Rækker!AJ47,Rækker!AJ52,IF(V3=Rækker!AL47,Rækker!AL52,IF(V3=Rækker!AN47,Rækker!AN52,0))))</f>
        <v>0</v>
      </c>
      <c r="CV2" s="16">
        <f>IF(AB3=Rækker!B47,Rækker!B52,IF(AB3=Rækker!D47,Rækker!D52,IF(AB3=Rækker!F47,Rækker!F52,IF(AB3=Rækker!H47,Rækker!H52,IF(AB3=Rækker!J47,Rækker!J52,IF(AB3=Rækker!L47,Rækker!L52,IF(AB3=Rækker!N47,Rækker!N52,IF(AB3=Rækker!P47,Rækker!P52,CW2))))))))</f>
        <v>2</v>
      </c>
      <c r="CW2" s="16">
        <f>IF(AB3=Rækker!R47,Rækker!R52,IF(AB3=Rækker!T47,Rækker!T52,IF(AB3=Rækker!V47,Rækker!V52,IF(AB3=Rækker!X47,Rækker!X52,IF(AB3=Rækker!Z47,Rækker!Z52,IF(AB3=Rækker!AB47,Rækker!AB52,IF(AB3=Rækker!AD47,Rækker!AD52,IF(AB3=Rækker!AF47,Rækker!AF52,CX2))))))))</f>
        <v>2</v>
      </c>
      <c r="CX2" s="16">
        <f>IF(AB3=Rækker!AH47,Rækker!AH52,IF(AB3=Rækker!AJ47,Rækker!AJ52,IF(AB3=Rækker!AL47,Rækker!AL52,IF(AB3=Rækker!AN47,Rækker!AN52,0))))</f>
        <v>0</v>
      </c>
      <c r="CY2" s="16">
        <f>IF(AH3=Rækker!B47,Rækker!B52,IF(AH3=Rækker!D47,Rækker!D52,IF(AH3=Rækker!F47,Rækker!F52,IF(AH3=Rækker!H47,Rækker!H52,IF(AH3=Rækker!J47,Rækker!J52,IF(AH3=Rækker!L47,Rækker!L52,IF(AH3=Rækker!N47,Rækker!N52,IF(AH3=Rækker!P47,Rækker!P52,CZ2))))))))</f>
        <v>1</v>
      </c>
      <c r="CZ2" s="16">
        <f>IF(AH3=Rækker!R47,Rækker!R52,IF(AH3=Rækker!T47,Rækker!T52,IF(AH3=Rækker!V47,Rækker!V52,IF(AH3=Rækker!X47,Rækker!X52,IF(AH3=Rækker!Z47,Rækker!Z52,IF(AH3=Rækker!AB47,Rækker!AB52,IF(AH3=Rækker!AD47,Rækker!AD52,IF(AH3=Rækker!AF47,Rækker!AF52,DA2))))))))</f>
        <v>0</v>
      </c>
      <c r="DA2" s="16">
        <f>IF(AH3=Rækker!AH47,Rækker!AH52,IF(AH3=Rækker!AJ47,Rækker!AJ52,IF(AH3=Rækker!AL47,Rækker!AL52,IF(AH3=Rækker!AN47,Rækker!AN52,0))))</f>
        <v>0</v>
      </c>
      <c r="DB2" s="16" t="str">
        <f>IF(AN3=Rækker!B47,Rækker!B52,IF(AN3=Rækker!D47,Rækker!D52,IF(AN3=Rækker!F47,Rækker!F52,IF(AN3=Rækker!H47,Rækker!H52,IF(AN3=Rækker!J47,Rækker!J52,IF(AN3=Rækker!L47,Rækker!L52,IF(AN3=Rækker!N47,Rækker!N52,IF(AN3=Rækker!P47,Rækker!P52,DC2))))))))</f>
        <v>x</v>
      </c>
      <c r="DC2" s="16">
        <f>IF(AN3=Rækker!R47,Rækker!R52,IF(AN3=Rækker!T47,Rækker!T52,IF(AN3=Rækker!V47,Rækker!V52,IF(AN3=Rækker!X47,Rækker!X52,IF(AN3=Rækker!Z47,Rækker!Z52,IF(AN3=Rækker!AB47,Rækker!AB52,IF(AN3=Rækker!AD47,Rækker!AD52,IF(AN3=Rækker!AF47,Rækker!AF52,DD2))))))))</f>
        <v>0</v>
      </c>
      <c r="DD2" s="16">
        <f>IF(AN3=Rækker!AH47,Rækker!AH52,IF(AN3=Rækker!AJ47,Rækker!AJ52,IF(AN3=Rækker!AL47,Rækker!AL52,IF(AN3=Rækker!AN47,Rækker!AN52,0))))</f>
        <v>0</v>
      </c>
      <c r="DE2" s="16" t="str">
        <f>IF(AT3=Rækker!B47,Rækker!B52,IF(AT3=Rækker!D47,Rækker!D52,IF(AT3=Rækker!F47,Rækker!F52,IF(AT3=Rækker!H47,Rækker!H52,IF(AT3=Rækker!J47,Rækker!J52,IF(AT3=Rækker!L47,Rækker!L52,IF(AT3=Rækker!N47,Rækker!N52,IF(AT3=Rækker!P47,Rækker!P52,DF2))))))))</f>
        <v>x</v>
      </c>
      <c r="DF2" s="16">
        <f>IF(AT3=Rækker!R47,Rækker!R52,IF(AT3=Rækker!T47,Rækker!T52,IF(AT3=Rækker!V47,Rækker!V52,IF(AT3=Rækker!X47,Rækker!X52,IF(AT3=Rækker!Z47,Rækker!Z52,IF(AT3=Rækker!AB47,Rækker!AB52,IF(AT3=Rækker!AD47,Rækker!AD52,IF(AT3=Rækker!AF47,Rækker!AF52,DG2))))))))</f>
        <v>0</v>
      </c>
      <c r="DG2" s="16">
        <f>IF(AT3=Rækker!AH47,Rækker!AH52,IF(AT3=Rækker!AJ47,Rækker!AJ52,IF(AT3=Rækker!AL47,Rækker!AL52,IF(AT3=Rækker!AN47,Rækker!AN52,0))))</f>
        <v>0</v>
      </c>
      <c r="DH2" s="16">
        <f>IF(AZ3=Rækker!B47,Rækker!B52,IF(AZ3=Rækker!D47,Rækker!D52,IF(AZ3=Rækker!F47,Rækker!F52,IF(AZ3=Rækker!H47,Rækker!H52,IF(AZ3=Rækker!J47,Rækker!J52,IF(AZ3=Rækker!L47,Rækker!L52,IF(AZ3=Rækker!N47,Rækker!N52,IF(AZ3=Rækker!P47,Rækker!P52,DI2))))))))</f>
        <v>2</v>
      </c>
      <c r="DI2" s="16">
        <f>IF(AZ3=Rækker!R47,Rækker!R52,IF(AZ3=Rækker!T47,Rækker!T52,IF(AZ3=Rækker!V47,Rækker!V52,IF(AZ3=Rækker!X47,Rækker!X52,IF(AZ3=Rækker!Z47,Rækker!Z52,IF(AZ3=Rækker!AB47,Rækker!AB52,IF(AZ3=Rækker!AD47,Rækker!AD52,IF(AZ3=Rækker!AF47,Rækker!AF52,DJ2))))))))</f>
        <v>2</v>
      </c>
      <c r="DJ2" s="16">
        <f>IF(AZ3=Rækker!AH47,Rækker!AH52,IF(AZ3=Rækker!AJ47,Rækker!AJ52,IF(AZ3=Rækker!AL47,Rækker!AL52,IF(AZ3=Rækker!AN47,Rækker!AN52,0))))</f>
        <v>2</v>
      </c>
      <c r="DK2" s="16">
        <f>IF(BF3=Rækker!B47,Rækker!B52,IF(BF3=Rækker!D47,Rækker!D52,IF(BF3=Rækker!F47,Rækker!F52,IF(BF3=Rækker!H47,Rækker!H52,IF(BF3=Rækker!J47,Rækker!J52,IF(BF3=Rækker!L47,Rækker!L52,IF(BF3=Rækker!N47,Rækker!N52,IF(BF3=Rækker!P47,Rækker!P52,DL2))))))))</f>
        <v>2</v>
      </c>
      <c r="DL2" s="16">
        <f>IF(BF3=Rækker!R47,Rækker!R52,IF(BF3=Rækker!T47,Rækker!T52,IF(BF3=Rækker!V47,Rækker!V52,IF(BF3=Rækker!X47,Rækker!X52,IF(BF3=Rækker!Z47,Rækker!Z52,IF(BF3=Rækker!AB47,Rækker!AB52,IF(BF3=Rækker!AD47,Rækker!AD52,IF(BF3=Rækker!AF47,Rækker!AF52,DM2))))))))</f>
        <v>2</v>
      </c>
      <c r="DM2" s="16">
        <f>IF(BF3=Rækker!AH47,Rækker!AH52,IF(BF3=Rækker!AJ47,Rækker!AJ52,IF(BF3=Rækker!AL47,Rækker!AL52,IF(BF3=Rækker!AN47,Rækker!AN52,0))))</f>
        <v>0</v>
      </c>
      <c r="DN2" s="16">
        <f>IF(BL3=Rækker!B47,Rækker!B52,IF(BL3=Rækker!D47,Rækker!D52,IF(BL3=Rækker!F47,Rækker!F52,IF(BL3=Rækker!H47,Rækker!H52,IF(BL3=Rækker!J47,Rækker!J52,IF(BL3=Rækker!L47,Rækker!L52,IF(BL3=Rækker!N47,Rækker!N52,IF(BL3=Rækker!P47,Rækker!P52,DO2))))))))</f>
        <v>1</v>
      </c>
      <c r="DO2" s="16">
        <f>IF(BL3=Rækker!R47,Rækker!R52,IF(BL3=Rækker!T47,Rækker!T52,IF(BL3=Rækker!V47,Rækker!V52,IF(BL3=Rækker!X47,Rækker!X52,IF(BL3=Rækker!Z47,Rækker!Z52,IF(BL3=Rækker!AB47,Rækker!AB52,IF(BL3=Rækker!AD47,Rækker!AD52,IF(BL3=Rækker!AF47,Rækker!AF52,DP2))))))))</f>
        <v>1</v>
      </c>
      <c r="DP2" s="16">
        <f>IF(BL3=Rækker!AH47,Rækker!AH52,IF(BL3=Rækker!AJ47,Rækker!AJ52,IF(BL3=Rækker!AL47,Rækker!AL52,IF(BL3=Rækker!AN47,Rækker!AN52,0))))</f>
        <v>0</v>
      </c>
    </row>
    <row r="3" spans="1:120" ht="14.45" customHeight="1" x14ac:dyDescent="0.15">
      <c r="A3" s="215" t="str">
        <f>Rækker!B1</f>
        <v>Uge 43</v>
      </c>
      <c r="B3" s="216"/>
      <c r="C3" s="197"/>
      <c r="D3" s="197"/>
      <c r="E3" s="197"/>
      <c r="F3" s="197"/>
      <c r="G3" s="195"/>
      <c r="H3" s="213" t="s">
        <v>21</v>
      </c>
      <c r="I3" s="201"/>
      <c r="J3" s="198" t="str">
        <f>DB!E30</f>
        <v>ÅZÆTZØW</v>
      </c>
      <c r="K3" s="199"/>
      <c r="L3" s="199"/>
      <c r="M3" s="199"/>
      <c r="N3" s="206" t="s">
        <v>20</v>
      </c>
      <c r="O3" s="197"/>
      <c r="P3" s="198" t="str">
        <f>DB!F30</f>
        <v>Gunners</v>
      </c>
      <c r="Q3" s="199"/>
      <c r="R3" s="199"/>
      <c r="S3" s="199"/>
      <c r="T3" s="209"/>
      <c r="U3" s="201"/>
      <c r="V3" s="198" t="str">
        <f>DB!E31</f>
        <v>Nielsen</v>
      </c>
      <c r="W3" s="198"/>
      <c r="X3" s="198"/>
      <c r="Y3" s="198"/>
      <c r="Z3" s="206" t="s">
        <v>20</v>
      </c>
      <c r="AA3" s="197"/>
      <c r="AB3" s="198" t="str">
        <f>DB!F31</f>
        <v>McCoist</v>
      </c>
      <c r="AC3" s="199"/>
      <c r="AD3" s="199"/>
      <c r="AE3" s="199"/>
      <c r="AF3" s="209"/>
      <c r="AG3" s="201"/>
      <c r="AH3" s="198" t="str">
        <f>DB!E32</f>
        <v>Højgård</v>
      </c>
      <c r="AI3" s="199"/>
      <c r="AJ3" s="199"/>
      <c r="AK3" s="199"/>
      <c r="AL3" s="206" t="s">
        <v>20</v>
      </c>
      <c r="AM3" s="197"/>
      <c r="AN3" s="198" t="str">
        <f>DB!F32</f>
        <v>Hede</v>
      </c>
      <c r="AO3" s="199"/>
      <c r="AP3" s="199"/>
      <c r="AQ3" s="199"/>
      <c r="AR3" s="209"/>
      <c r="AS3" s="201"/>
      <c r="AT3" s="198" t="str">
        <f>DB!E33</f>
        <v>LPHJ</v>
      </c>
      <c r="AU3" s="199"/>
      <c r="AV3" s="199"/>
      <c r="AW3" s="199"/>
      <c r="AX3" s="206" t="s">
        <v>20</v>
      </c>
      <c r="AY3" s="197"/>
      <c r="AZ3" s="198" t="str">
        <f>DB!F33</f>
        <v>Sergio</v>
      </c>
      <c r="BA3" s="199"/>
      <c r="BB3" s="199"/>
      <c r="BC3" s="199"/>
      <c r="BD3" s="209"/>
      <c r="BE3" s="201"/>
      <c r="BF3" s="198" t="str">
        <f>DB!E34</f>
        <v>Mauer</v>
      </c>
      <c r="BG3" s="199"/>
      <c r="BH3" s="199"/>
      <c r="BI3" s="199"/>
      <c r="BJ3" s="206" t="s">
        <v>20</v>
      </c>
      <c r="BK3" s="197"/>
      <c r="BL3" s="198" t="str">
        <f>DB!F34</f>
        <v>Schøn</v>
      </c>
      <c r="BM3" s="199"/>
      <c r="BN3" s="199"/>
      <c r="BO3" s="199"/>
      <c r="BP3" s="209"/>
      <c r="BQ3" s="17"/>
      <c r="BR3" s="150" t="str">
        <f>IF(CG14=13,CONCATENATE("Resultater, ",A1," - Pulje A:"),CONCATENATE("Resultater, ",DB!D1,". runde"," - Pulje A:"))</f>
        <v>Resultater, 2. runde - Pulje A:</v>
      </c>
      <c r="BS3" s="150"/>
      <c r="BT3" s="150"/>
      <c r="BU3" s="150"/>
      <c r="BV3" s="150"/>
      <c r="BW3" s="150"/>
      <c r="BX3" s="150"/>
      <c r="BY3" s="150"/>
      <c r="BZ3" s="150"/>
      <c r="CA3" s="150"/>
      <c r="CB3" s="150"/>
      <c r="CC3" s="150"/>
      <c r="CD3" s="150"/>
      <c r="CE3" s="150"/>
      <c r="CF3" s="150"/>
      <c r="CG3" s="16">
        <f t="shared" si="0"/>
        <v>1</v>
      </c>
      <c r="CH3" s="16">
        <f>IF(U9="",CS14,0)</f>
        <v>3</v>
      </c>
      <c r="CI3" s="16">
        <f>IF(U9="",1,0)</f>
        <v>1</v>
      </c>
      <c r="CJ3" s="16" t="str">
        <f>IF(V3=DB!K50,DB!W50,IF(V3=DB!K51,DB!W51,IF(V3=DB!K52,DB!W52,IF(V3=DB!K53,DB!W53,IF(V3=DB!K54,DB!W54,IF(V3=DB!K55,DB!W55,IF(V3=DB!K56,DB!W56,IF(V3=DB!K57,DB!W57,CK3))))))))</f>
        <v/>
      </c>
      <c r="CK3" s="16" t="str">
        <f>IF(V3=DB!K58,DB!W58,IF(V3=DB!K59,DB!W59,IF(V3=DB!K61,DB!W61,IF(V3=DB!K62,DB!W62,IF(V3=DB!K63,DB!W63,IF(V3=DB!K64,DB!W64,IF(V3=DB!K65,DB!W65,IF(V3=DB!K66,DB!W66,CL3))))))))</f>
        <v/>
      </c>
      <c r="CL3" s="16" t="str">
        <f>IF(V3=DB!K67,DB!W67,IF(V3=DB!K68,DB!W68,IF(V3=DB!K69,DB!W69,DB!W70)))</f>
        <v/>
      </c>
      <c r="CM3" s="16">
        <f>IF(J3=Rækker!B47,Rækker!B53,IF(J3=Rækker!D47,Rækker!D53,IF(J3=Rækker!F47,Rækker!F53,IF(J3=Rækker!H47,Rækker!H53,IF(J3=Rækker!J47,Rækker!J53,IF(J3=Rækker!L47,Rækker!L53,IF(J3=Rækker!N47,Rækker!N53,IF(J3=Rækker!P47,Rækker!P53,CN3))))))))</f>
        <v>1</v>
      </c>
      <c r="CN3" s="16">
        <f>IF(J3=Rækker!R47,Rækker!R53,IF(J3=Rækker!T47,Rækker!T53,IF(J3=Rækker!V47,Rækker!V53,IF(J3=Rækker!X47,Rækker!X53,IF(J3=Rækker!Z47,Rækker!Z53,IF(J3=Rækker!AB47,Rækker!AB53,IF(J3=Rækker!AD47,Rækker!AD53,IF(J3=Rækker!AF47,Rækker!AF53,CO3))))))))</f>
        <v>1</v>
      </c>
      <c r="CO3" s="16">
        <f>IF(J3=Rækker!AH47,Rækker!AH53,IF(J3=Rækker!AJ47,Rækker!AJ53,IF(J3=Rækker!AL47,Rækker!AL53,IF(J3=Rækker!AN47,Rækker!AN53,0))))</f>
        <v>1</v>
      </c>
      <c r="CP3" s="16">
        <f>IF(P3=Rækker!B47,Rækker!B53,IF(P3=Rækker!D47,Rækker!D53,IF(P3=Rækker!F47,Rækker!F53,IF(P3=Rækker!H47,Rækker!H53,IF(P3=Rækker!J47,Rækker!J53,IF(P3=Rækker!L47,Rækker!L53,IF(P3=Rækker!N47,Rækker!N53,IF(P3=Rækker!P47,Rækker!P53,CQ3))))))))</f>
        <v>1</v>
      </c>
      <c r="CQ3" s="16">
        <f>IF(P3=Rækker!R47,Rækker!R53,IF(P3=Rækker!T47,Rækker!T53,IF(P3=Rækker!V47,Rækker!V53,IF(P3=Rækker!X47,Rækker!X53,IF(P3=Rækker!Z47,Rækker!Z53,IF(P3=Rækker!AB47,Rækker!AB53,IF(P3=Rækker!AD47,Rækker!AD53,IF(P3=Rækker!AF47,Rækker!AF53,CR3))))))))</f>
        <v>0</v>
      </c>
      <c r="CR3" s="16">
        <f>IF(P3=Rækker!AH47,Rækker!AH53,IF(P3=Rækker!AJ47,Rækker!AJ53,IF(P3=Rækker!AL47,Rækker!AL53,IF(P3=Rækker!AN47,Rækker!AN53,0))))</f>
        <v>0</v>
      </c>
      <c r="CS3" s="16">
        <f>IF(V3=Rækker!B47,Rækker!B53,IF(V3=Rækker!D47,Rækker!D53,IF(V3=Rækker!F47,Rækker!F53,IF(V3=Rækker!H47,Rækker!H53,IF(V3=Rækker!J47,Rækker!J53,IF(V3=Rækker!L47,Rækker!L53,IF(V3=Rækker!N47,Rækker!N53,IF(V3=Rækker!P47,Rækker!P53,CT3))))))))</f>
        <v>1</v>
      </c>
      <c r="CT3" s="16">
        <f>IF(V3=Rækker!R47,Rækker!R53,IF(V3=Rækker!T47,Rækker!T53,IF(V3=Rækker!V47,Rækker!V53,IF(V3=Rækker!X47,Rækker!X53,IF(V3=Rækker!Z47,Rækker!Z53,IF(V3=Rækker!AB47,Rækker!AB53,IF(V3=Rækker!AD47,Rækker!AD53,IF(V3=Rækker!AF47,Rækker!AF53,CU3))))))))</f>
        <v>1</v>
      </c>
      <c r="CU3" s="16">
        <f>IF(V3=Rækker!AH47,Rækker!AH53,IF(V3=Rækker!AJ47,Rækker!AJ53,IF(V3=Rækker!AL47,Rækker!AL53,IF(V3=Rækker!AN47,Rækker!AN53,0))))</f>
        <v>0</v>
      </c>
      <c r="CV3" s="16" t="str">
        <f>IF(AB3=Rækker!B47,Rækker!B53,IF(AB3=Rækker!D47,Rækker!D53,IF(AB3=Rækker!F47,Rækker!F53,IF(AB3=Rækker!H47,Rækker!H53,IF(AB3=Rækker!J47,Rækker!J53,IF(AB3=Rækker!L47,Rækker!L53,IF(AB3=Rækker!N47,Rækker!N53,IF(AB3=Rækker!P47,Rækker!P53,CW3))))))))</f>
        <v>x</v>
      </c>
      <c r="CW3" s="16" t="str">
        <f>IF(AB3=Rækker!R47,Rækker!R53,IF(AB3=Rækker!T47,Rækker!T53,IF(AB3=Rækker!V47,Rækker!V53,IF(AB3=Rækker!X47,Rækker!X53,IF(AB3=Rækker!Z47,Rækker!Z53,IF(AB3=Rækker!AB47,Rækker!AB53,IF(AB3=Rækker!AD47,Rækker!AD53,IF(AB3=Rækker!AF47,Rækker!AF53,CX3))))))))</f>
        <v>x</v>
      </c>
      <c r="CX3" s="16">
        <f>IF(AB3=Rækker!AH47,Rækker!AH53,IF(AB3=Rækker!AJ47,Rækker!AJ53,IF(AB3=Rækker!AL47,Rækker!AL53,IF(AB3=Rækker!AN47,Rækker!AN53,0))))</f>
        <v>0</v>
      </c>
      <c r="CY3" s="16">
        <f>IF(AH3=Rækker!B47,Rækker!B53,IF(AH3=Rækker!D47,Rækker!D53,IF(AH3=Rækker!F47,Rækker!F53,IF(AH3=Rækker!H47,Rækker!H53,IF(AH3=Rækker!J47,Rækker!J53,IF(AH3=Rækker!L47,Rækker!L53,IF(AH3=Rækker!N47,Rækker!N53,IF(AH3=Rækker!P47,Rækker!P53,CZ3))))))))</f>
        <v>1</v>
      </c>
      <c r="CZ3" s="16">
        <f>IF(AH3=Rækker!R47,Rækker!R53,IF(AH3=Rækker!T47,Rækker!T53,IF(AH3=Rækker!V47,Rækker!V53,IF(AH3=Rækker!X47,Rækker!X53,IF(AH3=Rækker!Z47,Rækker!Z53,IF(AH3=Rækker!AB47,Rækker!AB53,IF(AH3=Rækker!AD47,Rækker!AD53,IF(AH3=Rækker!AF47,Rækker!AF53,DA3))))))))</f>
        <v>0</v>
      </c>
      <c r="DA3" s="16">
        <f>IF(AH3=Rækker!AH47,Rækker!AH53,IF(AH3=Rækker!AJ47,Rækker!AJ53,IF(AH3=Rækker!AL47,Rækker!AL53,IF(AH3=Rækker!AN47,Rækker!AN53,0))))</f>
        <v>0</v>
      </c>
      <c r="DB3" s="16" t="str">
        <f>IF(AN3=Rækker!B47,Rækker!B53,IF(AN3=Rækker!D47,Rækker!D53,IF(AN3=Rækker!F47,Rækker!F53,IF(AN3=Rækker!H47,Rækker!H53,IF(AN3=Rækker!J47,Rækker!J53,IF(AN3=Rækker!L47,Rækker!L53,IF(AN3=Rækker!N47,Rækker!N53,IF(AN3=Rækker!P47,Rækker!P53,DC3))))))))</f>
        <v>x</v>
      </c>
      <c r="DC3" s="16">
        <f>IF(AN3=Rækker!R47,Rækker!R53,IF(AN3=Rækker!T47,Rækker!T53,IF(AN3=Rækker!V47,Rækker!V53,IF(AN3=Rækker!X47,Rækker!X53,IF(AN3=Rækker!Z47,Rækker!Z53,IF(AN3=Rækker!AB47,Rækker!AB53,IF(AN3=Rækker!AD47,Rækker!AD53,IF(AN3=Rækker!AF47,Rækker!AF53,DD3))))))))</f>
        <v>0</v>
      </c>
      <c r="DD3" s="16">
        <f>IF(AN3=Rækker!AH47,Rækker!AH53,IF(AN3=Rækker!AJ47,Rækker!AJ53,IF(AN3=Rækker!AL47,Rækker!AL53,IF(AN3=Rækker!AN47,Rækker!AN53,0))))</f>
        <v>0</v>
      </c>
      <c r="DE3" s="16">
        <f>IF(AT3=Rækker!B47,Rækker!B53,IF(AT3=Rækker!D47,Rækker!D53,IF(AT3=Rækker!F47,Rækker!F53,IF(AT3=Rækker!H47,Rækker!H53,IF(AT3=Rækker!J47,Rækker!J53,IF(AT3=Rækker!L47,Rækker!L53,IF(AT3=Rækker!N47,Rækker!N53,IF(AT3=Rækker!P47,Rækker!P53,DF3))))))))</f>
        <v>1</v>
      </c>
      <c r="DF3" s="16">
        <f>IF(AT3=Rækker!R47,Rækker!R53,IF(AT3=Rækker!T47,Rækker!T53,IF(AT3=Rækker!V47,Rækker!V53,IF(AT3=Rækker!X47,Rækker!X53,IF(AT3=Rækker!Z47,Rækker!Z53,IF(AT3=Rækker!AB47,Rækker!AB53,IF(AT3=Rækker!AD47,Rækker!AD53,IF(AT3=Rækker!AF47,Rækker!AF53,DG3))))))))</f>
        <v>0</v>
      </c>
      <c r="DG3" s="16">
        <f>IF(AT3=Rækker!AH47,Rækker!AH53,IF(AT3=Rækker!AJ47,Rækker!AJ53,IF(AT3=Rækker!AL47,Rækker!AL53,IF(AT3=Rækker!AN47,Rækker!AN53,0))))</f>
        <v>0</v>
      </c>
      <c r="DH3" s="16">
        <f>IF(AZ3=Rækker!B47,Rækker!B53,IF(AZ3=Rækker!D47,Rækker!D53,IF(AZ3=Rækker!F47,Rækker!F53,IF(AZ3=Rækker!H47,Rækker!H53,IF(AZ3=Rækker!J47,Rækker!J53,IF(AZ3=Rækker!L47,Rækker!L53,IF(AZ3=Rækker!N47,Rækker!N53,IF(AZ3=Rækker!P47,Rækker!P53,DI3))))))))</f>
        <v>1</v>
      </c>
      <c r="DI3" s="16">
        <f>IF(AZ3=Rækker!R47,Rækker!R53,IF(AZ3=Rækker!T47,Rækker!T53,IF(AZ3=Rækker!V47,Rækker!V53,IF(AZ3=Rækker!X47,Rækker!X53,IF(AZ3=Rækker!Z47,Rækker!Z53,IF(AZ3=Rækker!AB47,Rækker!AB53,IF(AZ3=Rækker!AD47,Rækker!AD53,IF(AZ3=Rækker!AF47,Rækker!AF53,DJ3))))))))</f>
        <v>1</v>
      </c>
      <c r="DJ3" s="16">
        <f>IF(AZ3=Rækker!AH47,Rækker!AH53,IF(AZ3=Rækker!AJ47,Rækker!AJ53,IF(AZ3=Rækker!AL47,Rækker!AL53,IF(AZ3=Rækker!AN47,Rækker!AN53,0))))</f>
        <v>1</v>
      </c>
      <c r="DK3" s="16" t="str">
        <f>IF(BF3=Rækker!B47,Rækker!B53,IF(BF3=Rækker!D47,Rækker!D53,IF(BF3=Rækker!F47,Rækker!F53,IF(BF3=Rækker!H47,Rækker!H53,IF(BF3=Rækker!J47,Rækker!J53,IF(BF3=Rækker!L47,Rækker!L53,IF(BF3=Rækker!N47,Rækker!N53,IF(BF3=Rækker!P47,Rækker!P53,DL3))))))))</f>
        <v>x</v>
      </c>
      <c r="DL3" s="16" t="str">
        <f>IF(BF3=Rækker!R47,Rækker!R53,IF(BF3=Rækker!T47,Rækker!T53,IF(BF3=Rækker!V47,Rækker!V53,IF(BF3=Rækker!X47,Rækker!X53,IF(BF3=Rækker!Z47,Rækker!Z53,IF(BF3=Rækker!AB47,Rækker!AB53,IF(BF3=Rækker!AD47,Rækker!AD53,IF(BF3=Rækker!AF47,Rækker!AF53,DM3))))))))</f>
        <v>x</v>
      </c>
      <c r="DM3" s="16">
        <f>IF(BF3=Rækker!AH47,Rækker!AH53,IF(BF3=Rækker!AJ47,Rækker!AJ53,IF(BF3=Rækker!AL47,Rækker!AL53,IF(BF3=Rækker!AN47,Rækker!AN53,0))))</f>
        <v>0</v>
      </c>
      <c r="DN3" s="16">
        <f>IF(BL3=Rækker!B47,Rækker!B53,IF(BL3=Rækker!D47,Rækker!D53,IF(BL3=Rækker!F47,Rækker!F53,IF(BL3=Rækker!H47,Rækker!H53,IF(BL3=Rækker!J47,Rækker!J53,IF(BL3=Rækker!L47,Rækker!L53,IF(BL3=Rækker!N47,Rækker!N53,IF(BL3=Rækker!P47,Rækker!P53,DO3))))))))</f>
        <v>2</v>
      </c>
      <c r="DO3" s="16">
        <f>IF(BL3=Rækker!R47,Rækker!R53,IF(BL3=Rækker!T47,Rækker!T53,IF(BL3=Rækker!V47,Rækker!V53,IF(BL3=Rækker!X47,Rækker!X53,IF(BL3=Rækker!Z47,Rækker!Z53,IF(BL3=Rækker!AB47,Rækker!AB53,IF(BL3=Rækker!AD47,Rækker!AD53,IF(BL3=Rækker!AF47,Rækker!AF53,DP3))))))))</f>
        <v>2</v>
      </c>
      <c r="DP3" s="16">
        <f>IF(BL3=Rækker!AH47,Rækker!AH53,IF(BL3=Rækker!AJ47,Rækker!AJ53,IF(BL3=Rækker!AL47,Rækker!AL53,IF(BL3=Rækker!AN47,Rækker!AN53,0))))</f>
        <v>0</v>
      </c>
    </row>
    <row r="4" spans="1:120" ht="14.45" customHeight="1" x14ac:dyDescent="0.15">
      <c r="A4" s="217"/>
      <c r="B4" s="211"/>
      <c r="C4" s="211"/>
      <c r="D4" s="211"/>
      <c r="E4" s="211"/>
      <c r="F4" s="211"/>
      <c r="G4" s="218"/>
      <c r="H4" s="214"/>
      <c r="I4" s="202"/>
      <c r="J4" s="208"/>
      <c r="K4" s="208"/>
      <c r="L4" s="208"/>
      <c r="M4" s="208"/>
      <c r="N4" s="126"/>
      <c r="O4" s="126"/>
      <c r="P4" s="208"/>
      <c r="Q4" s="208"/>
      <c r="R4" s="208"/>
      <c r="S4" s="208"/>
      <c r="T4" s="210"/>
      <c r="U4" s="202"/>
      <c r="V4" s="212"/>
      <c r="W4" s="212"/>
      <c r="X4" s="212"/>
      <c r="Y4" s="212"/>
      <c r="Z4" s="126"/>
      <c r="AA4" s="126"/>
      <c r="AB4" s="208"/>
      <c r="AC4" s="208"/>
      <c r="AD4" s="208"/>
      <c r="AE4" s="208"/>
      <c r="AF4" s="210"/>
      <c r="AG4" s="202"/>
      <c r="AH4" s="208"/>
      <c r="AI4" s="208"/>
      <c r="AJ4" s="208"/>
      <c r="AK4" s="208"/>
      <c r="AL4" s="126"/>
      <c r="AM4" s="126"/>
      <c r="AN4" s="208"/>
      <c r="AO4" s="208"/>
      <c r="AP4" s="208"/>
      <c r="AQ4" s="208"/>
      <c r="AR4" s="210"/>
      <c r="AS4" s="202"/>
      <c r="AT4" s="208"/>
      <c r="AU4" s="208"/>
      <c r="AV4" s="208"/>
      <c r="AW4" s="208"/>
      <c r="AX4" s="126"/>
      <c r="AY4" s="126"/>
      <c r="AZ4" s="208"/>
      <c r="BA4" s="208"/>
      <c r="BB4" s="208"/>
      <c r="BC4" s="208"/>
      <c r="BD4" s="210"/>
      <c r="BE4" s="202"/>
      <c r="BF4" s="208"/>
      <c r="BG4" s="208"/>
      <c r="BH4" s="208"/>
      <c r="BI4" s="208"/>
      <c r="BJ4" s="126"/>
      <c r="BK4" s="126"/>
      <c r="BL4" s="208"/>
      <c r="BM4" s="208"/>
      <c r="BN4" s="208"/>
      <c r="BO4" s="208"/>
      <c r="BP4" s="210"/>
      <c r="BQ4" s="17"/>
      <c r="BR4" s="121" t="str">
        <f>IF(CG14=13,DB!E30,DB!A30)</f>
        <v>ÅZÆTZØW</v>
      </c>
      <c r="BS4" s="121"/>
      <c r="BT4" s="16" t="s">
        <v>20</v>
      </c>
      <c r="BU4" s="151" t="str">
        <f>IF(CG14=13,DB!F30,DB!B30)</f>
        <v>Gunners</v>
      </c>
      <c r="BV4" s="151"/>
      <c r="BW4" s="151"/>
      <c r="BX4" s="151"/>
      <c r="BY4" s="151"/>
      <c r="BZ4" s="151"/>
      <c r="CA4" s="151"/>
      <c r="CB4" s="21">
        <f>IF(CG14=13,DB!G30,DB!C30)</f>
        <v>4</v>
      </c>
      <c r="CC4" s="16" t="s">
        <v>20</v>
      </c>
      <c r="CD4" s="22">
        <f>IF(CG14=13,DB!H30,DB!D30)</f>
        <v>6</v>
      </c>
      <c r="CE4" s="16"/>
      <c r="CF4" s="16"/>
      <c r="CG4" s="16">
        <f t="shared" si="0"/>
        <v>1</v>
      </c>
      <c r="CH4" s="16">
        <f>IF(AA9="",CV14,0)</f>
        <v>5</v>
      </c>
      <c r="CI4" s="16">
        <f>IF(AA9="",1,0)</f>
        <v>1</v>
      </c>
      <c r="CJ4" s="16" t="str">
        <f>IF(AB3=DB!K50,DB!W50,IF(AB3=DB!K51,DB!W51,IF(AB3=DB!K52,DB!W52,IF(AB3=DB!K53,DB!W53,IF(AB3=DB!K54,DB!W54,IF(AB3=DB!K55,DB!W55,IF(AB3=DB!K56,DB!W56,IF(AB3=DB!K57,DB!W57,CK4))))))))</f>
        <v/>
      </c>
      <c r="CK4" s="16" t="str">
        <f>IF(AB3=DB!K58,DB!W58,IF(AB3=DB!K59,DB!W59,IF(AB3=DB!K61,DB!W61,IF(AB3=DB!K62,DB!W62,IF(AB3=DB!K63,DB!W63,IF(AB3=DB!K64,DB!W64,IF(AB3=DB!K65,DB!W65,IF(AB3=DB!K66,DB!W66,CL4))))))))</f>
        <v/>
      </c>
      <c r="CL4" s="16" t="str">
        <f>IF(AB3=DB!K67,DB!W67,IF(AB3=DB!K68,DB!W68,IF(AB3=DB!K69,DB!W69,DB!W70)))</f>
        <v/>
      </c>
      <c r="CM4" s="16">
        <f>IF(J3=Rækker!B47,Rækker!B54,IF(J3=Rækker!D47,Rækker!D54,IF(J3=Rækker!F47,Rækker!F54,IF(J3=Rækker!H47,Rækker!H54,IF(J3=Rækker!J47,Rækker!J54,IF(J3=Rækker!L47,Rækker!L54,IF(J3=Rækker!N47,Rækker!N54,IF(J3=Rækker!P47,Rækker!P54,CN4))))))))</f>
        <v>2</v>
      </c>
      <c r="CN4" s="16">
        <f>IF(J3=Rækker!R47,Rækker!R54,IF(J3=Rækker!T47,Rækker!T54,IF(J3=Rækker!V47,Rækker!V54,IF(J3=Rækker!X47,Rækker!X54,IF(J3=Rækker!Z47,Rækker!Z54,IF(J3=Rækker!AB47,Rækker!AB54,IF(J3=Rækker!AD47,Rækker!AD54,IF(J3=Rækker!AF47,Rækker!AF54,CO4))))))))</f>
        <v>2</v>
      </c>
      <c r="CO4" s="16">
        <f>IF(J3=Rækker!AH47,Rækker!AH54,IF(J3=Rækker!AJ47,Rækker!AJ54,IF(J3=Rækker!AL47,Rækker!AL54,IF(J3=Rækker!AN47,Rækker!AN54,0))))</f>
        <v>2</v>
      </c>
      <c r="CP4" s="16">
        <f>IF(P3=Rækker!B47,Rækker!B54,IF(P3=Rækker!D47,Rækker!D54,IF(P3=Rækker!F47,Rækker!F54,IF(P3=Rækker!H47,Rækker!H54,IF(P3=Rækker!J47,Rækker!J54,IF(P3=Rækker!L47,Rækker!L54,IF(P3=Rækker!N47,Rækker!N54,IF(P3=Rækker!P47,Rækker!P54,CQ4))))))))</f>
        <v>2</v>
      </c>
      <c r="CQ4" s="16">
        <f>IF(P3=Rækker!R47,Rækker!R54,IF(P3=Rækker!T47,Rækker!T54,IF(P3=Rækker!V47,Rækker!V54,IF(P3=Rækker!X47,Rækker!X54,IF(P3=Rækker!Z47,Rækker!Z54,IF(P3=Rækker!AB47,Rækker!AB54,IF(P3=Rækker!AD47,Rækker!AD54,IF(P3=Rækker!AF47,Rækker!AF54,CR4))))))))</f>
        <v>0</v>
      </c>
      <c r="CR4" s="16">
        <f>IF(P3=Rækker!AH47,Rækker!AH54,IF(P3=Rækker!AJ47,Rækker!AJ54,IF(P3=Rækker!AL47,Rækker!AL54,IF(P3=Rækker!AN47,Rækker!AN54,0))))</f>
        <v>0</v>
      </c>
      <c r="CS4" s="16">
        <f>IF(V3=Rækker!B47,Rækker!B54,IF(V3=Rækker!D47,Rækker!D54,IF(V3=Rækker!F47,Rækker!F54,IF(V3=Rækker!H47,Rækker!H54,IF(V3=Rækker!J47,Rækker!J54,IF(V3=Rækker!L47,Rækker!L54,IF(V3=Rækker!N47,Rækker!N54,IF(V3=Rækker!P47,Rækker!P54,CT4))))))))</f>
        <v>2</v>
      </c>
      <c r="CT4" s="16">
        <f>IF(V3=Rækker!R47,Rækker!R54,IF(V3=Rækker!T47,Rækker!T54,IF(V3=Rækker!V47,Rækker!V54,IF(V3=Rækker!X47,Rækker!X54,IF(V3=Rækker!Z47,Rækker!Z54,IF(V3=Rækker!AB47,Rækker!AB54,IF(V3=Rækker!AD47,Rækker!AD54,IF(V3=Rækker!AF47,Rækker!AF54,CU4))))))))</f>
        <v>2</v>
      </c>
      <c r="CU4" s="16">
        <f>IF(V3=Rækker!AH47,Rækker!AH54,IF(V3=Rækker!AJ47,Rækker!AJ54,IF(V3=Rækker!AL47,Rækker!AL54,IF(V3=Rækker!AN47,Rækker!AN54,0))))</f>
        <v>0</v>
      </c>
      <c r="CV4" s="16">
        <f>IF(AB3=Rækker!B47,Rækker!B54,IF(AB3=Rækker!D47,Rækker!D54,IF(AB3=Rækker!F47,Rækker!F54,IF(AB3=Rækker!H47,Rækker!H54,IF(AB3=Rækker!J47,Rækker!J54,IF(AB3=Rækker!L47,Rækker!L54,IF(AB3=Rækker!N47,Rækker!N54,IF(AB3=Rækker!P47,Rækker!P54,CW4))))))))</f>
        <v>2</v>
      </c>
      <c r="CW4" s="16">
        <f>IF(AB3=Rækker!R47,Rækker!R54,IF(AB3=Rækker!T47,Rækker!T54,IF(AB3=Rækker!V47,Rækker!V54,IF(AB3=Rækker!X47,Rækker!X54,IF(AB3=Rækker!Z47,Rækker!Z54,IF(AB3=Rækker!AB47,Rækker!AB54,IF(AB3=Rækker!AD47,Rækker!AD54,IF(AB3=Rækker!AF47,Rækker!AF54,CX4))))))))</f>
        <v>2</v>
      </c>
      <c r="CX4" s="16">
        <f>IF(AB3=Rækker!AH47,Rækker!AH54,IF(AB3=Rækker!AJ47,Rækker!AJ54,IF(AB3=Rækker!AL47,Rækker!AL54,IF(AB3=Rækker!AN47,Rækker!AN54,0))))</f>
        <v>0</v>
      </c>
      <c r="CY4" s="16">
        <f>IF(AH3=Rækker!B47,Rækker!B54,IF(AH3=Rækker!D47,Rækker!D54,IF(AH3=Rækker!F47,Rækker!F54,IF(AH3=Rækker!H47,Rækker!H54,IF(AH3=Rækker!J47,Rækker!J54,IF(AH3=Rækker!L47,Rækker!L54,IF(AH3=Rækker!N47,Rækker!N54,IF(AH3=Rækker!P47,Rækker!P54,CZ4))))))))</f>
        <v>2</v>
      </c>
      <c r="CZ4" s="16">
        <f>IF(AH3=Rækker!R47,Rækker!R54,IF(AH3=Rækker!T47,Rækker!T54,IF(AH3=Rækker!V47,Rækker!V54,IF(AH3=Rækker!X47,Rækker!X54,IF(AH3=Rækker!Z47,Rækker!Z54,IF(AH3=Rækker!AB47,Rækker!AB54,IF(AH3=Rækker!AD47,Rækker!AD54,IF(AH3=Rækker!AF47,Rækker!AF54,DA4))))))))</f>
        <v>0</v>
      </c>
      <c r="DA4" s="16">
        <f>IF(AH3=Rækker!AH47,Rækker!AH54,IF(AH3=Rækker!AJ47,Rækker!AJ54,IF(AH3=Rækker!AL47,Rækker!AL54,IF(AH3=Rækker!AN47,Rækker!AN54,0))))</f>
        <v>0</v>
      </c>
      <c r="DB4" s="16">
        <f>IF(AN3=Rækker!B47,Rækker!B54,IF(AN3=Rækker!D47,Rækker!D54,IF(AN3=Rækker!F47,Rækker!F54,IF(AN3=Rækker!H47,Rækker!H54,IF(AN3=Rækker!J47,Rækker!J54,IF(AN3=Rækker!L47,Rækker!L54,IF(AN3=Rækker!N47,Rækker!N54,IF(AN3=Rækker!P47,Rækker!P54,DC4))))))))</f>
        <v>2</v>
      </c>
      <c r="DC4" s="16">
        <f>IF(AN3=Rækker!R47,Rækker!R54,IF(AN3=Rækker!T47,Rækker!T54,IF(AN3=Rækker!V47,Rækker!V54,IF(AN3=Rækker!X47,Rækker!X54,IF(AN3=Rækker!Z47,Rækker!Z54,IF(AN3=Rækker!AB47,Rækker!AB54,IF(AN3=Rækker!AD47,Rækker!AD54,IF(AN3=Rækker!AF47,Rækker!AF54,DD4))))))))</f>
        <v>0</v>
      </c>
      <c r="DD4" s="16">
        <f>IF(AN3=Rækker!AH47,Rækker!AH54,IF(AN3=Rækker!AJ47,Rækker!AJ54,IF(AN3=Rækker!AL47,Rækker!AL54,IF(AN3=Rækker!AN47,Rækker!AN54,0))))</f>
        <v>0</v>
      </c>
      <c r="DE4" s="16">
        <f>IF(AT3=Rækker!B47,Rækker!B54,IF(AT3=Rækker!D47,Rækker!D54,IF(AT3=Rækker!F47,Rækker!F54,IF(AT3=Rækker!H47,Rækker!H54,IF(AT3=Rækker!J47,Rækker!J54,IF(AT3=Rækker!L47,Rækker!L54,IF(AT3=Rækker!N47,Rækker!N54,IF(AT3=Rækker!P47,Rækker!P54,DF4))))))))</f>
        <v>2</v>
      </c>
      <c r="DF4" s="16">
        <f>IF(AT3=Rækker!R47,Rækker!R54,IF(AT3=Rækker!T47,Rækker!T54,IF(AT3=Rækker!V47,Rækker!V54,IF(AT3=Rækker!X47,Rækker!X54,IF(AT3=Rækker!Z47,Rækker!Z54,IF(AT3=Rækker!AB47,Rækker!AB54,IF(AT3=Rækker!AD47,Rækker!AD54,IF(AT3=Rækker!AF47,Rækker!AF54,DG4))))))))</f>
        <v>0</v>
      </c>
      <c r="DG4" s="16">
        <f>IF(AT3=Rækker!AH47,Rækker!AH54,IF(AT3=Rækker!AJ47,Rækker!AJ54,IF(AT3=Rækker!AL47,Rækker!AL54,IF(AT3=Rækker!AN47,Rækker!AN54,0))))</f>
        <v>0</v>
      </c>
      <c r="DH4" s="16">
        <f>IF(AZ3=Rækker!B47,Rækker!B54,IF(AZ3=Rækker!D47,Rækker!D54,IF(AZ3=Rækker!F47,Rækker!F54,IF(AZ3=Rækker!H47,Rækker!H54,IF(AZ3=Rækker!J47,Rækker!J54,IF(AZ3=Rækker!L47,Rækker!L54,IF(AZ3=Rækker!N47,Rækker!N54,IF(AZ3=Rækker!P47,Rækker!P54,DI4))))))))</f>
        <v>2</v>
      </c>
      <c r="DI4" s="16">
        <f>IF(AZ3=Rækker!R47,Rækker!R54,IF(AZ3=Rækker!T47,Rækker!T54,IF(AZ3=Rækker!V47,Rækker!V54,IF(AZ3=Rækker!X47,Rækker!X54,IF(AZ3=Rækker!Z47,Rækker!Z54,IF(AZ3=Rækker!AB47,Rækker!AB54,IF(AZ3=Rækker!AD47,Rækker!AD54,IF(AZ3=Rækker!AF47,Rækker!AF54,DJ4))))))))</f>
        <v>2</v>
      </c>
      <c r="DJ4" s="16">
        <f>IF(AZ3=Rækker!AH47,Rækker!AH54,IF(AZ3=Rækker!AJ47,Rækker!AJ54,IF(AZ3=Rækker!AL47,Rækker!AL54,IF(AZ3=Rækker!AN47,Rækker!AN54,0))))</f>
        <v>2</v>
      </c>
      <c r="DK4" s="16" t="str">
        <f>IF(BF3=Rækker!B47,Rækker!B54,IF(BF3=Rækker!D47,Rækker!D54,IF(BF3=Rækker!F47,Rækker!F54,IF(BF3=Rækker!H47,Rækker!H54,IF(BF3=Rækker!J47,Rækker!J54,IF(BF3=Rækker!L47,Rækker!L54,IF(BF3=Rækker!N47,Rækker!N54,IF(BF3=Rækker!P47,Rækker!P54,DL4))))))))</f>
        <v>x</v>
      </c>
      <c r="DL4" s="16" t="str">
        <f>IF(BF3=Rækker!R47,Rækker!R54,IF(BF3=Rækker!T47,Rækker!T54,IF(BF3=Rækker!V47,Rækker!V54,IF(BF3=Rækker!X47,Rækker!X54,IF(BF3=Rækker!Z47,Rækker!Z54,IF(BF3=Rækker!AB47,Rækker!AB54,IF(BF3=Rækker!AD47,Rækker!AD54,IF(BF3=Rækker!AF47,Rækker!AF54,DM4))))))))</f>
        <v>x</v>
      </c>
      <c r="DM4" s="16">
        <f>IF(BF3=Rækker!AH47,Rækker!AH54,IF(BF3=Rækker!AJ47,Rækker!AJ54,IF(BF3=Rækker!AL47,Rækker!AL54,IF(BF3=Rækker!AN47,Rækker!AN54,0))))</f>
        <v>0</v>
      </c>
      <c r="DN4" s="16">
        <f>IF(BL3=Rækker!B47,Rækker!B54,IF(BL3=Rækker!D47,Rækker!D54,IF(BL3=Rækker!F47,Rækker!F54,IF(BL3=Rækker!H47,Rækker!H54,IF(BL3=Rækker!J47,Rækker!J54,IF(BL3=Rækker!L47,Rækker!L54,IF(BL3=Rækker!N47,Rækker!N54,IF(BL3=Rækker!P47,Rækker!P54,DO4))))))))</f>
        <v>2</v>
      </c>
      <c r="DO4" s="16">
        <f>IF(BL3=Rækker!R47,Rækker!R54,IF(BL3=Rækker!T47,Rækker!T54,IF(BL3=Rækker!V47,Rækker!V54,IF(BL3=Rækker!X47,Rækker!X54,IF(BL3=Rækker!Z47,Rækker!Z54,IF(BL3=Rækker!AB47,Rækker!AB54,IF(BL3=Rækker!AD47,Rækker!AD54,IF(BL3=Rækker!AF47,Rækker!AF54,DP4))))))))</f>
        <v>2</v>
      </c>
      <c r="DP4" s="16">
        <f>IF(BL3=Rækker!AH47,Rækker!AH54,IF(BL3=Rækker!AJ47,Rækker!AJ54,IF(BL3=Rækker!AL47,Rækker!AL54,IF(BL3=Rækker!AN47,Rækker!AN54,0))))</f>
        <v>0</v>
      </c>
    </row>
    <row r="5" spans="1:120" ht="14.45" customHeight="1" x14ac:dyDescent="0.15">
      <c r="A5" s="217"/>
      <c r="B5" s="211"/>
      <c r="C5" s="211"/>
      <c r="D5" s="211"/>
      <c r="E5" s="211"/>
      <c r="F5" s="211"/>
      <c r="G5" s="218"/>
      <c r="H5" s="214"/>
      <c r="I5" s="202"/>
      <c r="J5" s="208"/>
      <c r="K5" s="208"/>
      <c r="L5" s="208"/>
      <c r="M5" s="208"/>
      <c r="N5" s="126"/>
      <c r="O5" s="126"/>
      <c r="P5" s="208"/>
      <c r="Q5" s="208"/>
      <c r="R5" s="208"/>
      <c r="S5" s="208"/>
      <c r="T5" s="210"/>
      <c r="U5" s="202"/>
      <c r="V5" s="212"/>
      <c r="W5" s="212"/>
      <c r="X5" s="212"/>
      <c r="Y5" s="212"/>
      <c r="Z5" s="126"/>
      <c r="AA5" s="126"/>
      <c r="AB5" s="208"/>
      <c r="AC5" s="208"/>
      <c r="AD5" s="208"/>
      <c r="AE5" s="208"/>
      <c r="AF5" s="210"/>
      <c r="AG5" s="202"/>
      <c r="AH5" s="208"/>
      <c r="AI5" s="208"/>
      <c r="AJ5" s="208"/>
      <c r="AK5" s="208"/>
      <c r="AL5" s="126"/>
      <c r="AM5" s="126"/>
      <c r="AN5" s="208"/>
      <c r="AO5" s="208"/>
      <c r="AP5" s="208"/>
      <c r="AQ5" s="208"/>
      <c r="AR5" s="210"/>
      <c r="AS5" s="202"/>
      <c r="AT5" s="208"/>
      <c r="AU5" s="208"/>
      <c r="AV5" s="208"/>
      <c r="AW5" s="208"/>
      <c r="AX5" s="126"/>
      <c r="AY5" s="126"/>
      <c r="AZ5" s="208"/>
      <c r="BA5" s="208"/>
      <c r="BB5" s="208"/>
      <c r="BC5" s="208"/>
      <c r="BD5" s="210"/>
      <c r="BE5" s="202"/>
      <c r="BF5" s="208"/>
      <c r="BG5" s="208"/>
      <c r="BH5" s="208"/>
      <c r="BI5" s="208"/>
      <c r="BJ5" s="126"/>
      <c r="BK5" s="126"/>
      <c r="BL5" s="208"/>
      <c r="BM5" s="208"/>
      <c r="BN5" s="208"/>
      <c r="BO5" s="208"/>
      <c r="BP5" s="210"/>
      <c r="BQ5" s="17"/>
      <c r="BR5" s="121" t="str">
        <f>IF(CG14=13,DB!E31,DB!A31)</f>
        <v>Nielsen</v>
      </c>
      <c r="BS5" s="121"/>
      <c r="BT5" s="16" t="s">
        <v>20</v>
      </c>
      <c r="BU5" s="151" t="str">
        <f>IF(CG14=13,DB!F31,DB!B31)</f>
        <v>McCoist</v>
      </c>
      <c r="BV5" s="151"/>
      <c r="BW5" s="151"/>
      <c r="BX5" s="151"/>
      <c r="BY5" s="151"/>
      <c r="BZ5" s="151"/>
      <c r="CA5" s="151"/>
      <c r="CB5" s="21">
        <f>IF(CG14=13,DB!G31,DB!C31)</f>
        <v>3</v>
      </c>
      <c r="CC5" s="16" t="s">
        <v>20</v>
      </c>
      <c r="CD5" s="22">
        <f>IF(CG14=13,DB!H31,DB!D31)</f>
        <v>5</v>
      </c>
      <c r="CE5" s="16"/>
      <c r="CF5" s="16"/>
      <c r="CG5" s="16">
        <f t="shared" si="0"/>
        <v>1</v>
      </c>
      <c r="CH5" s="16">
        <f>IF(AG9="",CY14,0)</f>
        <v>6</v>
      </c>
      <c r="CI5" s="16">
        <f>IF(AG9="",1,0)</f>
        <v>1</v>
      </c>
      <c r="CJ5" s="16" t="str">
        <f>IF(AH3=DB!K50,DB!W50,IF(AH3=DB!K51,DB!W51,IF(AH3=DB!K52,DB!W52,IF(AH3=DB!K53,DB!W53,IF(AH3=DB!K54,DB!W54,IF(AH3=DB!K55,DB!W55,IF(AH3=DB!K56,DB!W56,IF(AH3=DB!K57,DB!W57,CK5))))))))</f>
        <v/>
      </c>
      <c r="CK5" s="16" t="str">
        <f>IF(AH3=DB!K58,DB!W58,IF(AH3=DB!K59,DB!W59,IF(AH3=DB!K61,DB!W61,IF(AH3=DB!K62,DB!W62,IF(AH3=DB!K63,DB!W63,IF(AH3=DB!K64,DB!W64,IF(AH3=DB!K65,DB!W65,IF(AH3=DB!K66,DB!W66,CL5))))))))</f>
        <v/>
      </c>
      <c r="CL5" s="16" t="str">
        <f>IF(AH3=DB!K67,DB!W67,IF(AH3=DB!K68,DB!W68,IF(AH3=DB!K69,DB!W69,DB!W70)))</f>
        <v/>
      </c>
      <c r="CM5" s="16">
        <f>IF(J3=Rækker!B47,Rækker!B55,IF(J3=Rækker!D47,Rækker!D55,IF(J3=Rækker!F47,Rækker!F55,IF(J3=Rækker!H47,Rækker!H55,IF(J3=Rækker!J47,Rækker!J55,IF(J3=Rækker!L47,Rækker!L55,IF(J3=Rækker!N47,Rækker!N55,IF(J3=Rækker!P47,Rækker!P55,CN5))))))))</f>
        <v>2</v>
      </c>
      <c r="CN5" s="16">
        <f>IF(J3=Rækker!R47,Rækker!R55,IF(J3=Rækker!T47,Rækker!T55,IF(J3=Rækker!V47,Rækker!V55,IF(J3=Rækker!X47,Rækker!X55,IF(J3=Rækker!Z47,Rækker!Z55,IF(J3=Rækker!AB47,Rækker!AB55,IF(J3=Rækker!AD47,Rækker!AD55,IF(J3=Rækker!AF47,Rækker!AF55,CO5))))))))</f>
        <v>2</v>
      </c>
      <c r="CO5" s="16">
        <f>IF(J3=Rækker!AH47,Rækker!AH55,IF(J3=Rækker!AJ47,Rækker!AJ55,IF(J3=Rækker!AL47,Rækker!AL55,IF(J3=Rækker!AN47,Rækker!AN55,0))))</f>
        <v>2</v>
      </c>
      <c r="CP5" s="16">
        <f>IF(P3=Rækker!B47,Rækker!B55,IF(P3=Rækker!D47,Rækker!D55,IF(P3=Rækker!F47,Rækker!F55,IF(P3=Rækker!H47,Rækker!H55,IF(P3=Rækker!J47,Rækker!J55,IF(P3=Rækker!L47,Rækker!L55,IF(P3=Rækker!N47,Rækker!N55,IF(P3=Rækker!P47,Rækker!P55,CQ5))))))))</f>
        <v>1</v>
      </c>
      <c r="CQ5" s="16">
        <f>IF(P3=Rækker!R47,Rækker!R55,IF(P3=Rækker!T47,Rækker!T55,IF(P3=Rækker!V47,Rækker!V55,IF(P3=Rækker!X47,Rækker!X55,IF(P3=Rækker!Z47,Rækker!Z55,IF(P3=Rækker!AB47,Rækker!AB55,IF(P3=Rækker!AD47,Rækker!AD55,IF(P3=Rækker!AF47,Rækker!AF55,CR5))))))))</f>
        <v>0</v>
      </c>
      <c r="CR5" s="16">
        <f>IF(P3=Rækker!AH47,Rækker!AH55,IF(P3=Rækker!AJ47,Rækker!AJ55,IF(P3=Rækker!AL47,Rækker!AL55,IF(P3=Rækker!AN47,Rækker!AN55,0))))</f>
        <v>0</v>
      </c>
      <c r="CS5" s="16">
        <f>IF(V3=Rækker!B47,Rækker!B55,IF(V3=Rækker!D47,Rækker!D55,IF(V3=Rækker!F47,Rækker!F55,IF(V3=Rækker!H47,Rækker!H55,IF(V3=Rækker!J47,Rækker!J55,IF(V3=Rækker!L47,Rækker!L55,IF(V3=Rækker!N47,Rækker!N55,IF(V3=Rækker!P47,Rækker!P55,CT5))))))))</f>
        <v>2</v>
      </c>
      <c r="CT5" s="16">
        <f>IF(V3=Rækker!R47,Rækker!R55,IF(V3=Rækker!T47,Rækker!T55,IF(V3=Rækker!V47,Rækker!V55,IF(V3=Rækker!X47,Rækker!X55,IF(V3=Rækker!Z47,Rækker!Z55,IF(V3=Rækker!AB47,Rækker!AB55,IF(V3=Rækker!AD47,Rækker!AD55,IF(V3=Rækker!AF47,Rækker!AF55,CU5))))))))</f>
        <v>2</v>
      </c>
      <c r="CU5" s="16">
        <f>IF(V3=Rækker!AH47,Rækker!AH55,IF(V3=Rækker!AJ47,Rækker!AJ55,IF(V3=Rækker!AL47,Rækker!AL55,IF(V3=Rækker!AN47,Rækker!AN55,0))))</f>
        <v>0</v>
      </c>
      <c r="CV5" s="16">
        <f>IF(AB3=Rækker!B47,Rækker!B55,IF(AB3=Rækker!D47,Rækker!D55,IF(AB3=Rækker!F47,Rækker!F55,IF(AB3=Rækker!H47,Rækker!H55,IF(AB3=Rækker!J47,Rækker!J55,IF(AB3=Rækker!L47,Rækker!L55,IF(AB3=Rækker!N47,Rækker!N55,IF(AB3=Rækker!P47,Rækker!P55,CW5))))))))</f>
        <v>2</v>
      </c>
      <c r="CW5" s="16">
        <f>IF(AB3=Rækker!R47,Rækker!R55,IF(AB3=Rækker!T47,Rækker!T55,IF(AB3=Rækker!V47,Rækker!V55,IF(AB3=Rækker!X47,Rækker!X55,IF(AB3=Rækker!Z47,Rækker!Z55,IF(AB3=Rækker!AB47,Rækker!AB55,IF(AB3=Rækker!AD47,Rækker!AD55,IF(AB3=Rækker!AF47,Rækker!AF55,CX5))))))))</f>
        <v>2</v>
      </c>
      <c r="CX5" s="16">
        <f>IF(AB3=Rækker!AH47,Rækker!AH55,IF(AB3=Rækker!AJ47,Rækker!AJ55,IF(AB3=Rækker!AL47,Rækker!AL55,IF(AB3=Rækker!AN47,Rækker!AN55,0))))</f>
        <v>0</v>
      </c>
      <c r="CY5" s="16" t="str">
        <f>IF(AH3=Rækker!B47,Rækker!B55,IF(AH3=Rækker!D47,Rækker!D55,IF(AH3=Rækker!F47,Rækker!F55,IF(AH3=Rækker!H47,Rækker!H55,IF(AH3=Rækker!J47,Rækker!J55,IF(AH3=Rækker!L47,Rækker!L55,IF(AH3=Rækker!N47,Rækker!N55,IF(AH3=Rækker!P47,Rækker!P55,CZ5))))))))</f>
        <v>x</v>
      </c>
      <c r="CZ5" s="16">
        <f>IF(AH3=Rækker!R47,Rækker!R55,IF(AH3=Rækker!T47,Rækker!T55,IF(AH3=Rækker!V47,Rækker!V55,IF(AH3=Rækker!X47,Rækker!X55,IF(AH3=Rækker!Z47,Rækker!Z55,IF(AH3=Rækker!AB47,Rækker!AB55,IF(AH3=Rækker!AD47,Rækker!AD55,IF(AH3=Rækker!AF47,Rækker!AF55,DA5))))))))</f>
        <v>0</v>
      </c>
      <c r="DA5" s="16">
        <f>IF(AH3=Rækker!AH47,Rækker!AH55,IF(AH3=Rækker!AJ47,Rækker!AJ55,IF(AH3=Rækker!AL47,Rækker!AL55,IF(AH3=Rækker!AN47,Rækker!AN55,0))))</f>
        <v>0</v>
      </c>
      <c r="DB5" s="16">
        <f>IF(AN3=Rækker!B47,Rækker!B55,IF(AN3=Rækker!D47,Rækker!D55,IF(AN3=Rækker!F47,Rækker!F55,IF(AN3=Rækker!H47,Rækker!H55,IF(AN3=Rækker!J47,Rækker!J55,IF(AN3=Rækker!L47,Rækker!L55,IF(AN3=Rækker!N47,Rækker!N55,IF(AN3=Rækker!P47,Rækker!P55,DC5))))))))</f>
        <v>2</v>
      </c>
      <c r="DC5" s="16">
        <f>IF(AN3=Rækker!R47,Rækker!R55,IF(AN3=Rækker!T47,Rækker!T55,IF(AN3=Rækker!V47,Rækker!V55,IF(AN3=Rækker!X47,Rækker!X55,IF(AN3=Rækker!Z47,Rækker!Z55,IF(AN3=Rækker!AB47,Rækker!AB55,IF(AN3=Rækker!AD47,Rækker!AD55,IF(AN3=Rækker!AF47,Rækker!AF55,DD5))))))))</f>
        <v>0</v>
      </c>
      <c r="DD5" s="16">
        <f>IF(AN3=Rækker!AH47,Rækker!AH55,IF(AN3=Rækker!AJ47,Rækker!AJ55,IF(AN3=Rækker!AL47,Rækker!AL55,IF(AN3=Rækker!AN47,Rækker!AN55,0))))</f>
        <v>0</v>
      </c>
      <c r="DE5" s="16">
        <f>IF(AT3=Rækker!B47,Rækker!B55,IF(AT3=Rækker!D47,Rækker!D55,IF(AT3=Rækker!F47,Rækker!F55,IF(AT3=Rækker!H47,Rækker!H55,IF(AT3=Rækker!J47,Rækker!J55,IF(AT3=Rækker!L47,Rækker!L55,IF(AT3=Rækker!N47,Rækker!N55,IF(AT3=Rækker!P47,Rækker!P55,DF5))))))))</f>
        <v>2</v>
      </c>
      <c r="DF5" s="16">
        <f>IF(AT3=Rækker!R47,Rækker!R55,IF(AT3=Rækker!T47,Rækker!T55,IF(AT3=Rækker!V47,Rækker!V55,IF(AT3=Rækker!X47,Rækker!X55,IF(AT3=Rækker!Z47,Rækker!Z55,IF(AT3=Rækker!AB47,Rækker!AB55,IF(AT3=Rækker!AD47,Rækker!AD55,IF(AT3=Rækker!AF47,Rækker!AF55,DG5))))))))</f>
        <v>0</v>
      </c>
      <c r="DG5" s="16">
        <f>IF(AT3=Rækker!AH47,Rækker!AH55,IF(AT3=Rækker!AJ47,Rækker!AJ55,IF(AT3=Rækker!AL47,Rækker!AL55,IF(AT3=Rækker!AN47,Rækker!AN55,0))))</f>
        <v>0</v>
      </c>
      <c r="DH5" s="16">
        <f>IF(AZ3=Rækker!B47,Rækker!B55,IF(AZ3=Rækker!D47,Rækker!D55,IF(AZ3=Rækker!F47,Rækker!F55,IF(AZ3=Rækker!H47,Rækker!H55,IF(AZ3=Rækker!J47,Rækker!J55,IF(AZ3=Rækker!L47,Rækker!L55,IF(AZ3=Rækker!N47,Rækker!N55,IF(AZ3=Rækker!P47,Rækker!P55,DI5))))))))</f>
        <v>2</v>
      </c>
      <c r="DI5" s="16">
        <f>IF(AZ3=Rækker!R47,Rækker!R55,IF(AZ3=Rækker!T47,Rækker!T55,IF(AZ3=Rækker!V47,Rækker!V55,IF(AZ3=Rækker!X47,Rækker!X55,IF(AZ3=Rækker!Z47,Rækker!Z55,IF(AZ3=Rækker!AB47,Rækker!AB55,IF(AZ3=Rækker!AD47,Rækker!AD55,IF(AZ3=Rækker!AF47,Rækker!AF55,DJ5))))))))</f>
        <v>2</v>
      </c>
      <c r="DJ5" s="16">
        <f>IF(AZ3=Rækker!AH47,Rækker!AH55,IF(AZ3=Rækker!AJ47,Rækker!AJ55,IF(AZ3=Rækker!AL47,Rækker!AL55,IF(AZ3=Rækker!AN47,Rækker!AN55,0))))</f>
        <v>2</v>
      </c>
      <c r="DK5" s="16">
        <f>IF(BF3=Rækker!B47,Rækker!B55,IF(BF3=Rækker!D47,Rækker!D55,IF(BF3=Rækker!F47,Rækker!F55,IF(BF3=Rækker!H47,Rækker!H55,IF(BF3=Rækker!J47,Rækker!J55,IF(BF3=Rækker!L47,Rækker!L55,IF(BF3=Rækker!N47,Rækker!N55,IF(BF3=Rækker!P47,Rækker!P55,DL5))))))))</f>
        <v>2</v>
      </c>
      <c r="DL5" s="16">
        <f>IF(BF3=Rækker!R47,Rækker!R55,IF(BF3=Rækker!T47,Rækker!T55,IF(BF3=Rækker!V47,Rækker!V55,IF(BF3=Rækker!X47,Rækker!X55,IF(BF3=Rækker!Z47,Rækker!Z55,IF(BF3=Rækker!AB47,Rækker!AB55,IF(BF3=Rækker!AD47,Rækker!AD55,IF(BF3=Rækker!AF47,Rækker!AF55,DM5))))))))</f>
        <v>2</v>
      </c>
      <c r="DM5" s="16">
        <f>IF(BF3=Rækker!AH47,Rækker!AH55,IF(BF3=Rækker!AJ47,Rækker!AJ55,IF(BF3=Rækker!AL47,Rækker!AL55,IF(BF3=Rækker!AN47,Rækker!AN55,0))))</f>
        <v>0</v>
      </c>
      <c r="DN5" s="16" t="str">
        <f>IF(BL3=Rækker!B47,Rækker!B55,IF(BL3=Rækker!D47,Rækker!D55,IF(BL3=Rækker!F47,Rækker!F55,IF(BL3=Rækker!H47,Rækker!H55,IF(BL3=Rækker!J47,Rækker!J55,IF(BL3=Rækker!L47,Rækker!L55,IF(BL3=Rækker!N47,Rækker!N55,IF(BL3=Rækker!P47,Rækker!P55,DO5))))))))</f>
        <v>x</v>
      </c>
      <c r="DO5" s="16" t="str">
        <f>IF(BL3=Rækker!R47,Rækker!R55,IF(BL3=Rækker!T47,Rækker!T55,IF(BL3=Rækker!V47,Rækker!V55,IF(BL3=Rækker!X47,Rækker!X55,IF(BL3=Rækker!Z47,Rækker!Z55,IF(BL3=Rækker!AB47,Rækker!AB55,IF(BL3=Rækker!AD47,Rækker!AD55,IF(BL3=Rækker!AF47,Rækker!AF55,DP5))))))))</f>
        <v>x</v>
      </c>
      <c r="DP5" s="16">
        <f>IF(BL3=Rækker!AH47,Rækker!AH55,IF(BL3=Rækker!AJ47,Rækker!AJ55,IF(BL3=Rækker!AL47,Rækker!AL55,IF(BL3=Rækker!AN47,Rækker!AN55,0))))</f>
        <v>0</v>
      </c>
    </row>
    <row r="6" spans="1:120" ht="14.45" customHeight="1" x14ac:dyDescent="0.15">
      <c r="A6" s="217"/>
      <c r="B6" s="211"/>
      <c r="C6" s="211"/>
      <c r="D6" s="211"/>
      <c r="E6" s="211"/>
      <c r="F6" s="211"/>
      <c r="G6" s="218"/>
      <c r="H6" s="214"/>
      <c r="I6" s="202"/>
      <c r="J6" s="208"/>
      <c r="K6" s="208"/>
      <c r="L6" s="208"/>
      <c r="M6" s="208"/>
      <c r="N6" s="126"/>
      <c r="O6" s="126"/>
      <c r="P6" s="208"/>
      <c r="Q6" s="208"/>
      <c r="R6" s="208"/>
      <c r="S6" s="208"/>
      <c r="T6" s="210"/>
      <c r="U6" s="202"/>
      <c r="V6" s="212"/>
      <c r="W6" s="212"/>
      <c r="X6" s="212"/>
      <c r="Y6" s="212"/>
      <c r="Z6" s="126"/>
      <c r="AA6" s="126"/>
      <c r="AB6" s="208"/>
      <c r="AC6" s="208"/>
      <c r="AD6" s="208"/>
      <c r="AE6" s="208"/>
      <c r="AF6" s="210"/>
      <c r="AG6" s="202"/>
      <c r="AH6" s="208"/>
      <c r="AI6" s="208"/>
      <c r="AJ6" s="208"/>
      <c r="AK6" s="208"/>
      <c r="AL6" s="126"/>
      <c r="AM6" s="126"/>
      <c r="AN6" s="208"/>
      <c r="AO6" s="208"/>
      <c r="AP6" s="208"/>
      <c r="AQ6" s="208"/>
      <c r="AR6" s="210"/>
      <c r="AS6" s="202"/>
      <c r="AT6" s="208"/>
      <c r="AU6" s="208"/>
      <c r="AV6" s="208"/>
      <c r="AW6" s="208"/>
      <c r="AX6" s="126"/>
      <c r="AY6" s="126"/>
      <c r="AZ6" s="208"/>
      <c r="BA6" s="208"/>
      <c r="BB6" s="208"/>
      <c r="BC6" s="208"/>
      <c r="BD6" s="210"/>
      <c r="BE6" s="202"/>
      <c r="BF6" s="208"/>
      <c r="BG6" s="208"/>
      <c r="BH6" s="208"/>
      <c r="BI6" s="208"/>
      <c r="BJ6" s="126"/>
      <c r="BK6" s="126"/>
      <c r="BL6" s="208"/>
      <c r="BM6" s="208"/>
      <c r="BN6" s="208"/>
      <c r="BO6" s="208"/>
      <c r="BP6" s="210"/>
      <c r="BQ6" s="17"/>
      <c r="BR6" s="121" t="str">
        <f>IF(CG14=13,DB!E32,DB!A32)</f>
        <v>Højgård</v>
      </c>
      <c r="BS6" s="121"/>
      <c r="BT6" s="16" t="s">
        <v>20</v>
      </c>
      <c r="BU6" s="151" t="str">
        <f>IF(CG14=13,DB!F32,DB!B32)</f>
        <v>Hede</v>
      </c>
      <c r="BV6" s="151"/>
      <c r="BW6" s="151"/>
      <c r="BX6" s="151"/>
      <c r="BY6" s="151"/>
      <c r="BZ6" s="151"/>
      <c r="CA6" s="151"/>
      <c r="CB6" s="21">
        <f>IF(CG14=13,DB!G32,DB!C32)</f>
        <v>6</v>
      </c>
      <c r="CC6" s="16" t="s">
        <v>20</v>
      </c>
      <c r="CD6" s="22">
        <f>IF(CG14=13,DB!H32,DB!D32)</f>
        <v>5</v>
      </c>
      <c r="CE6" s="16"/>
      <c r="CF6" s="16"/>
      <c r="CG6" s="16">
        <f t="shared" si="0"/>
        <v>1</v>
      </c>
      <c r="CH6" s="16">
        <f>IF(AM9="",DB14,0)</f>
        <v>5</v>
      </c>
      <c r="CI6" s="16">
        <f>IF(AM9="",1,0)</f>
        <v>1</v>
      </c>
      <c r="CJ6" s="16" t="str">
        <f>IF(AN3=DB!K50,DB!W50,IF(AN3=DB!K51,DB!W51,IF(AN3=DB!K52,DB!W52,IF(AN3=DB!K53,DB!W53,IF(AN3=DB!K54,DB!W54,IF(AN3=DB!K55,DB!W55,IF(AN3=DB!K56,DB!W56,IF(AN3=DB!K57,DB!W57,CK6))))))))</f>
        <v/>
      </c>
      <c r="CK6" s="16" t="str">
        <f>IF(AN3=DB!K58,DB!W58,IF(AN3=DB!K59,DB!W59,IF(AN3=DB!K61,DB!W61,IF(AN3=DB!K62,DB!W62,IF(AN3=DB!K63,DB!W63,IF(AN3=DB!K64,DB!W64,IF(AN3=DB!K65,DB!W65,IF(AN3=DB!K66,DB!W66,CL6))))))))</f>
        <v/>
      </c>
      <c r="CL6" s="16" t="str">
        <f>IF(AN3=DB!K67,DB!W67,IF(AN3=DB!K68,DB!W68,IF(AN3=DB!K69,DB!W69,DB!W70)))</f>
        <v/>
      </c>
      <c r="CM6" s="16">
        <f>IF(J3=Rækker!B47,Rækker!B56,IF(J3=Rækker!D47,Rækker!D56,IF(J3=Rækker!F47,Rækker!F56,IF(J3=Rækker!H47,Rækker!H56,IF(J3=Rækker!J47,Rækker!J56,IF(J3=Rækker!L47,Rækker!L56,IF(J3=Rækker!N47,Rækker!N56,IF(J3=Rækker!P47,Rækker!P56,CN6))))))))</f>
        <v>2</v>
      </c>
      <c r="CN6" s="16">
        <f>IF(J3=Rækker!R47,Rækker!R56,IF(J3=Rækker!T47,Rækker!T56,IF(J3=Rækker!V47,Rækker!V56,IF(J3=Rækker!X47,Rækker!X56,IF(J3=Rækker!Z47,Rækker!Z56,IF(J3=Rækker!AB47,Rækker!AB56,IF(J3=Rækker!AD47,Rækker!AD56,IF(J3=Rækker!AF47,Rækker!AF56,CO6))))))))</f>
        <v>2</v>
      </c>
      <c r="CO6" s="16">
        <f>IF(J3=Rækker!AH47,Rækker!AH56,IF(J3=Rækker!AJ47,Rækker!AJ56,IF(J3=Rækker!AL47,Rækker!AL56,IF(J3=Rækker!AN47,Rækker!AN56,0))))</f>
        <v>2</v>
      </c>
      <c r="CP6" s="16">
        <f>IF(P3=Rækker!B47,Rækker!B56,IF(P3=Rækker!D47,Rækker!D56,IF(P3=Rækker!F47,Rækker!F56,IF(P3=Rækker!H47,Rækker!H56,IF(P3=Rækker!J47,Rækker!J56,IF(P3=Rækker!L47,Rækker!L56,IF(P3=Rækker!N47,Rækker!N56,IF(P3=Rækker!P47,Rækker!P56,CQ6))))))))</f>
        <v>2</v>
      </c>
      <c r="CQ6" s="16">
        <f>IF(P3=Rækker!R47,Rækker!R56,IF(P3=Rækker!T47,Rækker!T56,IF(P3=Rækker!V47,Rækker!V56,IF(P3=Rækker!X47,Rækker!X56,IF(P3=Rækker!Z47,Rækker!Z56,IF(P3=Rækker!AB47,Rækker!AB56,IF(P3=Rækker!AD47,Rækker!AD56,IF(P3=Rækker!AF47,Rækker!AF56,CR6))))))))</f>
        <v>0</v>
      </c>
      <c r="CR6" s="16">
        <f>IF(P3=Rækker!AH47,Rækker!AH56,IF(P3=Rækker!AJ47,Rækker!AJ56,IF(P3=Rækker!AL47,Rækker!AL56,IF(P3=Rækker!AN47,Rækker!AN56,0))))</f>
        <v>0</v>
      </c>
      <c r="CS6" s="16">
        <f>IF(V3=Rækker!B47,Rækker!B56,IF(V3=Rækker!D47,Rækker!D56,IF(V3=Rækker!F47,Rækker!F56,IF(V3=Rækker!H47,Rækker!H56,IF(V3=Rækker!J47,Rækker!J56,IF(V3=Rækker!L47,Rækker!L56,IF(V3=Rækker!N47,Rækker!N56,IF(V3=Rækker!P47,Rækker!P56,CT6))))))))</f>
        <v>2</v>
      </c>
      <c r="CT6" s="16">
        <f>IF(V3=Rækker!R47,Rækker!R56,IF(V3=Rækker!T47,Rækker!T56,IF(V3=Rækker!V47,Rækker!V56,IF(V3=Rækker!X47,Rækker!X56,IF(V3=Rækker!Z47,Rækker!Z56,IF(V3=Rækker!AB47,Rækker!AB56,IF(V3=Rækker!AD47,Rækker!AD56,IF(V3=Rækker!AF47,Rækker!AF56,CU6))))))))</f>
        <v>2</v>
      </c>
      <c r="CU6" s="16">
        <f>IF(V3=Rækker!AH47,Rækker!AH56,IF(V3=Rækker!AJ47,Rækker!AJ56,IF(V3=Rækker!AL47,Rækker!AL56,IF(V3=Rækker!AN47,Rækker!AN56,0))))</f>
        <v>0</v>
      </c>
      <c r="CV6" s="16">
        <f>IF(AB3=Rækker!B47,Rækker!B56,IF(AB3=Rækker!D47,Rækker!D56,IF(AB3=Rækker!F47,Rækker!F56,IF(AB3=Rækker!H47,Rækker!H56,IF(AB3=Rækker!J47,Rækker!J56,IF(AB3=Rækker!L47,Rækker!L56,IF(AB3=Rækker!N47,Rækker!N56,IF(AB3=Rækker!P47,Rækker!P56,CW6))))))))</f>
        <v>2</v>
      </c>
      <c r="CW6" s="16">
        <f>IF(AB3=Rækker!R47,Rækker!R56,IF(AB3=Rækker!T47,Rækker!T56,IF(AB3=Rækker!V47,Rækker!V56,IF(AB3=Rækker!X47,Rækker!X56,IF(AB3=Rækker!Z47,Rækker!Z56,IF(AB3=Rækker!AB47,Rækker!AB56,IF(AB3=Rækker!AD47,Rækker!AD56,IF(AB3=Rækker!AF47,Rækker!AF56,CX6))))))))</f>
        <v>2</v>
      </c>
      <c r="CX6" s="16">
        <f>IF(AB3=Rækker!AH47,Rækker!AH56,IF(AB3=Rækker!AJ47,Rækker!AJ56,IF(AB3=Rækker!AL47,Rækker!AL56,IF(AB3=Rækker!AN47,Rækker!AN56,0))))</f>
        <v>0</v>
      </c>
      <c r="CY6" s="16">
        <f>IF(AH3=Rækker!B47,Rækker!B56,IF(AH3=Rækker!D47,Rækker!D56,IF(AH3=Rækker!F47,Rækker!F56,IF(AH3=Rækker!H47,Rækker!H56,IF(AH3=Rækker!J47,Rækker!J56,IF(AH3=Rækker!L47,Rækker!L56,IF(AH3=Rækker!N47,Rækker!N56,IF(AH3=Rækker!P47,Rækker!P56,CZ6))))))))</f>
        <v>2</v>
      </c>
      <c r="CZ6" s="16">
        <f>IF(AH3=Rækker!R47,Rækker!R56,IF(AH3=Rækker!T47,Rækker!T56,IF(AH3=Rækker!V47,Rækker!V56,IF(AH3=Rækker!X47,Rækker!X56,IF(AH3=Rækker!Z47,Rækker!Z56,IF(AH3=Rækker!AB47,Rækker!AB56,IF(AH3=Rækker!AD47,Rækker!AD56,IF(AH3=Rækker!AF47,Rækker!AF56,DA6))))))))</f>
        <v>0</v>
      </c>
      <c r="DA6" s="16">
        <f>IF(AH3=Rækker!AH47,Rækker!AH56,IF(AH3=Rækker!AJ47,Rækker!AJ56,IF(AH3=Rækker!AL47,Rækker!AL56,IF(AH3=Rækker!AN47,Rækker!AN56,0))))</f>
        <v>0</v>
      </c>
      <c r="DB6" s="16">
        <f>IF(AN3=Rækker!B47,Rækker!B56,IF(AN3=Rækker!D47,Rækker!D56,IF(AN3=Rækker!F47,Rækker!F56,IF(AN3=Rækker!H47,Rækker!H56,IF(AN3=Rækker!J47,Rækker!J56,IF(AN3=Rækker!L47,Rækker!L56,IF(AN3=Rækker!N47,Rækker!N56,IF(AN3=Rækker!P47,Rækker!P56,DC6))))))))</f>
        <v>2</v>
      </c>
      <c r="DC6" s="16">
        <f>IF(AN3=Rækker!R47,Rækker!R56,IF(AN3=Rækker!T47,Rækker!T56,IF(AN3=Rækker!V47,Rækker!V56,IF(AN3=Rækker!X47,Rækker!X56,IF(AN3=Rækker!Z47,Rækker!Z56,IF(AN3=Rækker!AB47,Rækker!AB56,IF(AN3=Rækker!AD47,Rækker!AD56,IF(AN3=Rækker!AF47,Rækker!AF56,DD6))))))))</f>
        <v>0</v>
      </c>
      <c r="DD6" s="16">
        <f>IF(AN3=Rækker!AH47,Rækker!AH56,IF(AN3=Rækker!AJ47,Rækker!AJ56,IF(AN3=Rækker!AL47,Rækker!AL56,IF(AN3=Rækker!AN47,Rækker!AN56,0))))</f>
        <v>0</v>
      </c>
      <c r="DE6" s="16">
        <f>IF(AT3=Rækker!B47,Rækker!B56,IF(AT3=Rækker!D47,Rækker!D56,IF(AT3=Rækker!F47,Rækker!F56,IF(AT3=Rækker!H47,Rækker!H56,IF(AT3=Rækker!J47,Rækker!J56,IF(AT3=Rækker!L47,Rækker!L56,IF(AT3=Rækker!N47,Rækker!N56,IF(AT3=Rækker!P47,Rækker!P56,DF6))))))))</f>
        <v>2</v>
      </c>
      <c r="DF6" s="16">
        <f>IF(AT3=Rækker!R47,Rækker!R56,IF(AT3=Rækker!T47,Rækker!T56,IF(AT3=Rækker!V47,Rækker!V56,IF(AT3=Rækker!X47,Rækker!X56,IF(AT3=Rækker!Z47,Rækker!Z56,IF(AT3=Rækker!AB47,Rækker!AB56,IF(AT3=Rækker!AD47,Rækker!AD56,IF(AT3=Rækker!AF47,Rækker!AF56,DG6))))))))</f>
        <v>0</v>
      </c>
      <c r="DG6" s="16">
        <f>IF(AT3=Rækker!AH47,Rækker!AH56,IF(AT3=Rækker!AJ47,Rækker!AJ56,IF(AT3=Rækker!AL47,Rækker!AL56,IF(AT3=Rækker!AN47,Rækker!AN56,0))))</f>
        <v>0</v>
      </c>
      <c r="DH6" s="16">
        <f>IF(AZ3=Rækker!B47,Rækker!B56,IF(AZ3=Rækker!D47,Rækker!D56,IF(AZ3=Rækker!F47,Rækker!F56,IF(AZ3=Rækker!H47,Rækker!H56,IF(AZ3=Rækker!J47,Rækker!J56,IF(AZ3=Rækker!L47,Rækker!L56,IF(AZ3=Rækker!N47,Rækker!N56,IF(AZ3=Rækker!P47,Rækker!P56,DI6))))))))</f>
        <v>2</v>
      </c>
      <c r="DI6" s="16">
        <f>IF(AZ3=Rækker!R47,Rækker!R56,IF(AZ3=Rækker!T47,Rækker!T56,IF(AZ3=Rækker!V47,Rækker!V56,IF(AZ3=Rækker!X47,Rækker!X56,IF(AZ3=Rækker!Z47,Rækker!Z56,IF(AZ3=Rækker!AB47,Rækker!AB56,IF(AZ3=Rækker!AD47,Rækker!AD56,IF(AZ3=Rækker!AF47,Rækker!AF56,DJ6))))))))</f>
        <v>2</v>
      </c>
      <c r="DJ6" s="16">
        <f>IF(AZ3=Rækker!AH47,Rækker!AH56,IF(AZ3=Rækker!AJ47,Rækker!AJ56,IF(AZ3=Rækker!AL47,Rækker!AL56,IF(AZ3=Rækker!AN47,Rækker!AN56,0))))</f>
        <v>2</v>
      </c>
      <c r="DK6" s="16">
        <f>IF(BF3=Rækker!B47,Rækker!B56,IF(BF3=Rækker!D47,Rækker!D56,IF(BF3=Rækker!F47,Rækker!F56,IF(BF3=Rækker!H47,Rækker!H56,IF(BF3=Rækker!J47,Rækker!J56,IF(BF3=Rækker!L47,Rækker!L56,IF(BF3=Rækker!N47,Rækker!N56,IF(BF3=Rækker!P47,Rækker!P56,DL6))))))))</f>
        <v>2</v>
      </c>
      <c r="DL6" s="16">
        <f>IF(BF3=Rækker!R47,Rækker!R56,IF(BF3=Rækker!T47,Rækker!T56,IF(BF3=Rækker!V47,Rækker!V56,IF(BF3=Rækker!X47,Rækker!X56,IF(BF3=Rækker!Z47,Rækker!Z56,IF(BF3=Rækker!AB47,Rækker!AB56,IF(BF3=Rækker!AD47,Rækker!AD56,IF(BF3=Rækker!AF47,Rækker!AF56,DM6))))))))</f>
        <v>2</v>
      </c>
      <c r="DM6" s="16">
        <f>IF(BF3=Rækker!AH47,Rækker!AH56,IF(BF3=Rækker!AJ47,Rækker!AJ56,IF(BF3=Rækker!AL47,Rækker!AL56,IF(BF3=Rækker!AN47,Rækker!AN56,0))))</f>
        <v>0</v>
      </c>
      <c r="DN6" s="16">
        <f>IF(BL3=Rækker!B47,Rækker!B56,IF(BL3=Rækker!D47,Rækker!D56,IF(BL3=Rækker!F47,Rækker!F56,IF(BL3=Rækker!H47,Rækker!H56,IF(BL3=Rækker!J47,Rækker!J56,IF(BL3=Rækker!L47,Rækker!L56,IF(BL3=Rækker!N47,Rækker!N56,IF(BL3=Rækker!P47,Rækker!P56,DO6))))))))</f>
        <v>2</v>
      </c>
      <c r="DO6" s="16">
        <f>IF(BL3=Rækker!R47,Rækker!R56,IF(BL3=Rækker!T47,Rækker!T56,IF(BL3=Rækker!V47,Rækker!V56,IF(BL3=Rækker!X47,Rækker!X56,IF(BL3=Rækker!Z47,Rækker!Z56,IF(BL3=Rækker!AB47,Rækker!AB56,IF(BL3=Rækker!AD47,Rækker!AD56,IF(BL3=Rækker!AF47,Rækker!AF56,DP6))))))))</f>
        <v>2</v>
      </c>
      <c r="DP6" s="16">
        <f>IF(BL3=Rækker!AH47,Rækker!AH56,IF(BL3=Rækker!AJ47,Rækker!AJ56,IF(BL3=Rækker!AL47,Rækker!AL56,IF(BL3=Rækker!AN47,Rækker!AN56,0))))</f>
        <v>0</v>
      </c>
    </row>
    <row r="7" spans="1:120" ht="14.45" customHeight="1" x14ac:dyDescent="0.15">
      <c r="A7" s="217"/>
      <c r="B7" s="211"/>
      <c r="C7" s="211"/>
      <c r="D7" s="211"/>
      <c r="E7" s="211"/>
      <c r="F7" s="211"/>
      <c r="G7" s="218"/>
      <c r="H7" s="214"/>
      <c r="I7" s="202"/>
      <c r="J7" s="208"/>
      <c r="K7" s="208"/>
      <c r="L7" s="208"/>
      <c r="M7" s="208"/>
      <c r="N7" s="126"/>
      <c r="O7" s="126"/>
      <c r="P7" s="208"/>
      <c r="Q7" s="208"/>
      <c r="R7" s="208"/>
      <c r="S7" s="208"/>
      <c r="T7" s="210"/>
      <c r="U7" s="202"/>
      <c r="V7" s="212"/>
      <c r="W7" s="212"/>
      <c r="X7" s="212"/>
      <c r="Y7" s="212"/>
      <c r="Z7" s="126"/>
      <c r="AA7" s="126"/>
      <c r="AB7" s="208"/>
      <c r="AC7" s="208"/>
      <c r="AD7" s="208"/>
      <c r="AE7" s="208"/>
      <c r="AF7" s="210"/>
      <c r="AG7" s="202"/>
      <c r="AH7" s="208"/>
      <c r="AI7" s="208"/>
      <c r="AJ7" s="208"/>
      <c r="AK7" s="208"/>
      <c r="AL7" s="126"/>
      <c r="AM7" s="126"/>
      <c r="AN7" s="208"/>
      <c r="AO7" s="208"/>
      <c r="AP7" s="208"/>
      <c r="AQ7" s="208"/>
      <c r="AR7" s="210"/>
      <c r="AS7" s="202"/>
      <c r="AT7" s="208"/>
      <c r="AU7" s="208"/>
      <c r="AV7" s="208"/>
      <c r="AW7" s="208"/>
      <c r="AX7" s="126"/>
      <c r="AY7" s="126"/>
      <c r="AZ7" s="208"/>
      <c r="BA7" s="208"/>
      <c r="BB7" s="208"/>
      <c r="BC7" s="208"/>
      <c r="BD7" s="210"/>
      <c r="BE7" s="202"/>
      <c r="BF7" s="208"/>
      <c r="BG7" s="208"/>
      <c r="BH7" s="208"/>
      <c r="BI7" s="208"/>
      <c r="BJ7" s="126"/>
      <c r="BK7" s="126"/>
      <c r="BL7" s="208"/>
      <c r="BM7" s="208"/>
      <c r="BN7" s="208"/>
      <c r="BO7" s="208"/>
      <c r="BP7" s="210"/>
      <c r="BQ7" s="17"/>
      <c r="BR7" s="121" t="str">
        <f>IF(CG14=13,DB!E33,DB!A33)</f>
        <v>LPHJ</v>
      </c>
      <c r="BS7" s="121"/>
      <c r="BT7" s="16" t="s">
        <v>20</v>
      </c>
      <c r="BU7" s="151" t="str">
        <f>IF(CG14=13,DB!F33,DB!B33)</f>
        <v>Sergio</v>
      </c>
      <c r="BV7" s="151"/>
      <c r="BW7" s="151"/>
      <c r="BX7" s="151"/>
      <c r="BY7" s="151"/>
      <c r="BZ7" s="151"/>
      <c r="CA7" s="151"/>
      <c r="CB7" s="21">
        <f>IF(CG14=13,DB!G33,DB!C33)</f>
        <v>5</v>
      </c>
      <c r="CC7" s="16" t="s">
        <v>20</v>
      </c>
      <c r="CD7" s="22">
        <f>IF(CG14=13,DB!H33,DB!D33)</f>
        <v>4</v>
      </c>
      <c r="CE7" s="16"/>
      <c r="CF7" s="16"/>
      <c r="CG7" s="16">
        <f t="shared" si="0"/>
        <v>1</v>
      </c>
      <c r="CH7" s="16">
        <f>IF(AS9="",DE14,0)</f>
        <v>5</v>
      </c>
      <c r="CI7" s="16">
        <f>IF(AS9="",1,0)</f>
        <v>1</v>
      </c>
      <c r="CJ7" s="16" t="str">
        <f>IF(AT3=DB!K50,DB!W50,IF(AT3=DB!K51,DB!W51,IF(AT3=DB!K52,DB!W52,IF(AT3=DB!K53,DB!W53,IF(AT3=DB!K54,DB!W54,IF(AT3=DB!K55,DB!W55,IF(AT3=DB!K56,DB!W56,IF(AT3=DB!K57,DB!W57,CK7))))))))</f>
        <v/>
      </c>
      <c r="CK7" s="16" t="str">
        <f>IF(AT3=DB!K58,DB!W58,IF(AT3=DB!K59,DB!W59,IF(AT3=DB!K61,DB!W61,IF(AT3=DB!K62,DB!W62,IF(AT3=DB!K63,DB!W63,IF(AT3=DB!K64,DB!W64,IF(AT3=DB!K65,DB!W65,IF(AT3=DB!K66,DB!W66,CL7))))))))</f>
        <v/>
      </c>
      <c r="CL7" s="16" t="str">
        <f>IF(AT3=DB!K67,DB!W67,IF(AT3=DB!K68,DB!W68,IF(AT3=DB!K69,DB!W69,DB!W70)))</f>
        <v/>
      </c>
      <c r="CM7" s="16">
        <f>IF(J3=Rækker!B47,Rækker!B57,IF(J3=Rækker!D47,Rækker!D57,IF(J3=Rækker!F47,Rækker!F57,IF(J3=Rækker!H47,Rækker!H57,IF(J3=Rækker!J47,Rækker!J57,IF(J3=Rækker!L47,Rækker!L57,IF(J3=Rækker!N47,Rækker!N57,IF(J3=Rækker!P47,Rækker!P57,CN7))))))))</f>
        <v>1</v>
      </c>
      <c r="CN7" s="16">
        <f>IF(J3=Rækker!R47,Rækker!R57,IF(J3=Rækker!T47,Rækker!T57,IF(J3=Rækker!V47,Rækker!V57,IF(J3=Rækker!X47,Rækker!X57,IF(J3=Rækker!Z47,Rækker!Z57,IF(J3=Rækker!AB47,Rækker!AB57,IF(J3=Rækker!AD47,Rækker!AD57,IF(J3=Rækker!AF47,Rækker!AF57,CO7))))))))</f>
        <v>1</v>
      </c>
      <c r="CO7" s="16">
        <f>IF(J3=Rækker!AH47,Rækker!AH57,IF(J3=Rækker!AJ47,Rækker!AJ57,IF(J3=Rækker!AL47,Rækker!AL57,IF(J3=Rækker!AN47,Rækker!AN57,0))))</f>
        <v>1</v>
      </c>
      <c r="CP7" s="16">
        <f>IF(P3=Rækker!B47,Rækker!B57,IF(P3=Rækker!D47,Rækker!D57,IF(P3=Rækker!F47,Rækker!F57,IF(P3=Rækker!H47,Rækker!H57,IF(P3=Rækker!J47,Rækker!J57,IF(P3=Rækker!L47,Rækker!L57,IF(P3=Rækker!N47,Rækker!N57,IF(P3=Rækker!P47,Rækker!P57,CQ7))))))))</f>
        <v>1</v>
      </c>
      <c r="CQ7" s="16">
        <f>IF(P3=Rækker!R47,Rækker!R57,IF(P3=Rækker!T47,Rækker!T57,IF(P3=Rækker!V47,Rækker!V57,IF(P3=Rækker!X47,Rækker!X57,IF(P3=Rækker!Z47,Rækker!Z57,IF(P3=Rækker!AB47,Rækker!AB57,IF(P3=Rækker!AD47,Rækker!AD57,IF(P3=Rækker!AF47,Rækker!AF57,CR7))))))))</f>
        <v>0</v>
      </c>
      <c r="CR7" s="16">
        <f>IF(P3=Rækker!AH47,Rækker!AH57,IF(P3=Rækker!AJ47,Rækker!AJ57,IF(P3=Rækker!AL47,Rækker!AL57,IF(P3=Rækker!AN47,Rækker!AN57,0))))</f>
        <v>0</v>
      </c>
      <c r="CS7" s="16">
        <f>IF(V3=Rækker!B47,Rækker!B57,IF(V3=Rækker!D47,Rækker!D57,IF(V3=Rækker!F47,Rækker!F57,IF(V3=Rækker!H47,Rækker!H57,IF(V3=Rækker!J47,Rækker!J57,IF(V3=Rækker!L47,Rækker!L57,IF(V3=Rækker!N47,Rækker!N57,IF(V3=Rækker!P47,Rækker!P57,CT7))))))))</f>
        <v>1</v>
      </c>
      <c r="CT7" s="16">
        <f>IF(V3=Rækker!R47,Rækker!R57,IF(V3=Rækker!T47,Rækker!T57,IF(V3=Rækker!V47,Rækker!V57,IF(V3=Rækker!X47,Rækker!X57,IF(V3=Rækker!Z47,Rækker!Z57,IF(V3=Rækker!AB47,Rækker!AB57,IF(V3=Rækker!AD47,Rækker!AD57,IF(V3=Rækker!AF47,Rækker!AF57,CU7))))))))</f>
        <v>1</v>
      </c>
      <c r="CU7" s="16">
        <f>IF(V3=Rækker!AH47,Rækker!AH57,IF(V3=Rækker!AJ47,Rækker!AJ57,IF(V3=Rækker!AL47,Rækker!AL57,IF(V3=Rækker!AN47,Rækker!AN57,0))))</f>
        <v>0</v>
      </c>
      <c r="CV7" s="16">
        <f>IF(AB3=Rækker!B47,Rækker!B57,IF(AB3=Rækker!D47,Rækker!D57,IF(AB3=Rækker!F47,Rækker!F57,IF(AB3=Rækker!H47,Rækker!H57,IF(AB3=Rækker!J47,Rækker!J57,IF(AB3=Rækker!L47,Rækker!L57,IF(AB3=Rækker!N47,Rækker!N57,IF(AB3=Rækker!P47,Rækker!P57,CW7))))))))</f>
        <v>1</v>
      </c>
      <c r="CW7" s="16">
        <f>IF(AB3=Rækker!R47,Rækker!R57,IF(AB3=Rækker!T47,Rækker!T57,IF(AB3=Rækker!V47,Rækker!V57,IF(AB3=Rækker!X47,Rækker!X57,IF(AB3=Rækker!Z47,Rækker!Z57,IF(AB3=Rækker!AB47,Rækker!AB57,IF(AB3=Rækker!AD47,Rækker!AD57,IF(AB3=Rækker!AF47,Rækker!AF57,CX7))))))))</f>
        <v>1</v>
      </c>
      <c r="CX7" s="16">
        <f>IF(AB3=Rækker!AH47,Rækker!AH57,IF(AB3=Rækker!AJ47,Rækker!AJ57,IF(AB3=Rækker!AL47,Rækker!AL57,IF(AB3=Rækker!AN47,Rækker!AN57,0))))</f>
        <v>0</v>
      </c>
      <c r="CY7" s="16">
        <f>IF(AH3=Rækker!B47,Rækker!B57,IF(AH3=Rækker!D47,Rækker!D57,IF(AH3=Rækker!F47,Rækker!F57,IF(AH3=Rækker!H47,Rækker!H57,IF(AH3=Rækker!J47,Rækker!J57,IF(AH3=Rækker!L47,Rækker!L57,IF(AH3=Rækker!N47,Rækker!N57,IF(AH3=Rækker!P47,Rækker!P57,CZ7))))))))</f>
        <v>1</v>
      </c>
      <c r="CZ7" s="16">
        <f>IF(AH3=Rækker!R47,Rækker!R57,IF(AH3=Rækker!T47,Rækker!T57,IF(AH3=Rækker!V47,Rækker!V57,IF(AH3=Rækker!X47,Rækker!X57,IF(AH3=Rækker!Z47,Rækker!Z57,IF(AH3=Rækker!AB47,Rækker!AB57,IF(AH3=Rækker!AD47,Rækker!AD57,IF(AH3=Rækker!AF47,Rækker!AF57,DA7))))))))</f>
        <v>0</v>
      </c>
      <c r="DA7" s="16">
        <f>IF(AH3=Rækker!AH47,Rækker!AH57,IF(AH3=Rækker!AJ47,Rækker!AJ57,IF(AH3=Rækker!AL47,Rækker!AL57,IF(AH3=Rækker!AN47,Rækker!AN57,0))))</f>
        <v>0</v>
      </c>
      <c r="DB7" s="16">
        <f>IF(AN3=Rækker!B47,Rækker!B57,IF(AN3=Rækker!D47,Rækker!D57,IF(AN3=Rækker!F47,Rækker!F57,IF(AN3=Rækker!H47,Rækker!H57,IF(AN3=Rækker!J47,Rækker!J57,IF(AN3=Rækker!L47,Rækker!L57,IF(AN3=Rækker!N47,Rækker!N57,IF(AN3=Rækker!P47,Rækker!P57,DC7))))))))</f>
        <v>1</v>
      </c>
      <c r="DC7" s="16">
        <f>IF(AN3=Rækker!R47,Rækker!R57,IF(AN3=Rækker!T47,Rækker!T57,IF(AN3=Rækker!V47,Rækker!V57,IF(AN3=Rækker!X47,Rækker!X57,IF(AN3=Rækker!Z47,Rækker!Z57,IF(AN3=Rækker!AB47,Rækker!AB57,IF(AN3=Rækker!AD47,Rækker!AD57,IF(AN3=Rækker!AF47,Rækker!AF57,DD7))))))))</f>
        <v>0</v>
      </c>
      <c r="DD7" s="16">
        <f>IF(AN3=Rækker!AH47,Rækker!AH57,IF(AN3=Rækker!AJ47,Rækker!AJ57,IF(AN3=Rækker!AL47,Rækker!AL57,IF(AN3=Rækker!AN47,Rækker!AN57,0))))</f>
        <v>0</v>
      </c>
      <c r="DE7" s="16">
        <f>IF(AT3=Rækker!B47,Rækker!B57,IF(AT3=Rækker!D47,Rækker!D57,IF(AT3=Rækker!F47,Rækker!F57,IF(AT3=Rækker!H47,Rækker!H57,IF(AT3=Rækker!J47,Rækker!J57,IF(AT3=Rækker!L47,Rækker!L57,IF(AT3=Rækker!N47,Rækker!N57,IF(AT3=Rækker!P47,Rækker!P57,DF7))))))))</f>
        <v>1</v>
      </c>
      <c r="DF7" s="16">
        <f>IF(AT3=Rækker!R47,Rækker!R57,IF(AT3=Rækker!T47,Rækker!T57,IF(AT3=Rækker!V47,Rækker!V57,IF(AT3=Rækker!X47,Rækker!X57,IF(AT3=Rækker!Z47,Rækker!Z57,IF(AT3=Rækker!AB47,Rækker!AB57,IF(AT3=Rækker!AD47,Rækker!AD57,IF(AT3=Rækker!AF47,Rækker!AF57,DG7))))))))</f>
        <v>0</v>
      </c>
      <c r="DG7" s="16">
        <f>IF(AT3=Rækker!AH47,Rækker!AH57,IF(AT3=Rækker!AJ47,Rækker!AJ57,IF(AT3=Rækker!AL47,Rækker!AL57,IF(AT3=Rækker!AN47,Rækker!AN57,0))))</f>
        <v>0</v>
      </c>
      <c r="DH7" s="16">
        <f>IF(AZ3=Rækker!B47,Rækker!B57,IF(AZ3=Rækker!D47,Rækker!D57,IF(AZ3=Rækker!F47,Rækker!F57,IF(AZ3=Rækker!H47,Rækker!H57,IF(AZ3=Rækker!J47,Rækker!J57,IF(AZ3=Rækker!L47,Rækker!L57,IF(AZ3=Rækker!N47,Rækker!N57,IF(AZ3=Rækker!P47,Rækker!P57,DI7))))))))</f>
        <v>1</v>
      </c>
      <c r="DI7" s="16">
        <f>IF(AZ3=Rækker!R47,Rækker!R57,IF(AZ3=Rækker!T47,Rækker!T57,IF(AZ3=Rækker!V47,Rækker!V57,IF(AZ3=Rækker!X47,Rækker!X57,IF(AZ3=Rækker!Z47,Rækker!Z57,IF(AZ3=Rækker!AB47,Rækker!AB57,IF(AZ3=Rækker!AD47,Rækker!AD57,IF(AZ3=Rækker!AF47,Rækker!AF57,DJ7))))))))</f>
        <v>1</v>
      </c>
      <c r="DJ7" s="16">
        <f>IF(AZ3=Rækker!AH47,Rækker!AH57,IF(AZ3=Rækker!AJ47,Rækker!AJ57,IF(AZ3=Rækker!AL47,Rækker!AL57,IF(AZ3=Rækker!AN47,Rækker!AN57,0))))</f>
        <v>1</v>
      </c>
      <c r="DK7" s="16">
        <f>IF(BF3=Rækker!B47,Rækker!B57,IF(BF3=Rækker!D47,Rækker!D57,IF(BF3=Rækker!F47,Rækker!F57,IF(BF3=Rækker!H47,Rækker!H57,IF(BF3=Rækker!J47,Rækker!J57,IF(BF3=Rækker!L47,Rækker!L57,IF(BF3=Rækker!N47,Rækker!N57,IF(BF3=Rækker!P47,Rækker!P57,DL7))))))))</f>
        <v>1</v>
      </c>
      <c r="DL7" s="16">
        <f>IF(BF3=Rækker!R47,Rækker!R57,IF(BF3=Rækker!T47,Rækker!T57,IF(BF3=Rækker!V47,Rækker!V57,IF(BF3=Rækker!X47,Rækker!X57,IF(BF3=Rækker!Z47,Rækker!Z57,IF(BF3=Rækker!AB47,Rækker!AB57,IF(BF3=Rækker!AD47,Rækker!AD57,IF(BF3=Rækker!AF47,Rækker!AF57,DM7))))))))</f>
        <v>1</v>
      </c>
      <c r="DM7" s="16">
        <f>IF(BF3=Rækker!AH47,Rækker!AH57,IF(BF3=Rækker!AJ47,Rækker!AJ57,IF(BF3=Rækker!AL47,Rækker!AL57,IF(BF3=Rækker!AN47,Rækker!AN57,0))))</f>
        <v>0</v>
      </c>
      <c r="DN7" s="16">
        <f>IF(BL3=Rækker!B47,Rækker!B57,IF(BL3=Rækker!D47,Rækker!D57,IF(BL3=Rækker!F47,Rækker!F57,IF(BL3=Rækker!H47,Rækker!H57,IF(BL3=Rækker!J47,Rækker!J57,IF(BL3=Rækker!L47,Rækker!L57,IF(BL3=Rækker!N47,Rækker!N57,IF(BL3=Rækker!P47,Rækker!P57,DO7))))))))</f>
        <v>1</v>
      </c>
      <c r="DO7" s="16">
        <f>IF(BL3=Rækker!R47,Rækker!R57,IF(BL3=Rækker!T47,Rækker!T57,IF(BL3=Rækker!V47,Rækker!V57,IF(BL3=Rækker!X47,Rækker!X57,IF(BL3=Rækker!Z47,Rækker!Z57,IF(BL3=Rækker!AB47,Rækker!AB57,IF(BL3=Rækker!AD47,Rækker!AD57,IF(BL3=Rækker!AF47,Rækker!AF57,DP7))))))))</f>
        <v>1</v>
      </c>
      <c r="DP7" s="16">
        <f>IF(BL3=Rækker!AH47,Rækker!AH57,IF(BL3=Rækker!AJ47,Rækker!AJ57,IF(BL3=Rækker!AL47,Rækker!AL57,IF(BL3=Rækker!AN47,Rækker!AN57,0))))</f>
        <v>0</v>
      </c>
    </row>
    <row r="8" spans="1:120" ht="14.45" customHeight="1" x14ac:dyDescent="0.15">
      <c r="A8" s="217"/>
      <c r="B8" s="211"/>
      <c r="C8" s="211"/>
      <c r="D8" s="211"/>
      <c r="E8" s="211"/>
      <c r="F8" s="211"/>
      <c r="G8" s="218"/>
      <c r="H8" s="214"/>
      <c r="I8" s="202"/>
      <c r="J8" s="208"/>
      <c r="K8" s="208"/>
      <c r="L8" s="208"/>
      <c r="M8" s="208"/>
      <c r="N8" s="126"/>
      <c r="O8" s="126"/>
      <c r="P8" s="208"/>
      <c r="Q8" s="208"/>
      <c r="R8" s="208"/>
      <c r="S8" s="208"/>
      <c r="T8" s="210"/>
      <c r="U8" s="202"/>
      <c r="V8" s="212"/>
      <c r="W8" s="212"/>
      <c r="X8" s="212"/>
      <c r="Y8" s="212"/>
      <c r="Z8" s="126"/>
      <c r="AA8" s="126"/>
      <c r="AB8" s="208"/>
      <c r="AC8" s="208"/>
      <c r="AD8" s="208"/>
      <c r="AE8" s="208"/>
      <c r="AF8" s="210"/>
      <c r="AG8" s="202"/>
      <c r="AH8" s="208"/>
      <c r="AI8" s="208"/>
      <c r="AJ8" s="208"/>
      <c r="AK8" s="208"/>
      <c r="AL8" s="126"/>
      <c r="AM8" s="126"/>
      <c r="AN8" s="208"/>
      <c r="AO8" s="208"/>
      <c r="AP8" s="208"/>
      <c r="AQ8" s="208"/>
      <c r="AR8" s="210"/>
      <c r="AS8" s="202"/>
      <c r="AT8" s="208"/>
      <c r="AU8" s="208"/>
      <c r="AV8" s="208"/>
      <c r="AW8" s="208"/>
      <c r="AX8" s="126"/>
      <c r="AY8" s="126"/>
      <c r="AZ8" s="208"/>
      <c r="BA8" s="208"/>
      <c r="BB8" s="208"/>
      <c r="BC8" s="208"/>
      <c r="BD8" s="210"/>
      <c r="BE8" s="202"/>
      <c r="BF8" s="208"/>
      <c r="BG8" s="208"/>
      <c r="BH8" s="208"/>
      <c r="BI8" s="208"/>
      <c r="BJ8" s="126"/>
      <c r="BK8" s="126"/>
      <c r="BL8" s="208"/>
      <c r="BM8" s="208"/>
      <c r="BN8" s="208"/>
      <c r="BO8" s="208"/>
      <c r="BP8" s="210"/>
      <c r="BQ8" s="17"/>
      <c r="BR8" s="121" t="str">
        <f>IF(CG14=13,DB!E34,DB!A34)</f>
        <v>Mauer</v>
      </c>
      <c r="BS8" s="121"/>
      <c r="BT8" s="16" t="s">
        <v>20</v>
      </c>
      <c r="BU8" s="151" t="str">
        <f>IF(CG14=13,DB!F34,DB!B34)</f>
        <v>Schøn</v>
      </c>
      <c r="BV8" s="151"/>
      <c r="BW8" s="151"/>
      <c r="BX8" s="151"/>
      <c r="BY8" s="151"/>
      <c r="BZ8" s="151"/>
      <c r="CA8" s="151"/>
      <c r="CB8" s="21">
        <f>IF(CG14=13,DB!G34,DB!C34)</f>
        <v>4</v>
      </c>
      <c r="CC8" s="16" t="s">
        <v>20</v>
      </c>
      <c r="CD8" s="22">
        <f>IF(CG14=13,DB!H34,DB!D34)</f>
        <v>3</v>
      </c>
      <c r="CE8" s="16"/>
      <c r="CF8" s="16"/>
      <c r="CG8" s="16">
        <f t="shared" si="0"/>
        <v>1</v>
      </c>
      <c r="CH8" s="16">
        <f>IF(AY9="",DH14,0)</f>
        <v>4</v>
      </c>
      <c r="CI8" s="16">
        <f>IF(AY9="",1,0)</f>
        <v>1</v>
      </c>
      <c r="CJ8" s="16" t="str">
        <f>IF(AZ3=DB!K50,DB!W50,IF(AZ3=DB!K51,DB!W51,IF(AZ3=DB!K52,DB!W52,IF(AZ3=DB!K53,DB!W53,IF(AZ3=DB!K54,DB!W54,IF(AZ3=DB!K55,DB!W55,IF(AZ3=DB!K56,DB!W56,IF(AZ3=DB!K57,DB!W57,CK8))))))))</f>
        <v/>
      </c>
      <c r="CK8" s="16" t="str">
        <f>IF(AZ3=DB!K58,DB!W58,IF(AZ3=DB!K59,DB!W59,IF(AZ3=DB!K61,DB!W61,IF(AZ3=DB!K62,DB!W62,IF(AZ3=DB!K63,DB!W63,IF(AZ3=DB!K64,DB!W64,IF(AZ3=DB!K65,DB!W65,IF(AZ3=DB!K66,DB!W66,CL8))))))))</f>
        <v/>
      </c>
      <c r="CL8" s="16" t="str">
        <f>IF(AZ3=DB!K67,DB!W67,IF(AZ3=DB!K68,DB!W68,IF(AZ3=DB!K69,DB!W69,DB!W70)))</f>
        <v/>
      </c>
      <c r="CM8" s="16">
        <f>IF(J3=Rækker!B47,Rækker!B58,IF(J3=Rækker!D47,Rækker!D58,IF(J3=Rækker!F47,Rækker!F58,IF(J3=Rækker!H47,Rækker!H58,IF(J3=Rækker!J47,Rækker!J58,IF(J3=Rækker!L47,Rækker!L58,IF(J3=Rækker!N47,Rækker!N58,IF(J3=Rækker!P47,Rækker!P58,CN8))))))))</f>
        <v>1</v>
      </c>
      <c r="CN8" s="16">
        <f>IF(J3=Rækker!R47,Rækker!R58,IF(J3=Rækker!T47,Rækker!T58,IF(J3=Rækker!V47,Rækker!V58,IF(J3=Rækker!X47,Rækker!X58,IF(J3=Rækker!Z47,Rækker!Z58,IF(J3=Rækker!AB47,Rækker!AB58,IF(J3=Rækker!AD47,Rækker!AD58,IF(J3=Rækker!AF47,Rækker!AF58,CO8))))))))</f>
        <v>1</v>
      </c>
      <c r="CO8" s="16">
        <f>IF(J3=Rækker!AH47,Rækker!AH58,IF(J3=Rækker!AJ47,Rækker!AJ58,IF(J3=Rækker!AL47,Rækker!AL58,IF(J3=Rækker!AN47,Rækker!AN58,0))))</f>
        <v>1</v>
      </c>
      <c r="CP8" s="16">
        <f>IF(P3=Rækker!B47,Rækker!B58,IF(P3=Rækker!D47,Rækker!D58,IF(P3=Rækker!F47,Rækker!F58,IF(P3=Rækker!H47,Rækker!H58,IF(P3=Rækker!J47,Rækker!J58,IF(P3=Rækker!L47,Rækker!L58,IF(P3=Rækker!N47,Rækker!N58,IF(P3=Rækker!P47,Rækker!P58,CQ8))))))))</f>
        <v>1</v>
      </c>
      <c r="CQ8" s="16">
        <f>IF(P3=Rækker!R47,Rækker!R58,IF(P3=Rækker!T47,Rækker!T58,IF(P3=Rækker!V47,Rækker!V58,IF(P3=Rækker!X47,Rækker!X58,IF(P3=Rækker!Z47,Rækker!Z58,IF(P3=Rækker!AB47,Rækker!AB58,IF(P3=Rækker!AD47,Rækker!AD58,IF(P3=Rækker!AF47,Rækker!AF58,CR8))))))))</f>
        <v>0</v>
      </c>
      <c r="CR8" s="16">
        <f>IF(P3=Rækker!AH47,Rækker!AH58,IF(P3=Rækker!AJ47,Rækker!AJ58,IF(P3=Rækker!AL47,Rækker!AL58,IF(P3=Rækker!AN47,Rækker!AN58,0))))</f>
        <v>0</v>
      </c>
      <c r="CS8" s="16">
        <f>IF(V3=Rækker!B47,Rækker!B58,IF(V3=Rækker!D47,Rækker!D58,IF(V3=Rækker!F47,Rækker!F58,IF(V3=Rækker!H47,Rækker!H58,IF(V3=Rækker!J47,Rækker!J58,IF(V3=Rækker!L47,Rækker!L58,IF(V3=Rækker!N47,Rækker!N58,IF(V3=Rækker!P47,Rækker!P58,CT8))))))))</f>
        <v>1</v>
      </c>
      <c r="CT8" s="16">
        <f>IF(V3=Rækker!R47,Rækker!R58,IF(V3=Rækker!T47,Rækker!T58,IF(V3=Rækker!V47,Rækker!V58,IF(V3=Rækker!X47,Rækker!X58,IF(V3=Rækker!Z47,Rækker!Z58,IF(V3=Rækker!AB47,Rækker!AB58,IF(V3=Rækker!AD47,Rækker!AD58,IF(V3=Rækker!AF47,Rækker!AF58,CU8))))))))</f>
        <v>1</v>
      </c>
      <c r="CU8" s="16">
        <f>IF(V3=Rækker!AH47,Rækker!AH58,IF(V3=Rækker!AJ47,Rækker!AJ58,IF(V3=Rækker!AL47,Rækker!AL58,IF(V3=Rækker!AN47,Rækker!AN58,0))))</f>
        <v>0</v>
      </c>
      <c r="CV8" s="16">
        <f>IF(AB3=Rækker!B47,Rækker!B58,IF(AB3=Rækker!D47,Rækker!D58,IF(AB3=Rækker!F47,Rækker!F58,IF(AB3=Rækker!H47,Rækker!H58,IF(AB3=Rækker!J47,Rækker!J58,IF(AB3=Rækker!L47,Rækker!L58,IF(AB3=Rækker!N47,Rækker!N58,IF(AB3=Rækker!P47,Rækker!P58,CW8))))))))</f>
        <v>1</v>
      </c>
      <c r="CW8" s="16">
        <f>IF(AB3=Rækker!R47,Rækker!R58,IF(AB3=Rækker!T47,Rækker!T58,IF(AB3=Rækker!V47,Rækker!V58,IF(AB3=Rækker!X47,Rækker!X58,IF(AB3=Rækker!Z47,Rækker!Z58,IF(AB3=Rækker!AB47,Rækker!AB58,IF(AB3=Rækker!AD47,Rækker!AD58,IF(AB3=Rækker!AF47,Rækker!AF58,CX8))))))))</f>
        <v>1</v>
      </c>
      <c r="CX8" s="16">
        <f>IF(AB3=Rækker!AH47,Rækker!AH58,IF(AB3=Rækker!AJ47,Rækker!AJ58,IF(AB3=Rækker!AL47,Rækker!AL58,IF(AB3=Rækker!AN47,Rækker!AN58,0))))</f>
        <v>0</v>
      </c>
      <c r="CY8" s="16">
        <f>IF(AH3=Rækker!B47,Rækker!B58,IF(AH3=Rækker!D47,Rækker!D58,IF(AH3=Rækker!F47,Rækker!F58,IF(AH3=Rækker!H47,Rækker!H58,IF(AH3=Rækker!J47,Rækker!J58,IF(AH3=Rækker!L47,Rækker!L58,IF(AH3=Rækker!N47,Rækker!N58,IF(AH3=Rækker!P47,Rækker!P58,CZ8))))))))</f>
        <v>1</v>
      </c>
      <c r="CZ8" s="16">
        <f>IF(AH3=Rækker!R47,Rækker!R58,IF(AH3=Rækker!T47,Rækker!T58,IF(AH3=Rækker!V47,Rækker!V58,IF(AH3=Rækker!X47,Rækker!X58,IF(AH3=Rækker!Z47,Rækker!Z58,IF(AH3=Rækker!AB47,Rækker!AB58,IF(AH3=Rækker!AD47,Rækker!AD58,IF(AH3=Rækker!AF47,Rækker!AF58,DA8))))))))</f>
        <v>0</v>
      </c>
      <c r="DA8" s="16">
        <f>IF(AH3=Rækker!AH47,Rækker!AH58,IF(AH3=Rækker!AJ47,Rækker!AJ58,IF(AH3=Rækker!AL47,Rækker!AL58,IF(AH3=Rækker!AN47,Rækker!AN58,0))))</f>
        <v>0</v>
      </c>
      <c r="DB8" s="16">
        <f>IF(AN3=Rækker!B47,Rækker!B58,IF(AN3=Rækker!D47,Rækker!D58,IF(AN3=Rækker!F47,Rækker!F58,IF(AN3=Rækker!H47,Rækker!H58,IF(AN3=Rækker!J47,Rækker!J58,IF(AN3=Rækker!L47,Rækker!L58,IF(AN3=Rækker!N47,Rækker!N58,IF(AN3=Rækker!P47,Rækker!P58,DC8))))))))</f>
        <v>1</v>
      </c>
      <c r="DC8" s="16">
        <f>IF(AN3=Rækker!R47,Rækker!R58,IF(AN3=Rækker!T47,Rækker!T58,IF(AN3=Rækker!V47,Rækker!V58,IF(AN3=Rækker!X47,Rækker!X58,IF(AN3=Rækker!Z47,Rækker!Z58,IF(AN3=Rækker!AB47,Rækker!AB58,IF(AN3=Rækker!AD47,Rækker!AD58,IF(AN3=Rækker!AF47,Rækker!AF58,DD8))))))))</f>
        <v>0</v>
      </c>
      <c r="DD8" s="16">
        <f>IF(AN3=Rækker!AH47,Rækker!AH58,IF(AN3=Rækker!AJ47,Rækker!AJ58,IF(AN3=Rækker!AL47,Rækker!AL58,IF(AN3=Rækker!AN47,Rækker!AN58,0))))</f>
        <v>0</v>
      </c>
      <c r="DE8" s="16">
        <f>IF(AT3=Rækker!B47,Rækker!B58,IF(AT3=Rækker!D47,Rækker!D58,IF(AT3=Rækker!F47,Rækker!F58,IF(AT3=Rækker!H47,Rækker!H58,IF(AT3=Rækker!J47,Rækker!J58,IF(AT3=Rækker!L47,Rækker!L58,IF(AT3=Rækker!N47,Rækker!N58,IF(AT3=Rækker!P47,Rækker!P58,DF8))))))))</f>
        <v>1</v>
      </c>
      <c r="DF8" s="16">
        <f>IF(AT3=Rækker!R47,Rækker!R58,IF(AT3=Rækker!T47,Rækker!T58,IF(AT3=Rækker!V47,Rækker!V58,IF(AT3=Rækker!X47,Rækker!X58,IF(AT3=Rækker!Z47,Rækker!Z58,IF(AT3=Rækker!AB47,Rækker!AB58,IF(AT3=Rækker!AD47,Rækker!AD58,IF(AT3=Rækker!AF47,Rækker!AF58,DG8))))))))</f>
        <v>0</v>
      </c>
      <c r="DG8" s="16">
        <f>IF(AT3=Rækker!AH47,Rækker!AH58,IF(AT3=Rækker!AJ47,Rækker!AJ58,IF(AT3=Rækker!AL47,Rækker!AL58,IF(AT3=Rækker!AN47,Rækker!AN58,0))))</f>
        <v>0</v>
      </c>
      <c r="DH8" s="16">
        <f>IF(AZ3=Rækker!B47,Rækker!B58,IF(AZ3=Rækker!D47,Rækker!D58,IF(AZ3=Rækker!F47,Rækker!F58,IF(AZ3=Rækker!H47,Rækker!H58,IF(AZ3=Rækker!J47,Rækker!J58,IF(AZ3=Rækker!L47,Rækker!L58,IF(AZ3=Rækker!N47,Rækker!N58,IF(AZ3=Rækker!P47,Rækker!P58,DI8))))))))</f>
        <v>1</v>
      </c>
      <c r="DI8" s="16">
        <f>IF(AZ3=Rækker!R47,Rækker!R58,IF(AZ3=Rækker!T47,Rækker!T58,IF(AZ3=Rækker!V47,Rækker!V58,IF(AZ3=Rækker!X47,Rækker!X58,IF(AZ3=Rækker!Z47,Rækker!Z58,IF(AZ3=Rækker!AB47,Rækker!AB58,IF(AZ3=Rækker!AD47,Rækker!AD58,IF(AZ3=Rækker!AF47,Rækker!AF58,DJ8))))))))</f>
        <v>1</v>
      </c>
      <c r="DJ8" s="16">
        <f>IF(AZ3=Rækker!AH47,Rækker!AH58,IF(AZ3=Rækker!AJ47,Rækker!AJ58,IF(AZ3=Rækker!AL47,Rækker!AL58,IF(AZ3=Rækker!AN47,Rækker!AN58,0))))</f>
        <v>1</v>
      </c>
      <c r="DK8" s="16">
        <f>IF(BF3=Rækker!B47,Rækker!B58,IF(BF3=Rækker!D47,Rækker!D58,IF(BF3=Rækker!F47,Rækker!F58,IF(BF3=Rækker!H47,Rækker!H58,IF(BF3=Rækker!J47,Rækker!J58,IF(BF3=Rækker!L47,Rækker!L58,IF(BF3=Rækker!N47,Rækker!N58,IF(BF3=Rækker!P47,Rækker!P58,DL8))))))))</f>
        <v>1</v>
      </c>
      <c r="DL8" s="16">
        <f>IF(BF3=Rækker!R47,Rækker!R58,IF(BF3=Rækker!T47,Rækker!T58,IF(BF3=Rækker!V47,Rækker!V58,IF(BF3=Rækker!X47,Rækker!X58,IF(BF3=Rækker!Z47,Rækker!Z58,IF(BF3=Rækker!AB47,Rækker!AB58,IF(BF3=Rækker!AD47,Rækker!AD58,IF(BF3=Rækker!AF47,Rækker!AF58,DM8))))))))</f>
        <v>1</v>
      </c>
      <c r="DM8" s="16">
        <f>IF(BF3=Rækker!AH47,Rækker!AH58,IF(BF3=Rækker!AJ47,Rækker!AJ58,IF(BF3=Rækker!AL47,Rækker!AL58,IF(BF3=Rækker!AN47,Rækker!AN58,0))))</f>
        <v>0</v>
      </c>
      <c r="DN8" s="16">
        <f>IF(BL3=Rækker!B47,Rækker!B58,IF(BL3=Rækker!D47,Rækker!D58,IF(BL3=Rækker!F47,Rækker!F58,IF(BL3=Rækker!H47,Rækker!H58,IF(BL3=Rækker!J47,Rækker!J58,IF(BL3=Rækker!L47,Rækker!L58,IF(BL3=Rækker!N47,Rækker!N58,IF(BL3=Rækker!P47,Rækker!P58,DO8))))))))</f>
        <v>1</v>
      </c>
      <c r="DO8" s="16">
        <f>IF(BL3=Rækker!R47,Rækker!R58,IF(BL3=Rækker!T47,Rækker!T58,IF(BL3=Rækker!V47,Rækker!V58,IF(BL3=Rækker!X47,Rækker!X58,IF(BL3=Rækker!Z47,Rækker!Z58,IF(BL3=Rækker!AB47,Rækker!AB58,IF(BL3=Rækker!AD47,Rækker!AD58,IF(BL3=Rækker!AF47,Rækker!AF58,DP8))))))))</f>
        <v>1</v>
      </c>
      <c r="DP8" s="16">
        <f>IF(BL3=Rækker!AH47,Rækker!AH58,IF(BL3=Rækker!AJ47,Rækker!AJ58,IF(BL3=Rækker!AL47,Rækker!AL58,IF(BL3=Rækker!AN47,Rækker!AN58,0))))</f>
        <v>0</v>
      </c>
    </row>
    <row r="9" spans="1:120" ht="14.45" customHeight="1" thickBot="1" x14ac:dyDescent="0.2">
      <c r="A9" s="217"/>
      <c r="B9" s="211"/>
      <c r="C9" s="211"/>
      <c r="D9" s="211"/>
      <c r="E9" s="211"/>
      <c r="F9" s="211"/>
      <c r="G9" s="218"/>
      <c r="H9" s="214"/>
      <c r="I9" s="204" t="str">
        <f>CJ1</f>
        <v/>
      </c>
      <c r="J9" s="205"/>
      <c r="K9" s="205"/>
      <c r="L9" s="205"/>
      <c r="M9" s="205"/>
      <c r="N9" s="205"/>
      <c r="O9" s="205" t="str">
        <f>CJ2</f>
        <v/>
      </c>
      <c r="P9" s="205"/>
      <c r="Q9" s="205"/>
      <c r="R9" s="205"/>
      <c r="S9" s="205"/>
      <c r="T9" s="207"/>
      <c r="U9" s="204" t="str">
        <f>CJ3</f>
        <v/>
      </c>
      <c r="V9" s="205"/>
      <c r="W9" s="205"/>
      <c r="X9" s="205"/>
      <c r="Y9" s="205"/>
      <c r="Z9" s="205"/>
      <c r="AA9" s="205" t="str">
        <f>CJ4</f>
        <v/>
      </c>
      <c r="AB9" s="205"/>
      <c r="AC9" s="205"/>
      <c r="AD9" s="205"/>
      <c r="AE9" s="205"/>
      <c r="AF9" s="207"/>
      <c r="AG9" s="204" t="str">
        <f>CJ5</f>
        <v/>
      </c>
      <c r="AH9" s="205"/>
      <c r="AI9" s="205"/>
      <c r="AJ9" s="205"/>
      <c r="AK9" s="205"/>
      <c r="AL9" s="205"/>
      <c r="AM9" s="205" t="str">
        <f>CJ6</f>
        <v/>
      </c>
      <c r="AN9" s="205"/>
      <c r="AO9" s="205"/>
      <c r="AP9" s="205"/>
      <c r="AQ9" s="205"/>
      <c r="AR9" s="207"/>
      <c r="AS9" s="204" t="str">
        <f>CJ7</f>
        <v/>
      </c>
      <c r="AT9" s="205"/>
      <c r="AU9" s="205"/>
      <c r="AV9" s="205"/>
      <c r="AW9" s="205"/>
      <c r="AX9" s="205"/>
      <c r="AY9" s="205" t="str">
        <f>CJ8</f>
        <v/>
      </c>
      <c r="AZ9" s="205"/>
      <c r="BA9" s="205"/>
      <c r="BB9" s="205"/>
      <c r="BC9" s="205"/>
      <c r="BD9" s="207"/>
      <c r="BE9" s="204" t="str">
        <f>CJ9</f>
        <v/>
      </c>
      <c r="BF9" s="205"/>
      <c r="BG9" s="205"/>
      <c r="BH9" s="205"/>
      <c r="BI9" s="205"/>
      <c r="BJ9" s="205"/>
      <c r="BK9" s="205" t="str">
        <f>CJ10</f>
        <v/>
      </c>
      <c r="BL9" s="205"/>
      <c r="BM9" s="205"/>
      <c r="BN9" s="205"/>
      <c r="BO9" s="205"/>
      <c r="BP9" s="207"/>
      <c r="BQ9" s="17"/>
      <c r="BR9" s="121" t="s">
        <v>76</v>
      </c>
      <c r="BS9" s="121"/>
      <c r="BT9" s="121"/>
      <c r="BU9" s="121"/>
      <c r="BV9" s="121"/>
      <c r="BW9" s="121"/>
      <c r="BX9" s="121"/>
      <c r="BY9" s="121"/>
      <c r="BZ9" s="121"/>
      <c r="CA9" s="121"/>
      <c r="CB9" s="120">
        <f>IF(CG14=13,CG17,DB!H1)</f>
        <v>4</v>
      </c>
      <c r="CC9" s="120"/>
      <c r="CD9" s="120"/>
      <c r="CE9" s="16"/>
      <c r="CF9" s="16"/>
      <c r="CG9" s="16">
        <f t="shared" si="0"/>
        <v>1</v>
      </c>
      <c r="CH9" s="16">
        <f>IF(BE9="",DK14,0)</f>
        <v>4</v>
      </c>
      <c r="CI9" s="16">
        <f>IF(BE9="",1,0)</f>
        <v>1</v>
      </c>
      <c r="CJ9" s="16" t="str">
        <f>IF(BF3=DB!K50,DB!W50,IF(BF3=DB!K51,DB!W51,IF(BF3=DB!K52,DB!W52,IF(BF3=DB!K53,DB!W53,IF(BF3=DB!K54,DB!W54,IF(BF3=DB!K55,DB!W55,IF(BF3=DB!K56,DB!W56,IF(BF3=DB!K57,DB!W57,CK9))))))))</f>
        <v/>
      </c>
      <c r="CK9" s="16" t="str">
        <f>IF(BF3=DB!K58,DB!W58,IF(BF3=DB!K59,DB!W59,IF(BF3=DB!K61,DB!W61,IF(BF3=DB!K62,DB!W62,IF(BF3=DB!K63,DB!W63,IF(BF3=DB!K64,DB!W64,IF(BF3=DB!K65,DB!W65,IF(BF3=DB!K66,DB!W66,CL9))))))))</f>
        <v/>
      </c>
      <c r="CL9" s="16" t="str">
        <f>IF(BF3=DB!K67,DB!W67,IF(BF3=DB!K68,DB!W68,IF(BF3=DB!K69,DB!W69,DB!W70)))</f>
        <v/>
      </c>
      <c r="CM9" s="16">
        <f>IF(J3=Rækker!B47,Rækker!B59,IF(J3=Rækker!D47,Rækker!D59,IF(J3=Rækker!F47,Rækker!F59,IF(J3=Rækker!H47,Rækker!H59,IF(J3=Rækker!J47,Rækker!J59,IF(J3=Rækker!L47,Rækker!L59,IF(J3=Rækker!N47,Rækker!N59,IF(J3=Rækker!P47,Rækker!P59,CN9))))))))</f>
        <v>1</v>
      </c>
      <c r="CN9" s="16">
        <f>IF(J3=Rækker!R47,Rækker!R59,IF(J3=Rækker!T47,Rækker!T59,IF(J3=Rækker!V47,Rækker!V59,IF(J3=Rækker!X47,Rækker!X59,IF(J3=Rækker!Z47,Rækker!Z59,IF(J3=Rækker!AB47,Rækker!AB59,IF(J3=Rækker!AD47,Rækker!AD59,IF(J3=Rækker!AF47,Rækker!AF59,CO9))))))))</f>
        <v>1</v>
      </c>
      <c r="CO9" s="16">
        <f>IF(J3=Rækker!AH47,Rækker!AH59,IF(J3=Rækker!AJ47,Rækker!AJ59,IF(J3=Rækker!AL47,Rækker!AL59,IF(J3=Rækker!AN47,Rækker!AN59,0))))</f>
        <v>1</v>
      </c>
      <c r="CP9" s="16" t="str">
        <f>IF(P3=Rækker!B47,Rækker!B59,IF(P3=Rækker!D47,Rækker!D59,IF(P3=Rækker!F47,Rækker!F59,IF(P3=Rækker!H47,Rækker!H59,IF(P3=Rækker!J47,Rækker!J59,IF(P3=Rækker!L47,Rækker!L59,IF(P3=Rækker!N47,Rækker!N59,IF(P3=Rækker!P47,Rækker!P59,CQ9))))))))</f>
        <v>x</v>
      </c>
      <c r="CQ9" s="16">
        <f>IF(P3=Rækker!R47,Rækker!R59,IF(P3=Rækker!T47,Rækker!T59,IF(P3=Rækker!V47,Rækker!V59,IF(P3=Rækker!X47,Rækker!X59,IF(P3=Rækker!Z47,Rækker!Z59,IF(P3=Rækker!AB47,Rækker!AB59,IF(P3=Rækker!AD47,Rækker!AD59,IF(P3=Rækker!AF47,Rækker!AF59,CR9))))))))</f>
        <v>0</v>
      </c>
      <c r="CR9" s="16">
        <f>IF(P3=Rækker!AH47,Rækker!AH59,IF(P3=Rækker!AJ47,Rækker!AJ59,IF(P3=Rækker!AL47,Rækker!AL59,IF(P3=Rækker!AN47,Rækker!AN59,0))))</f>
        <v>0</v>
      </c>
      <c r="CS9" s="16" t="str">
        <f>IF(V3=Rækker!B47,Rækker!B59,IF(V3=Rækker!D47,Rækker!D59,IF(V3=Rækker!F47,Rækker!F59,IF(V3=Rækker!H47,Rækker!H59,IF(V3=Rækker!J47,Rækker!J59,IF(V3=Rækker!L47,Rækker!L59,IF(V3=Rækker!N47,Rækker!N59,IF(V3=Rækker!P47,Rækker!P59,CT9))))))))</f>
        <v>x</v>
      </c>
      <c r="CT9" s="16" t="str">
        <f>IF(V3=Rækker!R47,Rækker!R59,IF(V3=Rækker!T47,Rækker!T59,IF(V3=Rækker!V47,Rækker!V59,IF(V3=Rækker!X47,Rækker!X59,IF(V3=Rækker!Z47,Rækker!Z59,IF(V3=Rækker!AB47,Rækker!AB59,IF(V3=Rækker!AD47,Rækker!AD59,IF(V3=Rækker!AF47,Rækker!AF59,CU9))))))))</f>
        <v>x</v>
      </c>
      <c r="CU9" s="16">
        <f>IF(V3=Rækker!AH47,Rækker!AH59,IF(V3=Rækker!AJ47,Rækker!AJ59,IF(V3=Rækker!AL47,Rækker!AL59,IF(V3=Rækker!AN47,Rækker!AN59,0))))</f>
        <v>0</v>
      </c>
      <c r="CV9" s="16">
        <f>IF(AB3=Rækker!B47,Rækker!B59,IF(AB3=Rækker!D47,Rækker!D59,IF(AB3=Rækker!F47,Rækker!F59,IF(AB3=Rækker!H47,Rækker!H59,IF(AB3=Rækker!J47,Rækker!J59,IF(AB3=Rækker!L47,Rækker!L59,IF(AB3=Rækker!N47,Rækker!N59,IF(AB3=Rækker!P47,Rækker!P59,CW9))))))))</f>
        <v>1</v>
      </c>
      <c r="CW9" s="16">
        <f>IF(AB3=Rækker!R47,Rækker!R59,IF(AB3=Rækker!T47,Rækker!T59,IF(AB3=Rækker!V47,Rækker!V59,IF(AB3=Rækker!X47,Rækker!X59,IF(AB3=Rækker!Z47,Rækker!Z59,IF(AB3=Rækker!AB47,Rækker!AB59,IF(AB3=Rækker!AD47,Rækker!AD59,IF(AB3=Rækker!AF47,Rækker!AF59,CX9))))))))</f>
        <v>1</v>
      </c>
      <c r="CX9" s="16">
        <f>IF(AB3=Rækker!AH47,Rækker!AH59,IF(AB3=Rækker!AJ47,Rækker!AJ59,IF(AB3=Rækker!AL47,Rækker!AL59,IF(AB3=Rækker!AN47,Rækker!AN59,0))))</f>
        <v>0</v>
      </c>
      <c r="CY9" s="16">
        <f>IF(AH3=Rækker!B47,Rækker!B59,IF(AH3=Rækker!D47,Rækker!D59,IF(AH3=Rækker!F47,Rækker!F59,IF(AH3=Rækker!H47,Rækker!H59,IF(AH3=Rækker!J47,Rækker!J59,IF(AH3=Rækker!L47,Rækker!L59,IF(AH3=Rækker!N47,Rækker!N59,IF(AH3=Rækker!P47,Rækker!P59,CZ9))))))))</f>
        <v>1</v>
      </c>
      <c r="CZ9" s="16">
        <f>IF(AH3=Rækker!R47,Rækker!R59,IF(AH3=Rækker!T47,Rækker!T59,IF(AH3=Rækker!V47,Rækker!V59,IF(AH3=Rækker!X47,Rækker!X59,IF(AH3=Rækker!Z47,Rækker!Z59,IF(AH3=Rækker!AB47,Rækker!AB59,IF(AH3=Rækker!AD47,Rækker!AD59,IF(AH3=Rækker!AF47,Rækker!AF59,DA9))))))))</f>
        <v>0</v>
      </c>
      <c r="DA9" s="16">
        <f>IF(AH3=Rækker!AH47,Rækker!AH59,IF(AH3=Rækker!AJ47,Rækker!AJ59,IF(AH3=Rækker!AL47,Rækker!AL59,IF(AH3=Rækker!AN47,Rækker!AN59,0))))</f>
        <v>0</v>
      </c>
      <c r="DB9" s="16">
        <f>IF(AN3=Rækker!B47,Rækker!B59,IF(AN3=Rækker!D47,Rækker!D59,IF(AN3=Rækker!F47,Rækker!F59,IF(AN3=Rækker!H47,Rækker!H59,IF(AN3=Rækker!J47,Rækker!J59,IF(AN3=Rækker!L47,Rækker!L59,IF(AN3=Rækker!N47,Rækker!N59,IF(AN3=Rækker!P47,Rækker!P59,DC9))))))))</f>
        <v>1</v>
      </c>
      <c r="DC9" s="16">
        <f>IF(AN3=Rækker!R47,Rækker!R59,IF(AN3=Rækker!T47,Rækker!T59,IF(AN3=Rækker!V47,Rækker!V59,IF(AN3=Rækker!X47,Rækker!X59,IF(AN3=Rækker!Z47,Rækker!Z59,IF(AN3=Rækker!AB47,Rækker!AB59,IF(AN3=Rækker!AD47,Rækker!AD59,IF(AN3=Rækker!AF47,Rækker!AF59,DD9))))))))</f>
        <v>0</v>
      </c>
      <c r="DD9" s="16">
        <f>IF(AN3=Rækker!AH47,Rækker!AH59,IF(AN3=Rækker!AJ47,Rækker!AJ59,IF(AN3=Rækker!AL47,Rækker!AL59,IF(AN3=Rækker!AN47,Rækker!AN59,0))))</f>
        <v>0</v>
      </c>
      <c r="DE9" s="16">
        <f>IF(AT3=Rækker!B47,Rækker!B59,IF(AT3=Rækker!D47,Rækker!D59,IF(AT3=Rækker!F47,Rækker!F59,IF(AT3=Rækker!H47,Rækker!H59,IF(AT3=Rækker!J47,Rækker!J59,IF(AT3=Rækker!L47,Rækker!L59,IF(AT3=Rækker!N47,Rækker!N59,IF(AT3=Rækker!P47,Rækker!P59,DF9))))))))</f>
        <v>1</v>
      </c>
      <c r="DF9" s="16">
        <f>IF(AT3=Rækker!R47,Rækker!R59,IF(AT3=Rækker!T47,Rækker!T59,IF(AT3=Rækker!V47,Rækker!V59,IF(AT3=Rækker!X47,Rækker!X59,IF(AT3=Rækker!Z47,Rækker!Z59,IF(AT3=Rækker!AB47,Rækker!AB59,IF(AT3=Rækker!AD47,Rækker!AD59,IF(AT3=Rækker!AF47,Rækker!AF59,DG9))))))))</f>
        <v>0</v>
      </c>
      <c r="DG9" s="16">
        <f>IF(AT3=Rækker!AH47,Rækker!AH59,IF(AT3=Rækker!AJ47,Rækker!AJ59,IF(AT3=Rækker!AL47,Rækker!AL59,IF(AT3=Rækker!AN47,Rækker!AN59,0))))</f>
        <v>0</v>
      </c>
      <c r="DH9" s="16" t="str">
        <f>IF(AZ3=Rækker!B47,Rækker!B59,IF(AZ3=Rækker!D47,Rækker!D59,IF(AZ3=Rækker!F47,Rækker!F59,IF(AZ3=Rækker!H47,Rækker!H59,IF(AZ3=Rækker!J47,Rækker!J59,IF(AZ3=Rækker!L47,Rækker!L59,IF(AZ3=Rækker!N47,Rækker!N59,IF(AZ3=Rækker!P47,Rækker!P59,DI9))))))))</f>
        <v>x</v>
      </c>
      <c r="DI9" s="16" t="str">
        <f>IF(AZ3=Rækker!R47,Rækker!R59,IF(AZ3=Rækker!T47,Rækker!T59,IF(AZ3=Rækker!V47,Rækker!V59,IF(AZ3=Rækker!X47,Rækker!X59,IF(AZ3=Rækker!Z47,Rækker!Z59,IF(AZ3=Rækker!AB47,Rækker!AB59,IF(AZ3=Rækker!AD47,Rækker!AD59,IF(AZ3=Rækker!AF47,Rækker!AF59,DJ9))))))))</f>
        <v>x</v>
      </c>
      <c r="DJ9" s="16" t="str">
        <f>IF(AZ3=Rækker!AH47,Rækker!AH59,IF(AZ3=Rækker!AJ47,Rækker!AJ59,IF(AZ3=Rækker!AL47,Rækker!AL59,IF(AZ3=Rækker!AN47,Rækker!AN59,0))))</f>
        <v>x</v>
      </c>
      <c r="DK9" s="16">
        <f>IF(BF3=Rækker!B47,Rækker!B59,IF(BF3=Rækker!D47,Rækker!D59,IF(BF3=Rækker!F47,Rækker!F59,IF(BF3=Rækker!H47,Rækker!H59,IF(BF3=Rækker!J47,Rækker!J59,IF(BF3=Rækker!L47,Rækker!L59,IF(BF3=Rækker!N47,Rækker!N59,IF(BF3=Rækker!P47,Rækker!P59,DL9))))))))</f>
        <v>1</v>
      </c>
      <c r="DL9" s="16">
        <f>IF(BF3=Rækker!R47,Rækker!R59,IF(BF3=Rækker!T47,Rækker!T59,IF(BF3=Rækker!V47,Rækker!V59,IF(BF3=Rækker!X47,Rækker!X59,IF(BF3=Rækker!Z47,Rækker!Z59,IF(BF3=Rækker!AB47,Rækker!AB59,IF(BF3=Rækker!AD47,Rækker!AD59,IF(BF3=Rækker!AF47,Rækker!AF59,DM9))))))))</f>
        <v>1</v>
      </c>
      <c r="DM9" s="16">
        <f>IF(BF3=Rækker!AH47,Rækker!AH59,IF(BF3=Rækker!AJ47,Rækker!AJ59,IF(BF3=Rækker!AL47,Rækker!AL59,IF(BF3=Rækker!AN47,Rækker!AN59,0))))</f>
        <v>0</v>
      </c>
      <c r="DN9" s="16">
        <f>IF(BL3=Rækker!B47,Rækker!B59,IF(BL3=Rækker!D47,Rækker!D59,IF(BL3=Rækker!F47,Rækker!F59,IF(BL3=Rækker!H47,Rækker!H59,IF(BL3=Rækker!J47,Rækker!J59,IF(BL3=Rækker!L47,Rækker!L59,IF(BL3=Rækker!N47,Rækker!N59,IF(BL3=Rækker!P47,Rækker!P59,DO9))))))))</f>
        <v>2</v>
      </c>
      <c r="DO9" s="16">
        <f>IF(BL3=Rækker!R47,Rækker!R59,IF(BL3=Rækker!T47,Rækker!T59,IF(BL3=Rækker!V47,Rækker!V59,IF(BL3=Rækker!X47,Rækker!X59,IF(BL3=Rækker!Z47,Rækker!Z59,IF(BL3=Rækker!AB47,Rækker!AB59,IF(BL3=Rækker!AD47,Rækker!AD59,IF(BL3=Rækker!AF47,Rækker!AF59,DP9))))))))</f>
        <v>2</v>
      </c>
      <c r="DP9" s="16">
        <f>IF(BL3=Rækker!AH47,Rækker!AH59,IF(BL3=Rækker!AJ47,Rækker!AJ59,IF(BL3=Rækker!AL47,Rækker!AL59,IF(BL3=Rækker!AN47,Rækker!AN59,0))))</f>
        <v>0</v>
      </c>
    </row>
    <row r="10" spans="1:120" ht="14.45" customHeight="1" thickTop="1" thickBot="1" x14ac:dyDescent="0.2">
      <c r="A10" s="219"/>
      <c r="B10" s="220"/>
      <c r="C10" s="211"/>
      <c r="D10" s="211"/>
      <c r="E10" s="211"/>
      <c r="F10" s="211"/>
      <c r="G10" s="221"/>
      <c r="H10" s="115" t="s">
        <v>22</v>
      </c>
      <c r="I10" s="160">
        <v>1</v>
      </c>
      <c r="J10" s="162"/>
      <c r="K10" s="163" t="s">
        <v>19</v>
      </c>
      <c r="L10" s="164"/>
      <c r="M10" s="160">
        <v>2</v>
      </c>
      <c r="N10" s="161"/>
      <c r="O10" s="160">
        <v>1</v>
      </c>
      <c r="P10" s="162"/>
      <c r="Q10" s="163" t="s">
        <v>19</v>
      </c>
      <c r="R10" s="164"/>
      <c r="S10" s="160">
        <v>2</v>
      </c>
      <c r="T10" s="161"/>
      <c r="U10" s="187">
        <v>1</v>
      </c>
      <c r="V10" s="162"/>
      <c r="W10" s="163" t="s">
        <v>19</v>
      </c>
      <c r="X10" s="164"/>
      <c r="Y10" s="160">
        <v>2</v>
      </c>
      <c r="Z10" s="161"/>
      <c r="AA10" s="160">
        <v>1</v>
      </c>
      <c r="AB10" s="162"/>
      <c r="AC10" s="163" t="s">
        <v>19</v>
      </c>
      <c r="AD10" s="164"/>
      <c r="AE10" s="160">
        <v>2</v>
      </c>
      <c r="AF10" s="161"/>
      <c r="AG10" s="187">
        <v>1</v>
      </c>
      <c r="AH10" s="162"/>
      <c r="AI10" s="163" t="s">
        <v>19</v>
      </c>
      <c r="AJ10" s="164"/>
      <c r="AK10" s="160">
        <v>2</v>
      </c>
      <c r="AL10" s="161"/>
      <c r="AM10" s="160">
        <v>1</v>
      </c>
      <c r="AN10" s="162"/>
      <c r="AO10" s="163" t="s">
        <v>19</v>
      </c>
      <c r="AP10" s="164"/>
      <c r="AQ10" s="160">
        <v>2</v>
      </c>
      <c r="AR10" s="161"/>
      <c r="AS10" s="187">
        <v>1</v>
      </c>
      <c r="AT10" s="162"/>
      <c r="AU10" s="163" t="s">
        <v>19</v>
      </c>
      <c r="AV10" s="164"/>
      <c r="AW10" s="160">
        <v>2</v>
      </c>
      <c r="AX10" s="161"/>
      <c r="AY10" s="160">
        <v>1</v>
      </c>
      <c r="AZ10" s="162"/>
      <c r="BA10" s="163" t="s">
        <v>19</v>
      </c>
      <c r="BB10" s="164"/>
      <c r="BC10" s="160">
        <v>2</v>
      </c>
      <c r="BD10" s="161"/>
      <c r="BE10" s="187">
        <v>1</v>
      </c>
      <c r="BF10" s="162"/>
      <c r="BG10" s="163" t="s">
        <v>19</v>
      </c>
      <c r="BH10" s="164"/>
      <c r="BI10" s="160">
        <v>2</v>
      </c>
      <c r="BJ10" s="161"/>
      <c r="BK10" s="160">
        <v>1</v>
      </c>
      <c r="BL10" s="162"/>
      <c r="BM10" s="163" t="s">
        <v>19</v>
      </c>
      <c r="BN10" s="164"/>
      <c r="BO10" s="160">
        <v>2</v>
      </c>
      <c r="BP10" s="161"/>
      <c r="BQ10" s="23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/>
      <c r="CB10" s="120"/>
      <c r="CC10" s="120"/>
      <c r="CD10" s="120"/>
      <c r="CE10" s="16"/>
      <c r="CF10" s="16"/>
      <c r="CG10" s="16">
        <f t="shared" si="0"/>
        <v>1</v>
      </c>
      <c r="CH10" s="16">
        <f>IF(BK9="",DN14,0)</f>
        <v>3</v>
      </c>
      <c r="CI10" s="16">
        <f>IF(BK9="",1,0)</f>
        <v>1</v>
      </c>
      <c r="CJ10" s="16" t="str">
        <f>IF(BL3=DB!K50,DB!W50,IF(BL3=DB!K51,DB!W51,IF(BL3=DB!K52,DB!W52,IF(BL3=DB!K53,DB!W53,IF(BL3=DB!K54,DB!W54,IF(BL3=DB!K55,DB!W55,IF(BL3=DB!K56,DB!W56,IF(BL3=DB!K57,DB!W57,CK10))))))))</f>
        <v/>
      </c>
      <c r="CK10" s="16" t="str">
        <f>IF(BL3=DB!K58,DB!W58,IF(BL3=DB!K59,DB!W59,IF(BL3=DB!K61,DB!W61,IF(BL3=DB!K62,DB!W62,IF(BL3=DB!K63,DB!W63,IF(BL3=DB!K64,DB!W64,IF(BL3=DB!K65,DB!W65,IF(BL3=DB!K66,DB!W66,CL10))))))))</f>
        <v/>
      </c>
      <c r="CL10" s="16" t="str">
        <f>IF(BL3=DB!K67,DB!W67,IF(BL3=DB!K68,DB!W68,IF(BL3=DB!K69,DB!W69,DB!W70)))</f>
        <v/>
      </c>
      <c r="CM10" s="16">
        <f>IF(J3=Rækker!B47,Rækker!B60,IF(J3=Rækker!D47,Rækker!D60,IF(J3=Rækker!F47,Rækker!F60,IF(J3=Rækker!H47,Rækker!H60,IF(J3=Rækker!J47,Rækker!J60,IF(J3=Rækker!L47,Rækker!L60,IF(J3=Rækker!N47,Rækker!N60,IF(J3=Rækker!P47,Rækker!P60,CN10))))))))</f>
        <v>1</v>
      </c>
      <c r="CN10" s="16">
        <f>IF(J3=Rækker!R47,Rækker!R60,IF(J3=Rækker!T47,Rækker!T60,IF(J3=Rækker!V47,Rækker!V60,IF(J3=Rækker!X47,Rækker!X60,IF(J3=Rækker!Z47,Rækker!Z60,IF(J3=Rækker!AB47,Rækker!AB60,IF(J3=Rækker!AD47,Rækker!AD60,IF(J3=Rækker!AF47,Rækker!AF60,CO10))))))))</f>
        <v>1</v>
      </c>
      <c r="CO10" s="16">
        <f>IF(J3=Rækker!AH47,Rækker!AH60,IF(J3=Rækker!AJ47,Rækker!AJ60,IF(J3=Rækker!AL47,Rækker!AL60,IF(J3=Rækker!AN47,Rækker!AN60,0))))</f>
        <v>1</v>
      </c>
      <c r="CP10" s="16">
        <f>IF(P3=Rækker!B47,Rækker!B60,IF(P3=Rækker!D47,Rækker!D60,IF(P3=Rækker!F47,Rækker!F60,IF(P3=Rækker!H47,Rækker!H60,IF(P3=Rækker!J47,Rækker!J60,IF(P3=Rækker!L47,Rækker!L60,IF(P3=Rækker!N47,Rækker!N60,IF(P3=Rækker!P47,Rækker!P60,CQ10))))))))</f>
        <v>1</v>
      </c>
      <c r="CQ10" s="16">
        <f>IF(P3=Rækker!R47,Rækker!R60,IF(P3=Rækker!T47,Rækker!T60,IF(P3=Rækker!V47,Rækker!V60,IF(P3=Rækker!X47,Rækker!X60,IF(P3=Rækker!Z47,Rækker!Z60,IF(P3=Rækker!AB47,Rækker!AB60,IF(P3=Rækker!AD47,Rækker!AD60,IF(P3=Rækker!AF47,Rækker!AF60,CR10))))))))</f>
        <v>0</v>
      </c>
      <c r="CR10" s="16">
        <f>IF(P3=Rækker!AH47,Rækker!AH60,IF(P3=Rækker!AJ47,Rækker!AJ60,IF(P3=Rækker!AL47,Rækker!AL60,IF(P3=Rækker!AN47,Rækker!AN60,0))))</f>
        <v>0</v>
      </c>
      <c r="CS10" s="16">
        <f>IF(V3=Rækker!B47,Rækker!B60,IF(V3=Rækker!D47,Rækker!D60,IF(V3=Rækker!F47,Rækker!F60,IF(V3=Rækker!H47,Rækker!H60,IF(V3=Rækker!J47,Rækker!J60,IF(V3=Rækker!L47,Rækker!L60,IF(V3=Rækker!N47,Rækker!N60,IF(V3=Rækker!P47,Rækker!P60,CT10))))))))</f>
        <v>1</v>
      </c>
      <c r="CT10" s="16">
        <f>IF(V3=Rækker!R47,Rækker!R60,IF(V3=Rækker!T47,Rækker!T60,IF(V3=Rækker!V47,Rækker!V60,IF(V3=Rækker!X47,Rækker!X60,IF(V3=Rækker!Z47,Rækker!Z60,IF(V3=Rækker!AB47,Rækker!AB60,IF(V3=Rækker!AD47,Rækker!AD60,IF(V3=Rækker!AF47,Rækker!AF60,CU10))))))))</f>
        <v>1</v>
      </c>
      <c r="CU10" s="16">
        <f>IF(V3=Rækker!AH47,Rækker!AH60,IF(V3=Rækker!AJ47,Rækker!AJ60,IF(V3=Rækker!AL47,Rækker!AL60,IF(V3=Rækker!AN47,Rækker!AN60,0))))</f>
        <v>0</v>
      </c>
      <c r="CV10" s="16">
        <f>IF(AB3=Rækker!B47,Rækker!B60,IF(AB3=Rækker!D47,Rækker!D60,IF(AB3=Rækker!F47,Rækker!F60,IF(AB3=Rækker!H47,Rækker!H60,IF(AB3=Rækker!J47,Rækker!J60,IF(AB3=Rækker!L47,Rækker!L60,IF(AB3=Rækker!N47,Rækker!N60,IF(AB3=Rækker!P47,Rækker!P60,CW10))))))))</f>
        <v>1</v>
      </c>
      <c r="CW10" s="16">
        <f>IF(AB3=Rækker!R47,Rækker!R60,IF(AB3=Rækker!T47,Rækker!T60,IF(AB3=Rækker!V47,Rækker!V60,IF(AB3=Rækker!X47,Rækker!X60,IF(AB3=Rækker!Z47,Rækker!Z60,IF(AB3=Rækker!AB47,Rækker!AB60,IF(AB3=Rækker!AD47,Rækker!AD60,IF(AB3=Rækker!AF47,Rækker!AF60,CX10))))))))</f>
        <v>1</v>
      </c>
      <c r="CX10" s="16">
        <f>IF(AB3=Rækker!AH47,Rækker!AH60,IF(AB3=Rækker!AJ47,Rækker!AJ60,IF(AB3=Rækker!AL47,Rækker!AL60,IF(AB3=Rækker!AN47,Rækker!AN60,0))))</f>
        <v>0</v>
      </c>
      <c r="CY10" s="16">
        <f>IF(AH3=Rækker!B47,Rækker!B60,IF(AH3=Rækker!D47,Rækker!D60,IF(AH3=Rækker!F47,Rækker!F60,IF(AH3=Rækker!H47,Rækker!H60,IF(AH3=Rækker!J47,Rækker!J60,IF(AH3=Rækker!L47,Rækker!L60,IF(AH3=Rækker!N47,Rækker!N60,IF(AH3=Rækker!P47,Rækker!P60,CZ10))))))))</f>
        <v>1</v>
      </c>
      <c r="CZ10" s="16">
        <f>IF(AH3=Rækker!R47,Rækker!R60,IF(AH3=Rækker!T47,Rækker!T60,IF(AH3=Rækker!V47,Rækker!V60,IF(AH3=Rækker!X47,Rækker!X60,IF(AH3=Rækker!Z47,Rækker!Z60,IF(AH3=Rækker!AB47,Rækker!AB60,IF(AH3=Rækker!AD47,Rækker!AD60,IF(AH3=Rækker!AF47,Rækker!AF60,DA10))))))))</f>
        <v>0</v>
      </c>
      <c r="DA10" s="16">
        <f>IF(AH3=Rækker!AH47,Rækker!AH60,IF(AH3=Rækker!AJ47,Rækker!AJ60,IF(AH3=Rækker!AL47,Rækker!AL60,IF(AH3=Rækker!AN47,Rækker!AN60,0))))</f>
        <v>0</v>
      </c>
      <c r="DB10" s="16">
        <f>IF(AN3=Rækker!B47,Rækker!B60,IF(AN3=Rækker!D47,Rækker!D60,IF(AN3=Rækker!F47,Rækker!F60,IF(AN3=Rækker!H47,Rækker!H60,IF(AN3=Rækker!J47,Rækker!J60,IF(AN3=Rækker!L47,Rækker!L60,IF(AN3=Rækker!N47,Rækker!N60,IF(AN3=Rækker!P47,Rækker!P60,DC10))))))))</f>
        <v>1</v>
      </c>
      <c r="DC10" s="16">
        <f>IF(AN3=Rækker!R47,Rækker!R60,IF(AN3=Rækker!T47,Rækker!T60,IF(AN3=Rækker!V47,Rækker!V60,IF(AN3=Rækker!X47,Rækker!X60,IF(AN3=Rækker!Z47,Rækker!Z60,IF(AN3=Rækker!AB47,Rækker!AB60,IF(AN3=Rækker!AD47,Rækker!AD60,IF(AN3=Rækker!AF47,Rækker!AF60,DD10))))))))</f>
        <v>0</v>
      </c>
      <c r="DD10" s="16">
        <f>IF(AN3=Rækker!AH47,Rækker!AH60,IF(AN3=Rækker!AJ47,Rækker!AJ60,IF(AN3=Rækker!AL47,Rækker!AL60,IF(AN3=Rækker!AN47,Rækker!AN60,0))))</f>
        <v>0</v>
      </c>
      <c r="DE10" s="16">
        <f>IF(AT3=Rækker!B47,Rækker!B60,IF(AT3=Rækker!D47,Rækker!D60,IF(AT3=Rækker!F47,Rækker!F60,IF(AT3=Rækker!H47,Rækker!H60,IF(AT3=Rækker!J47,Rækker!J60,IF(AT3=Rækker!L47,Rækker!L60,IF(AT3=Rækker!N47,Rækker!N60,IF(AT3=Rækker!P47,Rækker!P60,DF10))))))))</f>
        <v>1</v>
      </c>
      <c r="DF10" s="16">
        <f>IF(AT3=Rækker!R47,Rækker!R60,IF(AT3=Rækker!T47,Rækker!T60,IF(AT3=Rækker!V47,Rækker!V60,IF(AT3=Rækker!X47,Rækker!X60,IF(AT3=Rækker!Z47,Rækker!Z60,IF(AT3=Rækker!AB47,Rækker!AB60,IF(AT3=Rækker!AD47,Rækker!AD60,IF(AT3=Rækker!AF47,Rækker!AF60,DG10))))))))</f>
        <v>0</v>
      </c>
      <c r="DG10" s="16">
        <f>IF(AT3=Rækker!AH47,Rækker!AH60,IF(AT3=Rækker!AJ47,Rækker!AJ60,IF(AT3=Rækker!AL47,Rækker!AL60,IF(AT3=Rækker!AN47,Rækker!AN60,0))))</f>
        <v>0</v>
      </c>
      <c r="DH10" s="16">
        <f>IF(AZ3=Rækker!B47,Rækker!B60,IF(AZ3=Rækker!D47,Rækker!D60,IF(AZ3=Rækker!F47,Rækker!F60,IF(AZ3=Rækker!H47,Rækker!H60,IF(AZ3=Rækker!J47,Rækker!J60,IF(AZ3=Rækker!L47,Rækker!L60,IF(AZ3=Rækker!N47,Rækker!N60,IF(AZ3=Rækker!P47,Rækker!P60,DI10))))))))</f>
        <v>1</v>
      </c>
      <c r="DI10" s="16">
        <f>IF(AZ3=Rækker!R47,Rækker!R60,IF(AZ3=Rækker!T47,Rækker!T60,IF(AZ3=Rækker!V47,Rækker!V60,IF(AZ3=Rækker!X47,Rækker!X60,IF(AZ3=Rækker!Z47,Rækker!Z60,IF(AZ3=Rækker!AB47,Rækker!AB60,IF(AZ3=Rækker!AD47,Rækker!AD60,IF(AZ3=Rækker!AF47,Rækker!AF60,DJ10))))))))</f>
        <v>1</v>
      </c>
      <c r="DJ10" s="16">
        <f>IF(AZ3=Rækker!AH47,Rækker!AH60,IF(AZ3=Rækker!AJ47,Rækker!AJ60,IF(AZ3=Rækker!AL47,Rækker!AL60,IF(AZ3=Rækker!AN47,Rækker!AN60,0))))</f>
        <v>1</v>
      </c>
      <c r="DK10" s="16">
        <f>IF(BF3=Rækker!B47,Rækker!B60,IF(BF3=Rækker!D47,Rækker!D60,IF(BF3=Rækker!F47,Rækker!F60,IF(BF3=Rækker!H47,Rækker!H60,IF(BF3=Rækker!J47,Rækker!J60,IF(BF3=Rækker!L47,Rækker!L60,IF(BF3=Rækker!N47,Rækker!N60,IF(BF3=Rækker!P47,Rækker!P60,DL10))))))))</f>
        <v>1</v>
      </c>
      <c r="DL10" s="16">
        <f>IF(BF3=Rækker!R47,Rækker!R60,IF(BF3=Rækker!T47,Rækker!T60,IF(BF3=Rækker!V47,Rækker!V60,IF(BF3=Rækker!X47,Rækker!X60,IF(BF3=Rækker!Z47,Rækker!Z60,IF(BF3=Rækker!AB47,Rækker!AB60,IF(BF3=Rækker!AD47,Rækker!AD60,IF(BF3=Rækker!AF47,Rækker!AF60,DM10))))))))</f>
        <v>1</v>
      </c>
      <c r="DM10" s="16">
        <f>IF(BF3=Rækker!AH47,Rækker!AH60,IF(BF3=Rækker!AJ47,Rækker!AJ60,IF(BF3=Rækker!AL47,Rækker!AL60,IF(BF3=Rækker!AN47,Rækker!AN60,0))))</f>
        <v>0</v>
      </c>
      <c r="DN10" s="16">
        <f>IF(BL3=Rækker!B47,Rækker!B60,IF(BL3=Rækker!D47,Rækker!D60,IF(BL3=Rækker!F47,Rækker!F60,IF(BL3=Rækker!H47,Rækker!H60,IF(BL3=Rækker!J47,Rækker!J60,IF(BL3=Rækker!L47,Rækker!L60,IF(BL3=Rækker!N47,Rækker!N60,IF(BL3=Rækker!P47,Rækker!P60,DO10))))))))</f>
        <v>1</v>
      </c>
      <c r="DO10" s="16">
        <f>IF(BL3=Rækker!R47,Rækker!R60,IF(BL3=Rækker!T47,Rækker!T60,IF(BL3=Rækker!V47,Rækker!V60,IF(BL3=Rækker!X47,Rækker!X60,IF(BL3=Rækker!Z47,Rækker!Z60,IF(BL3=Rækker!AB47,Rækker!AB60,IF(BL3=Rækker!AD47,Rækker!AD60,IF(BL3=Rækker!AF47,Rækker!AF60,DP10))))))))</f>
        <v>1</v>
      </c>
      <c r="DP10" s="16">
        <f>IF(BL3=Rækker!AH47,Rækker!AH60,IF(BL3=Rækker!AJ47,Rækker!AJ60,IF(BL3=Rækker!AL47,Rækker!AL60,IF(BL3=Rækker!AN47,Rækker!AN60,0))))</f>
        <v>0</v>
      </c>
    </row>
    <row r="11" spans="1:120" ht="14.45" customHeight="1" thickTop="1" x14ac:dyDescent="0.15">
      <c r="A11" s="58"/>
      <c r="B11" s="60" t="s">
        <v>56</v>
      </c>
      <c r="C11" s="122" t="str">
        <f>CONCATENATE(Kampe!B5," - ",Kampe!D5,"..........................................................................................")</f>
        <v>Arsenal - Everton..........................................................................................</v>
      </c>
      <c r="D11" s="122"/>
      <c r="E11" s="122"/>
      <c r="F11" s="129"/>
      <c r="G11" s="59" t="s">
        <v>72</v>
      </c>
      <c r="H11" s="39">
        <f>IF('1. Division'!H11&lt;&gt;"",'1. Division'!H11,"")</f>
        <v>1</v>
      </c>
      <c r="I11" s="156">
        <f t="shared" ref="I11:I23" si="1">IF(CM1=1,1,"")</f>
        <v>1</v>
      </c>
      <c r="J11" s="157"/>
      <c r="K11" s="170" t="str">
        <f t="shared" ref="K11:K23" si="2">IF(CM1="X","X","")</f>
        <v/>
      </c>
      <c r="L11" s="157"/>
      <c r="M11" s="170" t="str">
        <f t="shared" ref="M11:M23" si="3">IF(CM1=2,2,"")</f>
        <v/>
      </c>
      <c r="N11" s="171"/>
      <c r="O11" s="174">
        <f t="shared" ref="O11:O23" si="4">IF(CP1=1,1,"")</f>
        <v>1</v>
      </c>
      <c r="P11" s="157"/>
      <c r="Q11" s="170" t="str">
        <f t="shared" ref="Q11:Q23" si="5">IF(CP1="X","X","")</f>
        <v/>
      </c>
      <c r="R11" s="157"/>
      <c r="S11" s="170" t="str">
        <f t="shared" ref="S11:S23" si="6">IF(CP1=2,2,"")</f>
        <v/>
      </c>
      <c r="T11" s="171"/>
      <c r="U11" s="196">
        <f t="shared" ref="U11:U23" si="7">IF(CS1=1,1,"")</f>
        <v>1</v>
      </c>
      <c r="V11" s="197"/>
      <c r="W11" s="193" t="str">
        <f t="shared" ref="W11:W23" si="8">IF(CS1="X","X","")</f>
        <v/>
      </c>
      <c r="X11" s="194"/>
      <c r="Y11" s="203" t="str">
        <f t="shared" ref="Y11:Y23" si="9">IF(CS1=2,2,"")</f>
        <v/>
      </c>
      <c r="Z11" s="194"/>
      <c r="AA11" s="196">
        <f t="shared" ref="AA11:AA23" si="10">IF(CV1=1,1,"")</f>
        <v>1</v>
      </c>
      <c r="AB11" s="197"/>
      <c r="AC11" s="193" t="str">
        <f t="shared" ref="AC11:AC23" si="11">IF(CV1="X","X","")</f>
        <v/>
      </c>
      <c r="AD11" s="194"/>
      <c r="AE11" s="193" t="str">
        <f t="shared" ref="AE11:AE23" si="12">IF(CV1=2,2,"")</f>
        <v/>
      </c>
      <c r="AF11" s="195"/>
      <c r="AG11" s="196">
        <f t="shared" ref="AG11:AG23" si="13">IF(CY1=1,1,"")</f>
        <v>1</v>
      </c>
      <c r="AH11" s="197"/>
      <c r="AI11" s="193" t="str">
        <f t="shared" ref="AI11:AI23" si="14">IF(CY1="X","X","")</f>
        <v/>
      </c>
      <c r="AJ11" s="194"/>
      <c r="AK11" s="203" t="str">
        <f t="shared" ref="AK11:AK23" si="15">IF(CY1=2,2,"")</f>
        <v/>
      </c>
      <c r="AL11" s="194"/>
      <c r="AM11" s="196">
        <f t="shared" ref="AM11:AM23" si="16">IF(DB1=1,1,"")</f>
        <v>1</v>
      </c>
      <c r="AN11" s="197"/>
      <c r="AO11" s="193" t="str">
        <f t="shared" ref="AO11:AO23" si="17">IF(DB1="X","X","")</f>
        <v/>
      </c>
      <c r="AP11" s="194"/>
      <c r="AQ11" s="193" t="str">
        <f t="shared" ref="AQ11:AQ23" si="18">IF(DB1=2,2,"")</f>
        <v/>
      </c>
      <c r="AR11" s="195"/>
      <c r="AS11" s="196">
        <f t="shared" ref="AS11:AS23" si="19">IF(DE1=1,1,"")</f>
        <v>1</v>
      </c>
      <c r="AT11" s="197"/>
      <c r="AU11" s="193" t="str">
        <f t="shared" ref="AU11:AU23" si="20">IF(DE1="X","X","")</f>
        <v/>
      </c>
      <c r="AV11" s="194"/>
      <c r="AW11" s="203" t="str">
        <f t="shared" ref="AW11:AW23" si="21">IF(DE1=2,2,"")</f>
        <v/>
      </c>
      <c r="AX11" s="194"/>
      <c r="AY11" s="196">
        <f t="shared" ref="AY11:AY23" si="22">IF(DH1=1,1,"")</f>
        <v>1</v>
      </c>
      <c r="AZ11" s="197"/>
      <c r="BA11" s="193" t="str">
        <f t="shared" ref="BA11:BA23" si="23">IF(DH1="X","X","")</f>
        <v/>
      </c>
      <c r="BB11" s="194"/>
      <c r="BC11" s="193" t="str">
        <f t="shared" ref="BC11:BC23" si="24">IF(DH1=2,2,"")</f>
        <v/>
      </c>
      <c r="BD11" s="195"/>
      <c r="BE11" s="196">
        <f t="shared" ref="BE11:BE23" si="25">IF(DK1=1,1,"")</f>
        <v>1</v>
      </c>
      <c r="BF11" s="197"/>
      <c r="BG11" s="193" t="str">
        <f t="shared" ref="BG11:BG23" si="26">IF(DK1="X","X","")</f>
        <v/>
      </c>
      <c r="BH11" s="194"/>
      <c r="BI11" s="203" t="str">
        <f t="shared" ref="BI11:BI23" si="27">IF(DK1=2,2,"")</f>
        <v/>
      </c>
      <c r="BJ11" s="194"/>
      <c r="BK11" s="196">
        <f t="shared" ref="BK11:BK23" si="28">IF(DN1=1,1,"")</f>
        <v>1</v>
      </c>
      <c r="BL11" s="197"/>
      <c r="BM11" s="193" t="str">
        <f t="shared" ref="BM11:BM23" si="29">IF(DN1="X","X","")</f>
        <v/>
      </c>
      <c r="BN11" s="194"/>
      <c r="BO11" s="193" t="str">
        <f t="shared" ref="BO11:BO23" si="30">IF(DN1=2,2,"")</f>
        <v/>
      </c>
      <c r="BP11" s="195"/>
      <c r="BQ11" s="24"/>
      <c r="BR11" s="222" t="str">
        <f>IF(CG14=13,CONCATENATE("Stillingen efter ",A1,":"),CONCATENATE("Stillingen efter ",DB!D1,". runde",":"))</f>
        <v>Stillingen efter 2. runde:</v>
      </c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6">
        <f t="shared" si="0"/>
        <v>1</v>
      </c>
      <c r="CH11" s="16">
        <f>IF(I32="",CM28,0)</f>
        <v>3</v>
      </c>
      <c r="CI11" s="16">
        <f>IF(I32="",1,0)</f>
        <v>1</v>
      </c>
      <c r="CJ11" s="16" t="str">
        <f>IF(J26=DB!K50,DB!W50,IF(J26=DB!K51,DB!W51,IF(J26=DB!K52,DB!W52,IF(J26=DB!K53,DB!W53,IF(J26=DB!K54,DB!W54,IF(J26=DB!K55,DB!W55,IF(J26=DB!K56,DB!W56,IF(J26=DB!K57,DB!W57,CK11))))))))</f>
        <v/>
      </c>
      <c r="CK11" s="16" t="str">
        <f>IF(J26=DB!K58,DB!W58,IF(J26=DB!K59,DB!W59,IF(J26=DB!K61,DB!W61,IF(J26=DB!K62,DB!W62,IF(J26=DB!K63,DB!W63,IF(J26=DB!K64,DB!W64,IF(J26=DB!K65,DB!W65,IF(J26=DB!K66,DB!W66,CL11))))))))</f>
        <v/>
      </c>
      <c r="CL11" s="16" t="str">
        <f>IF(J26=DB!K67,DB!W67,IF(J26=DB!K68,DB!W68,IF(J26=DB!K69,DB!W69,DB!W70)))</f>
        <v/>
      </c>
      <c r="CM11" s="16" t="str">
        <f>IF(J3=Rækker!B47,Rækker!B61,IF(J3=Rækker!D47,Rækker!D61,IF(J3=Rækker!F47,Rækker!F61,IF(J3=Rækker!H47,Rækker!H61,IF(J3=Rækker!J47,Rækker!J61,IF(J3=Rækker!L47,Rækker!L61,IF(J3=Rækker!N47,Rækker!N61,IF(J3=Rækker!P47,Rækker!P61,CN11))))))))</f>
        <v>x</v>
      </c>
      <c r="CN11" s="16" t="str">
        <f>IF(J3=Rækker!R47,Rækker!R61,IF(J3=Rækker!T47,Rækker!T61,IF(J3=Rækker!V47,Rækker!V61,IF(J3=Rækker!X47,Rækker!X61,IF(J3=Rækker!Z47,Rækker!Z61,IF(J3=Rækker!AB47,Rækker!AB61,IF(J3=Rækker!AD47,Rækker!AD61,IF(J3=Rækker!AF47,Rækker!AF61,CO11))))))))</f>
        <v>x</v>
      </c>
      <c r="CO11" s="16" t="str">
        <f>IF(J3=Rækker!AH47,Rækker!AH61,IF(J3=Rækker!AJ47,Rækker!AJ61,IF(J3=Rækker!AL47,Rækker!AL61,IF(J3=Rækker!AN47,Rækker!AN61,0))))</f>
        <v>x</v>
      </c>
      <c r="CP11" s="16">
        <f>IF(P3=Rækker!B47,Rækker!B61,IF(P3=Rækker!D47,Rækker!D61,IF(P3=Rækker!F47,Rækker!F61,IF(P3=Rækker!H47,Rækker!H61,IF(P3=Rækker!J47,Rækker!J61,IF(P3=Rækker!L47,Rækker!L61,IF(P3=Rækker!N47,Rækker!N61,IF(P3=Rækker!P47,Rækker!P61,CQ11))))))))</f>
        <v>1</v>
      </c>
      <c r="CQ11" s="16">
        <f>IF(P3=Rækker!R47,Rækker!R61,IF(P3=Rækker!T47,Rækker!T61,IF(P3=Rækker!V47,Rækker!V61,IF(P3=Rækker!X47,Rækker!X61,IF(P3=Rækker!Z47,Rækker!Z61,IF(P3=Rækker!AB47,Rækker!AB61,IF(P3=Rækker!AD47,Rækker!AD61,IF(P3=Rækker!AF47,Rækker!AF61,CR11))))))))</f>
        <v>0</v>
      </c>
      <c r="CR11" s="16">
        <f>IF(P3=Rækker!AH47,Rækker!AH61,IF(P3=Rækker!AJ47,Rækker!AJ61,IF(P3=Rækker!AL47,Rækker!AL61,IF(P3=Rækker!AN47,Rækker!AN61,0))))</f>
        <v>0</v>
      </c>
      <c r="CS11" s="16" t="str">
        <f>IF(V3=Rækker!B47,Rækker!B61,IF(V3=Rækker!D47,Rækker!D61,IF(V3=Rækker!F47,Rækker!F61,IF(V3=Rækker!H47,Rækker!H61,IF(V3=Rækker!J47,Rækker!J61,IF(V3=Rækker!L47,Rækker!L61,IF(V3=Rækker!N47,Rækker!N61,IF(V3=Rækker!P47,Rækker!P61,CT11))))))))</f>
        <v>x</v>
      </c>
      <c r="CT11" s="16" t="str">
        <f>IF(V3=Rækker!R47,Rækker!R61,IF(V3=Rækker!T47,Rækker!T61,IF(V3=Rækker!V47,Rækker!V61,IF(V3=Rækker!X47,Rækker!X61,IF(V3=Rækker!Z47,Rækker!Z61,IF(V3=Rækker!AB47,Rækker!AB61,IF(V3=Rækker!AD47,Rækker!AD61,IF(V3=Rækker!AF47,Rækker!AF61,CU11))))))))</f>
        <v>x</v>
      </c>
      <c r="CU11" s="16">
        <f>IF(V3=Rækker!AH47,Rækker!AH61,IF(V3=Rækker!AJ47,Rækker!AJ61,IF(V3=Rækker!AL47,Rækker!AL61,IF(V3=Rækker!AN47,Rækker!AN61,0))))</f>
        <v>0</v>
      </c>
      <c r="CV11" s="16">
        <f>IF(AB3=Rækker!B47,Rækker!B61,IF(AB3=Rækker!D47,Rækker!D61,IF(AB3=Rækker!F47,Rækker!F61,IF(AB3=Rækker!H47,Rækker!H61,IF(AB3=Rækker!J47,Rækker!J61,IF(AB3=Rækker!L47,Rækker!L61,IF(AB3=Rækker!N47,Rækker!N61,IF(AB3=Rækker!P47,Rækker!P61,CW11))))))))</f>
        <v>2</v>
      </c>
      <c r="CW11" s="16">
        <f>IF(AB3=Rækker!R47,Rækker!R61,IF(AB3=Rækker!T47,Rækker!T61,IF(AB3=Rækker!V47,Rækker!V61,IF(AB3=Rækker!X47,Rækker!X61,IF(AB3=Rækker!Z47,Rækker!Z61,IF(AB3=Rækker!AB47,Rækker!AB61,IF(AB3=Rækker!AD47,Rækker!AD61,IF(AB3=Rækker!AF47,Rækker!AF61,CX11))))))))</f>
        <v>2</v>
      </c>
      <c r="CX11" s="16">
        <f>IF(AB3=Rækker!AH47,Rækker!AH61,IF(AB3=Rækker!AJ47,Rækker!AJ61,IF(AB3=Rækker!AL47,Rækker!AL61,IF(AB3=Rækker!AN47,Rækker!AN61,0))))</f>
        <v>0</v>
      </c>
      <c r="CY11" s="16">
        <f>IF(AH3=Rækker!B47,Rækker!B61,IF(AH3=Rækker!D47,Rækker!D61,IF(AH3=Rækker!F47,Rækker!F61,IF(AH3=Rækker!H47,Rækker!H61,IF(AH3=Rækker!J47,Rækker!J61,IF(AH3=Rækker!L47,Rækker!L61,IF(AH3=Rækker!N47,Rækker!N61,IF(AH3=Rækker!P47,Rækker!P61,CZ11))))))))</f>
        <v>2</v>
      </c>
      <c r="CZ11" s="16">
        <f>IF(AH3=Rækker!R47,Rækker!R61,IF(AH3=Rækker!T47,Rækker!T61,IF(AH3=Rækker!V47,Rækker!V61,IF(AH3=Rækker!X47,Rækker!X61,IF(AH3=Rækker!Z47,Rækker!Z61,IF(AH3=Rækker!AB47,Rækker!AB61,IF(AH3=Rækker!AD47,Rækker!AD61,IF(AH3=Rækker!AF47,Rækker!AF61,DA11))))))))</f>
        <v>0</v>
      </c>
      <c r="DA11" s="16">
        <f>IF(AH3=Rækker!AH47,Rækker!AH61,IF(AH3=Rækker!AJ47,Rækker!AJ61,IF(AH3=Rækker!AL47,Rækker!AL61,IF(AH3=Rækker!AN47,Rækker!AN61,0))))</f>
        <v>0</v>
      </c>
      <c r="DB11" s="16">
        <f>IF(AN3=Rækker!B47,Rækker!B61,IF(AN3=Rækker!D47,Rækker!D61,IF(AN3=Rækker!F47,Rækker!F61,IF(AN3=Rækker!H47,Rækker!H61,IF(AN3=Rækker!J47,Rækker!J61,IF(AN3=Rækker!L47,Rækker!L61,IF(AN3=Rækker!N47,Rækker!N61,IF(AN3=Rækker!P47,Rækker!P61,DC11))))))))</f>
        <v>2</v>
      </c>
      <c r="DC11" s="16">
        <f>IF(AN3=Rækker!R47,Rækker!R61,IF(AN3=Rækker!T47,Rækker!T61,IF(AN3=Rækker!V47,Rækker!V61,IF(AN3=Rækker!X47,Rækker!X61,IF(AN3=Rækker!Z47,Rækker!Z61,IF(AN3=Rækker!AB47,Rækker!AB61,IF(AN3=Rækker!AD47,Rækker!AD61,IF(AN3=Rækker!AF47,Rækker!AF61,DD11))))))))</f>
        <v>0</v>
      </c>
      <c r="DD11" s="16">
        <f>IF(AN3=Rækker!AH47,Rækker!AH61,IF(AN3=Rækker!AJ47,Rækker!AJ61,IF(AN3=Rækker!AL47,Rækker!AL61,IF(AN3=Rækker!AN47,Rækker!AN61,0))))</f>
        <v>0</v>
      </c>
      <c r="DE11" s="16">
        <f>IF(AT3=Rækker!B47,Rækker!B61,IF(AT3=Rækker!D47,Rækker!D61,IF(AT3=Rækker!F47,Rækker!F61,IF(AT3=Rækker!H47,Rækker!H61,IF(AT3=Rækker!J47,Rækker!J61,IF(AT3=Rækker!L47,Rækker!L61,IF(AT3=Rækker!N47,Rækker!N61,IF(AT3=Rækker!P47,Rækker!P61,DF11))))))))</f>
        <v>2</v>
      </c>
      <c r="DF11" s="16">
        <f>IF(AT3=Rækker!R47,Rækker!R61,IF(AT3=Rækker!T47,Rækker!T61,IF(AT3=Rækker!V47,Rækker!V61,IF(AT3=Rækker!X47,Rækker!X61,IF(AT3=Rækker!Z47,Rækker!Z61,IF(AT3=Rækker!AB47,Rækker!AB61,IF(AT3=Rækker!AD47,Rækker!AD61,IF(AT3=Rækker!AF47,Rækker!AF61,DG11))))))))</f>
        <v>0</v>
      </c>
      <c r="DG11" s="16">
        <f>IF(AT3=Rækker!AH47,Rækker!AH61,IF(AT3=Rækker!AJ47,Rækker!AJ61,IF(AT3=Rækker!AL47,Rækker!AL61,IF(AT3=Rækker!AN47,Rækker!AN61,0))))</f>
        <v>0</v>
      </c>
      <c r="DH11" s="16" t="str">
        <f>IF(AZ3=Rækker!B47,Rækker!B61,IF(AZ3=Rækker!D47,Rækker!D61,IF(AZ3=Rækker!F47,Rækker!F61,IF(AZ3=Rækker!H47,Rækker!H61,IF(AZ3=Rækker!J47,Rækker!J61,IF(AZ3=Rækker!L47,Rækker!L61,IF(AZ3=Rækker!N47,Rækker!N61,IF(AZ3=Rækker!P47,Rækker!P61,DI11))))))))</f>
        <v>x</v>
      </c>
      <c r="DI11" s="16" t="str">
        <f>IF(AZ3=Rækker!R47,Rækker!R61,IF(AZ3=Rækker!T47,Rækker!T61,IF(AZ3=Rækker!V47,Rækker!V61,IF(AZ3=Rækker!X47,Rækker!X61,IF(AZ3=Rækker!Z47,Rækker!Z61,IF(AZ3=Rækker!AB47,Rækker!AB61,IF(AZ3=Rækker!AD47,Rækker!AD61,IF(AZ3=Rækker!AF47,Rækker!AF61,DJ11))))))))</f>
        <v>x</v>
      </c>
      <c r="DJ11" s="16" t="str">
        <f>IF(AZ3=Rækker!AH47,Rækker!AH61,IF(AZ3=Rækker!AJ47,Rækker!AJ61,IF(AZ3=Rækker!AL47,Rækker!AL61,IF(AZ3=Rækker!AN47,Rækker!AN61,0))))</f>
        <v>x</v>
      </c>
      <c r="DK11" s="16">
        <f>IF(BF3=Rækker!B47,Rækker!B61,IF(BF3=Rækker!D47,Rækker!D61,IF(BF3=Rækker!F47,Rækker!F61,IF(BF3=Rækker!H47,Rækker!H61,IF(BF3=Rækker!J47,Rækker!J61,IF(BF3=Rækker!L47,Rækker!L61,IF(BF3=Rækker!N47,Rækker!N61,IF(BF3=Rækker!P47,Rækker!P61,DL11))))))))</f>
        <v>1</v>
      </c>
      <c r="DL11" s="16">
        <f>IF(BF3=Rækker!R47,Rækker!R61,IF(BF3=Rækker!T47,Rækker!T61,IF(BF3=Rækker!V47,Rækker!V61,IF(BF3=Rækker!X47,Rækker!X61,IF(BF3=Rækker!Z47,Rækker!Z61,IF(BF3=Rækker!AB47,Rækker!AB61,IF(BF3=Rækker!AD47,Rækker!AD61,IF(BF3=Rækker!AF47,Rækker!AF61,DM11))))))))</f>
        <v>1</v>
      </c>
      <c r="DM11" s="16">
        <f>IF(BF3=Rækker!AH47,Rækker!AH61,IF(BF3=Rækker!AJ47,Rækker!AJ61,IF(BF3=Rækker!AL47,Rækker!AL61,IF(BF3=Rækker!AN47,Rækker!AN61,0))))</f>
        <v>0</v>
      </c>
      <c r="DN11" s="16">
        <f>IF(BL3=Rækker!B47,Rækker!B61,IF(BL3=Rækker!D47,Rækker!D61,IF(BL3=Rækker!F47,Rækker!F61,IF(BL3=Rækker!H47,Rækker!H61,IF(BL3=Rækker!J47,Rækker!J61,IF(BL3=Rækker!L47,Rækker!L61,IF(BL3=Rækker!N47,Rækker!N61,IF(BL3=Rækker!P47,Rækker!P61,DO11))))))))</f>
        <v>2</v>
      </c>
      <c r="DO11" s="16">
        <f>IF(BL3=Rækker!R47,Rækker!R61,IF(BL3=Rækker!T47,Rækker!T61,IF(BL3=Rækker!V47,Rækker!V61,IF(BL3=Rækker!X47,Rækker!X61,IF(BL3=Rækker!Z47,Rækker!Z61,IF(BL3=Rækker!AB47,Rækker!AB61,IF(BL3=Rækker!AD47,Rækker!AD61,IF(BL3=Rækker!AF47,Rækker!AF61,DP11))))))))</f>
        <v>2</v>
      </c>
      <c r="DP11" s="16">
        <f>IF(BL3=Rækker!AH47,Rækker!AH61,IF(BL3=Rækker!AJ47,Rækker!AJ61,IF(BL3=Rækker!AL47,Rækker!AL61,IF(BL3=Rækker!AN47,Rækker!AN61,0))))</f>
        <v>0</v>
      </c>
    </row>
    <row r="12" spans="1:120" ht="14.45" customHeight="1" x14ac:dyDescent="0.15">
      <c r="A12" s="58"/>
      <c r="B12" s="60" t="s">
        <v>57</v>
      </c>
      <c r="C12" s="122" t="str">
        <f>CONCATENATE(Kampe!B6," - ",Kampe!D6,"..........................................................................................")</f>
        <v>Coventry - Fulham..........................................................................................</v>
      </c>
      <c r="D12" s="122"/>
      <c r="E12" s="122"/>
      <c r="F12" s="129"/>
      <c r="G12" s="59" t="s">
        <v>72</v>
      </c>
      <c r="H12" s="38">
        <f>IF('1. Division'!H12&lt;&gt;"",'1. Division'!H12,"")</f>
        <v>2</v>
      </c>
      <c r="I12" s="158" t="str">
        <f t="shared" si="1"/>
        <v/>
      </c>
      <c r="J12" s="159"/>
      <c r="K12" s="172" t="str">
        <f t="shared" si="2"/>
        <v>X</v>
      </c>
      <c r="L12" s="159"/>
      <c r="M12" s="172" t="str">
        <f t="shared" si="3"/>
        <v/>
      </c>
      <c r="N12" s="173"/>
      <c r="O12" s="175" t="str">
        <f t="shared" si="4"/>
        <v/>
      </c>
      <c r="P12" s="159"/>
      <c r="Q12" s="172" t="str">
        <f t="shared" si="5"/>
        <v/>
      </c>
      <c r="R12" s="159"/>
      <c r="S12" s="172">
        <f t="shared" si="6"/>
        <v>2</v>
      </c>
      <c r="T12" s="173"/>
      <c r="U12" s="175">
        <f t="shared" si="7"/>
        <v>1</v>
      </c>
      <c r="V12" s="188"/>
      <c r="W12" s="172" t="str">
        <f t="shared" si="8"/>
        <v/>
      </c>
      <c r="X12" s="159"/>
      <c r="Y12" s="158" t="str">
        <f t="shared" si="9"/>
        <v/>
      </c>
      <c r="Z12" s="159"/>
      <c r="AA12" s="175" t="str">
        <f t="shared" si="10"/>
        <v/>
      </c>
      <c r="AB12" s="188"/>
      <c r="AC12" s="172" t="str">
        <f t="shared" si="11"/>
        <v/>
      </c>
      <c r="AD12" s="159"/>
      <c r="AE12" s="172">
        <f t="shared" si="12"/>
        <v>2</v>
      </c>
      <c r="AF12" s="173"/>
      <c r="AG12" s="175">
        <f t="shared" si="13"/>
        <v>1</v>
      </c>
      <c r="AH12" s="188"/>
      <c r="AI12" s="172" t="str">
        <f t="shared" si="14"/>
        <v/>
      </c>
      <c r="AJ12" s="159"/>
      <c r="AK12" s="158" t="str">
        <f t="shared" si="15"/>
        <v/>
      </c>
      <c r="AL12" s="159"/>
      <c r="AM12" s="175" t="str">
        <f t="shared" si="16"/>
        <v/>
      </c>
      <c r="AN12" s="188"/>
      <c r="AO12" s="172" t="str">
        <f t="shared" si="17"/>
        <v>X</v>
      </c>
      <c r="AP12" s="159"/>
      <c r="AQ12" s="172" t="str">
        <f t="shared" si="18"/>
        <v/>
      </c>
      <c r="AR12" s="173"/>
      <c r="AS12" s="175" t="str">
        <f t="shared" si="19"/>
        <v/>
      </c>
      <c r="AT12" s="188"/>
      <c r="AU12" s="172" t="str">
        <f t="shared" si="20"/>
        <v>X</v>
      </c>
      <c r="AV12" s="159"/>
      <c r="AW12" s="158" t="str">
        <f t="shared" si="21"/>
        <v/>
      </c>
      <c r="AX12" s="159"/>
      <c r="AY12" s="175" t="str">
        <f t="shared" si="22"/>
        <v/>
      </c>
      <c r="AZ12" s="188"/>
      <c r="BA12" s="172" t="str">
        <f t="shared" si="23"/>
        <v/>
      </c>
      <c r="BB12" s="159"/>
      <c r="BC12" s="172">
        <f t="shared" si="24"/>
        <v>2</v>
      </c>
      <c r="BD12" s="173"/>
      <c r="BE12" s="175" t="str">
        <f t="shared" si="25"/>
        <v/>
      </c>
      <c r="BF12" s="188"/>
      <c r="BG12" s="172" t="str">
        <f t="shared" si="26"/>
        <v/>
      </c>
      <c r="BH12" s="159"/>
      <c r="BI12" s="158">
        <f t="shared" si="27"/>
        <v>2</v>
      </c>
      <c r="BJ12" s="159"/>
      <c r="BK12" s="175">
        <f t="shared" si="28"/>
        <v>1</v>
      </c>
      <c r="BL12" s="188"/>
      <c r="BM12" s="172" t="str">
        <f t="shared" si="29"/>
        <v/>
      </c>
      <c r="BN12" s="159"/>
      <c r="BO12" s="172" t="str">
        <f t="shared" si="30"/>
        <v/>
      </c>
      <c r="BP12" s="173"/>
      <c r="BQ12" s="24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  <c r="CG12" s="16">
        <f t="shared" si="0"/>
        <v>1</v>
      </c>
      <c r="CH12" s="16">
        <f>IF(O32="",CP28,0)</f>
        <v>4</v>
      </c>
      <c r="CI12" s="16">
        <f>IF(O32="",1,0)</f>
        <v>1</v>
      </c>
      <c r="CJ12" s="16" t="str">
        <f>IF(P26=DB!K50,DB!W50,IF(P26=DB!K51,DB!W51,IF(P26=DB!K52,DB!W52,IF(P26=DB!K53,DB!W53,IF(P26=DB!K54,DB!W54,IF(P26=DB!K55,DB!W55,IF(P26=DB!K56,DB!W56,IF(P26=DB!K57,DB!W57,CK12))))))))</f>
        <v/>
      </c>
      <c r="CK12" s="16" t="str">
        <f>IF(P26=DB!K58,DB!W58,IF(P26=DB!K59,DB!W59,IF(P26=DB!K61,DB!W61,IF(P26=DB!K62,DB!W62,IF(P26=DB!K63,DB!W63,IF(P26=DB!K64,DB!W64,IF(P26=DB!K65,DB!W65,IF(P26=DB!K66,DB!W66,CL12))))))))</f>
        <v/>
      </c>
      <c r="CL12" s="16" t="str">
        <f>IF(P26=DB!K67,DB!W67,IF(P26=DB!K68,DB!W68,IF(P26=DB!K69,DB!W69,DB!W70)))</f>
        <v/>
      </c>
      <c r="CM12" s="16">
        <f>IF(J3=Rækker!B47,Rækker!B62,IF(J3=Rækker!D47,Rækker!D62,IF(J3=Rækker!F47,Rækker!F62,IF(J3=Rækker!H47,Rækker!H62,IF(J3=Rækker!J47,Rækker!J62,IF(J3=Rækker!L47,Rækker!L62,IF(J3=Rækker!N47,Rækker!N62,IF(J3=Rækker!P47,Rækker!P62,CN12))))))))</f>
        <v>1</v>
      </c>
      <c r="CN12" s="16">
        <f>IF(J3=Rækker!R47,Rækker!R62,IF(J3=Rækker!T47,Rækker!T62,IF(J3=Rækker!V47,Rækker!V62,IF(J3=Rækker!X47,Rækker!X62,IF(J3=Rækker!Z47,Rækker!Z62,IF(J3=Rækker!AB47,Rækker!AB62,IF(J3=Rækker!AD47,Rækker!AD62,IF(J3=Rækker!AF47,Rækker!AF62,CO12))))))))</f>
        <v>1</v>
      </c>
      <c r="CO12" s="16">
        <f>IF(J3=Rækker!AH47,Rækker!AH62,IF(J3=Rækker!AJ47,Rækker!AJ62,IF(J3=Rækker!AL47,Rækker!AL62,IF(J3=Rækker!AN47,Rækker!AN62,0))))</f>
        <v>1</v>
      </c>
      <c r="CP12" s="16">
        <f>IF(P3=Rækker!B47,Rækker!B62,IF(P3=Rækker!D47,Rækker!D62,IF(P3=Rækker!F47,Rækker!F62,IF(P3=Rækker!H47,Rækker!H62,IF(P3=Rækker!J47,Rækker!J62,IF(P3=Rækker!L47,Rækker!L62,IF(P3=Rækker!N47,Rækker!N62,IF(P3=Rækker!P47,Rækker!P62,CQ12))))))))</f>
        <v>1</v>
      </c>
      <c r="CQ12" s="16">
        <f>IF(P3=Rækker!R47,Rækker!R62,IF(P3=Rækker!T47,Rækker!T62,IF(P3=Rækker!V47,Rækker!V62,IF(P3=Rækker!X47,Rækker!X62,IF(P3=Rækker!Z47,Rækker!Z62,IF(P3=Rækker!AB47,Rækker!AB62,IF(P3=Rækker!AD47,Rækker!AD62,IF(P3=Rækker!AF47,Rækker!AF62,CR12))))))))</f>
        <v>0</v>
      </c>
      <c r="CR12" s="16">
        <f>IF(P3=Rækker!AH47,Rækker!AH62,IF(P3=Rækker!AJ47,Rækker!AJ62,IF(P3=Rækker!AL47,Rækker!AL62,IF(P3=Rækker!AN47,Rækker!AN62,0))))</f>
        <v>0</v>
      </c>
      <c r="CS12" s="16">
        <f>IF(V3=Rækker!B47,Rækker!B62,IF(V3=Rækker!D47,Rækker!D62,IF(V3=Rækker!F47,Rækker!F62,IF(V3=Rækker!H47,Rækker!H62,IF(V3=Rækker!J47,Rækker!J62,IF(V3=Rækker!L47,Rækker!L62,IF(V3=Rækker!N47,Rækker!N62,IF(V3=Rækker!P47,Rækker!P62,CT12))))))))</f>
        <v>1</v>
      </c>
      <c r="CT12" s="16">
        <f>IF(V3=Rækker!R47,Rækker!R62,IF(V3=Rækker!T47,Rækker!T62,IF(V3=Rækker!V47,Rækker!V62,IF(V3=Rækker!X47,Rækker!X62,IF(V3=Rækker!Z47,Rækker!Z62,IF(V3=Rækker!AB47,Rækker!AB62,IF(V3=Rækker!AD47,Rækker!AD62,IF(V3=Rækker!AF47,Rækker!AF62,CU12))))))))</f>
        <v>1</v>
      </c>
      <c r="CU12" s="16">
        <f>IF(V3=Rækker!AH47,Rækker!AH62,IF(V3=Rækker!AJ47,Rækker!AJ62,IF(V3=Rækker!AL47,Rækker!AL62,IF(V3=Rækker!AN47,Rækker!AN62,0))))</f>
        <v>0</v>
      </c>
      <c r="CV12" s="16">
        <f>IF(AB3=Rækker!B47,Rækker!B62,IF(AB3=Rækker!D47,Rækker!D62,IF(AB3=Rækker!F47,Rækker!F62,IF(AB3=Rækker!H47,Rækker!H62,IF(AB3=Rækker!J47,Rækker!J62,IF(AB3=Rækker!L47,Rækker!L62,IF(AB3=Rækker!N47,Rækker!N62,IF(AB3=Rækker!P47,Rækker!P62,CW12))))))))</f>
        <v>1</v>
      </c>
      <c r="CW12" s="16">
        <f>IF(AB3=Rækker!R47,Rækker!R62,IF(AB3=Rækker!T47,Rækker!T62,IF(AB3=Rækker!V47,Rækker!V62,IF(AB3=Rækker!X47,Rækker!X62,IF(AB3=Rækker!Z47,Rækker!Z62,IF(AB3=Rækker!AB47,Rækker!AB62,IF(AB3=Rækker!AD47,Rækker!AD62,IF(AB3=Rækker!AF47,Rækker!AF62,CX12))))))))</f>
        <v>1</v>
      </c>
      <c r="CX12" s="16">
        <f>IF(AB3=Rækker!AH47,Rækker!AH62,IF(AB3=Rækker!AJ47,Rækker!AJ62,IF(AB3=Rækker!AL47,Rækker!AL62,IF(AB3=Rækker!AN47,Rækker!AN62,0))))</f>
        <v>0</v>
      </c>
      <c r="CY12" s="16">
        <f>IF(AH3=Rækker!B47,Rækker!B62,IF(AH3=Rækker!D47,Rækker!D62,IF(AH3=Rækker!F47,Rækker!F62,IF(AH3=Rækker!H47,Rækker!H62,IF(AH3=Rækker!J47,Rækker!J62,IF(AH3=Rækker!L47,Rækker!L62,IF(AH3=Rækker!N47,Rækker!N62,IF(AH3=Rækker!P47,Rækker!P62,CZ12))))))))</f>
        <v>1</v>
      </c>
      <c r="CZ12" s="16">
        <f>IF(AH3=Rækker!R47,Rækker!R62,IF(AH3=Rækker!T47,Rækker!T62,IF(AH3=Rækker!V47,Rækker!V62,IF(AH3=Rækker!X47,Rækker!X62,IF(AH3=Rækker!Z47,Rækker!Z62,IF(AH3=Rækker!AB47,Rækker!AB62,IF(AH3=Rækker!AD47,Rækker!AD62,IF(AH3=Rækker!AF47,Rækker!AF62,DA12))))))))</f>
        <v>0</v>
      </c>
      <c r="DA12" s="16">
        <f>IF(AH3=Rækker!AH47,Rækker!AH62,IF(AH3=Rækker!AJ47,Rækker!AJ62,IF(AH3=Rækker!AL47,Rækker!AL62,IF(AH3=Rækker!AN47,Rækker!AN62,0))))</f>
        <v>0</v>
      </c>
      <c r="DB12" s="16">
        <f>IF(AN3=Rækker!B47,Rækker!B62,IF(AN3=Rækker!D47,Rækker!D62,IF(AN3=Rækker!F47,Rækker!F62,IF(AN3=Rækker!H47,Rækker!H62,IF(AN3=Rækker!J47,Rækker!J62,IF(AN3=Rækker!L47,Rækker!L62,IF(AN3=Rækker!N47,Rækker!N62,IF(AN3=Rækker!P47,Rækker!P62,DC12))))))))</f>
        <v>1</v>
      </c>
      <c r="DC12" s="16">
        <f>IF(AN3=Rækker!R47,Rækker!R62,IF(AN3=Rækker!T47,Rækker!T62,IF(AN3=Rækker!V47,Rækker!V62,IF(AN3=Rækker!X47,Rækker!X62,IF(AN3=Rækker!Z47,Rækker!Z62,IF(AN3=Rækker!AB47,Rækker!AB62,IF(AN3=Rækker!AD47,Rækker!AD62,IF(AN3=Rækker!AF47,Rækker!AF62,DD12))))))))</f>
        <v>0</v>
      </c>
      <c r="DD12" s="16">
        <f>IF(AN3=Rækker!AH47,Rækker!AH62,IF(AN3=Rækker!AJ47,Rækker!AJ62,IF(AN3=Rækker!AL47,Rækker!AL62,IF(AN3=Rækker!AN47,Rækker!AN62,0))))</f>
        <v>0</v>
      </c>
      <c r="DE12" s="16">
        <f>IF(AT3=Rækker!B47,Rækker!B62,IF(AT3=Rækker!D47,Rækker!D62,IF(AT3=Rækker!F47,Rækker!F62,IF(AT3=Rækker!H47,Rækker!H62,IF(AT3=Rækker!J47,Rækker!J62,IF(AT3=Rækker!L47,Rækker!L62,IF(AT3=Rækker!N47,Rækker!N62,IF(AT3=Rækker!P47,Rækker!P62,DF12))))))))</f>
        <v>1</v>
      </c>
      <c r="DF12" s="16">
        <f>IF(AT3=Rækker!R47,Rækker!R62,IF(AT3=Rækker!T47,Rækker!T62,IF(AT3=Rækker!V47,Rækker!V62,IF(AT3=Rækker!X47,Rækker!X62,IF(AT3=Rækker!Z47,Rækker!Z62,IF(AT3=Rækker!AB47,Rækker!AB62,IF(AT3=Rækker!AD47,Rækker!AD62,IF(AT3=Rækker!AF47,Rækker!AF62,DG12))))))))</f>
        <v>0</v>
      </c>
      <c r="DG12" s="16">
        <f>IF(AT3=Rækker!AH47,Rækker!AH62,IF(AT3=Rækker!AJ47,Rækker!AJ62,IF(AT3=Rækker!AL47,Rækker!AL62,IF(AT3=Rækker!AN47,Rækker!AN62,0))))</f>
        <v>0</v>
      </c>
      <c r="DH12" s="16">
        <f>IF(AZ3=Rækker!B47,Rækker!B62,IF(AZ3=Rækker!D47,Rækker!D62,IF(AZ3=Rækker!F47,Rækker!F62,IF(AZ3=Rækker!H47,Rækker!H62,IF(AZ3=Rækker!J47,Rækker!J62,IF(AZ3=Rækker!L47,Rækker!L62,IF(AZ3=Rækker!N47,Rækker!N62,IF(AZ3=Rækker!P47,Rækker!P62,DI12))))))))</f>
        <v>1</v>
      </c>
      <c r="DI12" s="16">
        <f>IF(AZ3=Rækker!R47,Rækker!R62,IF(AZ3=Rækker!T47,Rækker!T62,IF(AZ3=Rækker!V47,Rækker!V62,IF(AZ3=Rækker!X47,Rækker!X62,IF(AZ3=Rækker!Z47,Rækker!Z62,IF(AZ3=Rækker!AB47,Rækker!AB62,IF(AZ3=Rækker!AD47,Rækker!AD62,IF(AZ3=Rækker!AF47,Rækker!AF62,DJ12))))))))</f>
        <v>1</v>
      </c>
      <c r="DJ12" s="16">
        <f>IF(AZ3=Rækker!AH47,Rækker!AH62,IF(AZ3=Rækker!AJ47,Rækker!AJ62,IF(AZ3=Rækker!AL47,Rækker!AL62,IF(AZ3=Rækker!AN47,Rækker!AN62,0))))</f>
        <v>1</v>
      </c>
      <c r="DK12" s="16">
        <f>IF(BF3=Rækker!B47,Rækker!B62,IF(BF3=Rækker!D47,Rækker!D62,IF(BF3=Rækker!F47,Rækker!F62,IF(BF3=Rækker!H47,Rækker!H62,IF(BF3=Rækker!J47,Rækker!J62,IF(BF3=Rækker!L47,Rækker!L62,IF(BF3=Rækker!N47,Rækker!N62,IF(BF3=Rækker!P47,Rækker!P62,DL12))))))))</f>
        <v>1</v>
      </c>
      <c r="DL12" s="16">
        <f>IF(BF3=Rækker!R47,Rækker!R62,IF(BF3=Rækker!T47,Rækker!T62,IF(BF3=Rækker!V47,Rækker!V62,IF(BF3=Rækker!X47,Rækker!X62,IF(BF3=Rækker!Z47,Rækker!Z62,IF(BF3=Rækker!AB47,Rækker!AB62,IF(BF3=Rækker!AD47,Rækker!AD62,IF(BF3=Rækker!AF47,Rækker!AF62,DM12))))))))</f>
        <v>1</v>
      </c>
      <c r="DM12" s="16">
        <f>IF(BF3=Rækker!AH47,Rækker!AH62,IF(BF3=Rækker!AJ47,Rækker!AJ62,IF(BF3=Rækker!AL47,Rækker!AL62,IF(BF3=Rækker!AN47,Rækker!AN62,0))))</f>
        <v>0</v>
      </c>
      <c r="DN12" s="16">
        <f>IF(BL3=Rækker!B47,Rækker!B62,IF(BL3=Rækker!D47,Rækker!D62,IF(BL3=Rækker!F47,Rækker!F62,IF(BL3=Rækker!H47,Rækker!H62,IF(BL3=Rækker!J47,Rækker!J62,IF(BL3=Rækker!L47,Rækker!L62,IF(BL3=Rækker!N47,Rækker!N62,IF(BL3=Rækker!P47,Rækker!P62,DO12))))))))</f>
        <v>1</v>
      </c>
      <c r="DO12" s="16">
        <f>IF(BL3=Rækker!R47,Rækker!R62,IF(BL3=Rækker!T47,Rækker!T62,IF(BL3=Rækker!V47,Rækker!V62,IF(BL3=Rækker!X47,Rækker!X62,IF(BL3=Rækker!Z47,Rækker!Z62,IF(BL3=Rækker!AB47,Rækker!AB62,IF(BL3=Rækker!AD47,Rækker!AD62,IF(BL3=Rækker!AF47,Rækker!AF62,DP12))))))))</f>
        <v>1</v>
      </c>
      <c r="DP12" s="16">
        <f>IF(BL3=Rækker!AH47,Rækker!AH62,IF(BL3=Rækker!AJ47,Rækker!AJ62,IF(BL3=Rækker!AL47,Rækker!AL62,IF(BL3=Rækker!AN47,Rækker!AN62,0))))</f>
        <v>0</v>
      </c>
    </row>
    <row r="13" spans="1:120" ht="14.45" customHeight="1" thickBot="1" x14ac:dyDescent="0.2">
      <c r="A13" s="58"/>
      <c r="B13" s="61" t="s">
        <v>58</v>
      </c>
      <c r="C13" s="127" t="str">
        <f>CONCATENATE(Kampe!B7," - ",Kampe!D7,"..........................................................................................")</f>
        <v>Blackburn - Wrexham..........................................................................................</v>
      </c>
      <c r="D13" s="127"/>
      <c r="E13" s="127"/>
      <c r="F13" s="128"/>
      <c r="G13" s="59" t="s">
        <v>72</v>
      </c>
      <c r="H13" s="39">
        <f>IF('1. Division'!H13&lt;&gt;"",'1. Division'!H13,"")</f>
        <v>1</v>
      </c>
      <c r="I13" s="154">
        <f t="shared" si="1"/>
        <v>1</v>
      </c>
      <c r="J13" s="155"/>
      <c r="K13" s="168" t="str">
        <f t="shared" si="2"/>
        <v/>
      </c>
      <c r="L13" s="155"/>
      <c r="M13" s="168" t="str">
        <f t="shared" si="3"/>
        <v/>
      </c>
      <c r="N13" s="169"/>
      <c r="O13" s="176">
        <f t="shared" si="4"/>
        <v>1</v>
      </c>
      <c r="P13" s="155"/>
      <c r="Q13" s="168" t="str">
        <f t="shared" si="5"/>
        <v/>
      </c>
      <c r="R13" s="155"/>
      <c r="S13" s="168" t="str">
        <f t="shared" si="6"/>
        <v/>
      </c>
      <c r="T13" s="169"/>
      <c r="U13" s="176">
        <f t="shared" si="7"/>
        <v>1</v>
      </c>
      <c r="V13" s="192"/>
      <c r="W13" s="168" t="str">
        <f t="shared" si="8"/>
        <v/>
      </c>
      <c r="X13" s="155"/>
      <c r="Y13" s="154" t="str">
        <f t="shared" si="9"/>
        <v/>
      </c>
      <c r="Z13" s="155"/>
      <c r="AA13" s="176" t="str">
        <f t="shared" si="10"/>
        <v/>
      </c>
      <c r="AB13" s="192"/>
      <c r="AC13" s="168" t="str">
        <f t="shared" si="11"/>
        <v>X</v>
      </c>
      <c r="AD13" s="155"/>
      <c r="AE13" s="168" t="str">
        <f t="shared" si="12"/>
        <v/>
      </c>
      <c r="AF13" s="169"/>
      <c r="AG13" s="176">
        <f t="shared" si="13"/>
        <v>1</v>
      </c>
      <c r="AH13" s="192"/>
      <c r="AI13" s="168" t="str">
        <f t="shared" si="14"/>
        <v/>
      </c>
      <c r="AJ13" s="155"/>
      <c r="AK13" s="154" t="str">
        <f t="shared" si="15"/>
        <v/>
      </c>
      <c r="AL13" s="155"/>
      <c r="AM13" s="176" t="str">
        <f t="shared" si="16"/>
        <v/>
      </c>
      <c r="AN13" s="192"/>
      <c r="AO13" s="168" t="str">
        <f t="shared" si="17"/>
        <v>X</v>
      </c>
      <c r="AP13" s="155"/>
      <c r="AQ13" s="168" t="str">
        <f t="shared" si="18"/>
        <v/>
      </c>
      <c r="AR13" s="169"/>
      <c r="AS13" s="176">
        <f t="shared" si="19"/>
        <v>1</v>
      </c>
      <c r="AT13" s="192"/>
      <c r="AU13" s="168" t="str">
        <f t="shared" si="20"/>
        <v/>
      </c>
      <c r="AV13" s="155"/>
      <c r="AW13" s="154" t="str">
        <f t="shared" si="21"/>
        <v/>
      </c>
      <c r="AX13" s="155"/>
      <c r="AY13" s="176">
        <f t="shared" si="22"/>
        <v>1</v>
      </c>
      <c r="AZ13" s="192"/>
      <c r="BA13" s="168" t="str">
        <f t="shared" si="23"/>
        <v/>
      </c>
      <c r="BB13" s="155"/>
      <c r="BC13" s="168" t="str">
        <f t="shared" si="24"/>
        <v/>
      </c>
      <c r="BD13" s="169"/>
      <c r="BE13" s="176" t="str">
        <f t="shared" si="25"/>
        <v/>
      </c>
      <c r="BF13" s="192"/>
      <c r="BG13" s="168" t="str">
        <f t="shared" si="26"/>
        <v>X</v>
      </c>
      <c r="BH13" s="155"/>
      <c r="BI13" s="154" t="str">
        <f t="shared" si="27"/>
        <v/>
      </c>
      <c r="BJ13" s="155"/>
      <c r="BK13" s="176" t="str">
        <f t="shared" si="28"/>
        <v/>
      </c>
      <c r="BL13" s="192"/>
      <c r="BM13" s="168" t="str">
        <f t="shared" si="29"/>
        <v/>
      </c>
      <c r="BN13" s="155"/>
      <c r="BO13" s="168">
        <f t="shared" si="30"/>
        <v>2</v>
      </c>
      <c r="BP13" s="169"/>
      <c r="BQ13" s="24"/>
      <c r="BR13" s="223" t="s">
        <v>78</v>
      </c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  <c r="CF13" s="223"/>
      <c r="CG13" s="16">
        <f t="shared" si="0"/>
        <v>1</v>
      </c>
      <c r="CH13" s="16">
        <f>IF(U32="",CS28,0)</f>
        <v>2</v>
      </c>
      <c r="CI13" s="16">
        <f>IF(U32="",1,0)</f>
        <v>1</v>
      </c>
      <c r="CJ13" s="16" t="str">
        <f>IF(V26=DB!K50,DB!W50,IF(V26=DB!K51,DB!W51,IF(V26=DB!K52,DB!W52,IF(V26=DB!K53,DB!W53,IF(V26=DB!K54,DB!W54,IF(V26=DB!K55,DB!W55,IF(V26=DB!K56,DB!W56,IF(V26=DB!K57,DB!W57,CK13))))))))</f>
        <v/>
      </c>
      <c r="CK13" s="16" t="str">
        <f>IF(V26=DB!K58,DB!W58,IF(V26=DB!K59,DB!W59,IF(V26=DB!K61,DB!W61,IF(V26=DB!K62,DB!W62,IF(V26=DB!K63,DB!W63,IF(V26=DB!K64,DB!W64,IF(V26=DB!K65,DB!W65,IF(V26=DB!K66,DB!W66,CL13))))))))</f>
        <v/>
      </c>
      <c r="CL13" s="16" t="str">
        <f>IF(V26=DB!K67,DB!W67,IF(V26=DB!K68,DB!W68,IF(V26=DB!K69,DB!W69,DB!W70)))</f>
        <v/>
      </c>
      <c r="CM13" s="16">
        <f>IF(J3=Rækker!B47,Rækker!B63,IF(J3=Rækker!D47,Rækker!D63,IF(J3=Rækker!F47,Rækker!F63,IF(J3=Rækker!H47,Rækker!H63,IF(J3=Rækker!J47,Rækker!J63,IF(J3=Rækker!L47,Rækker!L63,IF(J3=Rækker!N47,Rækker!N63,IF(J3=Rækker!P47,Rækker!P63,CN13))))))))</f>
        <v>2</v>
      </c>
      <c r="CN13" s="16">
        <f>IF(J3=Rækker!R47,Rækker!R63,IF(J3=Rækker!T47,Rækker!T63,IF(J3=Rækker!V47,Rækker!V63,IF(J3=Rækker!X47,Rækker!X63,IF(J3=Rækker!Z47,Rækker!Z63,IF(J3=Rækker!AB47,Rækker!AB63,IF(J3=Rækker!AD47,Rækker!AD63,IF(J3=Rækker!AF47,Rækker!AF63,CO13))))))))</f>
        <v>2</v>
      </c>
      <c r="CO13" s="16">
        <f>IF(J3=Rækker!AH47,Rækker!AH63,IF(J3=Rækker!AJ47,Rækker!AJ63,IF(J3=Rækker!AL47,Rækker!AL63,IF(J3=Rækker!AN47,Rækker!AN63,0))))</f>
        <v>2</v>
      </c>
      <c r="CP13" s="16" t="str">
        <f>IF(P3=Rækker!B47,Rækker!B63,IF(P3=Rækker!D47,Rækker!D63,IF(P3=Rækker!F47,Rækker!F63,IF(P3=Rækker!H47,Rækker!H63,IF(P3=Rækker!J47,Rækker!J63,IF(P3=Rækker!L47,Rækker!L63,IF(P3=Rækker!N47,Rækker!N63,IF(P3=Rækker!P47,Rækker!P63,CQ13))))))))</f>
        <v>x</v>
      </c>
      <c r="CQ13" s="16">
        <f>IF(P3=Rækker!R47,Rækker!R63,IF(P3=Rækker!T47,Rækker!T63,IF(P3=Rækker!V47,Rækker!V63,IF(P3=Rækker!X47,Rækker!X63,IF(P3=Rækker!Z47,Rækker!Z63,IF(P3=Rækker!AB47,Rækker!AB63,IF(P3=Rækker!AD47,Rækker!AD63,IF(P3=Rækker!AF47,Rækker!AF63,CR13))))))))</f>
        <v>0</v>
      </c>
      <c r="CR13" s="16">
        <f>IF(P3=Rækker!AH47,Rækker!AH63,IF(P3=Rækker!AJ47,Rækker!AJ63,IF(P3=Rækker!AL47,Rækker!AL63,IF(P3=Rækker!AN47,Rækker!AN63,0))))</f>
        <v>0</v>
      </c>
      <c r="CS13" s="16">
        <f>IF(V3=Rækker!B47,Rækker!B63,IF(V3=Rækker!D47,Rækker!D63,IF(V3=Rækker!F47,Rækker!F63,IF(V3=Rækker!H47,Rækker!H63,IF(V3=Rækker!J47,Rækker!J63,IF(V3=Rækker!L47,Rækker!L63,IF(V3=Rækker!N47,Rækker!N63,IF(V3=Rækker!P47,Rækker!P63,CT13))))))))</f>
        <v>1</v>
      </c>
      <c r="CT13" s="16">
        <f>IF(V3=Rækker!R47,Rækker!R63,IF(V3=Rækker!T47,Rækker!T63,IF(V3=Rækker!V47,Rækker!V63,IF(V3=Rækker!X47,Rækker!X63,IF(V3=Rækker!Z47,Rækker!Z63,IF(V3=Rækker!AB47,Rækker!AB63,IF(V3=Rækker!AD47,Rækker!AD63,IF(V3=Rækker!AF47,Rækker!AF63,CU13))))))))</f>
        <v>1</v>
      </c>
      <c r="CU13" s="16">
        <f>IF(V3=Rækker!AH47,Rækker!AH63,IF(V3=Rækker!AJ47,Rækker!AJ63,IF(V3=Rækker!AL47,Rækker!AL63,IF(V3=Rækker!AN47,Rækker!AN63,0))))</f>
        <v>0</v>
      </c>
      <c r="CV13" s="16">
        <f>IF(AB3=Rækker!B47,Rækker!B63,IF(AB3=Rækker!D47,Rækker!D63,IF(AB3=Rækker!F47,Rækker!F63,IF(AB3=Rækker!H47,Rækker!H63,IF(AB3=Rækker!J47,Rækker!J63,IF(AB3=Rækker!L47,Rækker!L63,IF(AB3=Rækker!N47,Rækker!N63,IF(AB3=Rækker!P47,Rækker!P63,CW13))))))))</f>
        <v>2</v>
      </c>
      <c r="CW13" s="16">
        <f>IF(AB3=Rækker!R47,Rækker!R63,IF(AB3=Rækker!T47,Rækker!T63,IF(AB3=Rækker!V47,Rækker!V63,IF(AB3=Rækker!X47,Rækker!X63,IF(AB3=Rækker!Z47,Rækker!Z63,IF(AB3=Rækker!AB47,Rækker!AB63,IF(AB3=Rækker!AD47,Rækker!AD63,IF(AB3=Rækker!AF47,Rækker!AF63,CX13))))))))</f>
        <v>2</v>
      </c>
      <c r="CX13" s="16">
        <f>IF(AB3=Rækker!AH47,Rækker!AH63,IF(AB3=Rækker!AJ47,Rækker!AJ63,IF(AB3=Rækker!AL47,Rækker!AL63,IF(AB3=Rækker!AN47,Rækker!AN63,0))))</f>
        <v>0</v>
      </c>
      <c r="CY13" s="16" t="str">
        <f>IF(AH3=Rækker!B47,Rækker!B63,IF(AH3=Rækker!D47,Rækker!D63,IF(AH3=Rækker!F47,Rækker!F63,IF(AH3=Rækker!H47,Rækker!H63,IF(AH3=Rækker!J47,Rækker!J63,IF(AH3=Rækker!L47,Rækker!L63,IF(AH3=Rækker!N47,Rækker!N63,IF(AH3=Rækker!P47,Rækker!P63,CZ13))))))))</f>
        <v>x</v>
      </c>
      <c r="CZ13" s="16">
        <f>IF(AH3=Rækker!R47,Rækker!R63,IF(AH3=Rækker!T47,Rækker!T63,IF(AH3=Rækker!V47,Rækker!V63,IF(AH3=Rækker!X47,Rækker!X63,IF(AH3=Rækker!Z47,Rækker!Z63,IF(AH3=Rækker!AB47,Rækker!AB63,IF(AH3=Rækker!AD47,Rækker!AD63,IF(AH3=Rækker!AF47,Rækker!AF63,DA13))))))))</f>
        <v>0</v>
      </c>
      <c r="DA13" s="16">
        <f>IF(AH3=Rækker!AH47,Rækker!AH63,IF(AH3=Rækker!AJ47,Rækker!AJ63,IF(AH3=Rækker!AL47,Rækker!AL63,IF(AH3=Rækker!AN47,Rækker!AN63,0))))</f>
        <v>0</v>
      </c>
      <c r="DB13" s="16" t="str">
        <f>IF(AN3=Rækker!B47,Rækker!B63,IF(AN3=Rækker!D47,Rækker!D63,IF(AN3=Rækker!F47,Rækker!F63,IF(AN3=Rækker!H47,Rækker!H63,IF(AN3=Rækker!J47,Rækker!J63,IF(AN3=Rækker!L47,Rækker!L63,IF(AN3=Rækker!N47,Rækker!N63,IF(AN3=Rækker!P47,Rækker!P63,DC13))))))))</f>
        <v>x</v>
      </c>
      <c r="DC13" s="16">
        <f>IF(AN3=Rækker!R47,Rækker!R63,IF(AN3=Rækker!T47,Rækker!T63,IF(AN3=Rækker!V47,Rækker!V63,IF(AN3=Rækker!X47,Rækker!X63,IF(AN3=Rækker!Z47,Rækker!Z63,IF(AN3=Rækker!AB47,Rækker!AB63,IF(AN3=Rækker!AD47,Rækker!AD63,IF(AN3=Rækker!AF47,Rækker!AF63,DD13))))))))</f>
        <v>0</v>
      </c>
      <c r="DD13" s="16">
        <f>IF(AN3=Rækker!AH47,Rækker!AH63,IF(AN3=Rækker!AJ47,Rækker!AJ63,IF(AN3=Rækker!AL47,Rækker!AL63,IF(AN3=Rækker!AN47,Rækker!AN63,0))))</f>
        <v>0</v>
      </c>
      <c r="DE13" s="16">
        <f>IF(AT3=Rækker!B47,Rækker!B63,IF(AT3=Rækker!D47,Rækker!D63,IF(AT3=Rækker!F47,Rækker!F63,IF(AT3=Rækker!H47,Rækker!H63,IF(AT3=Rækker!J47,Rækker!J63,IF(AT3=Rækker!L47,Rækker!L63,IF(AT3=Rækker!N47,Rækker!N63,IF(AT3=Rækker!P47,Rækker!P63,DF13))))))))</f>
        <v>2</v>
      </c>
      <c r="DF13" s="16">
        <f>IF(AT3=Rækker!R47,Rækker!R63,IF(AT3=Rækker!T47,Rækker!T63,IF(AT3=Rækker!V47,Rækker!V63,IF(AT3=Rækker!X47,Rækker!X63,IF(AT3=Rækker!Z47,Rækker!Z63,IF(AT3=Rækker!AB47,Rækker!AB63,IF(AT3=Rækker!AD47,Rækker!AD63,IF(AT3=Rækker!AF47,Rækker!AF63,DG13))))))))</f>
        <v>0</v>
      </c>
      <c r="DG13" s="16">
        <f>IF(AT3=Rækker!AH47,Rækker!AH63,IF(AT3=Rækker!AJ47,Rækker!AJ63,IF(AT3=Rækker!AL47,Rækker!AL63,IF(AT3=Rækker!AN47,Rækker!AN63,0))))</f>
        <v>0</v>
      </c>
      <c r="DH13" s="16">
        <f>IF(AZ3=Rækker!B47,Rækker!B63,IF(AZ3=Rækker!D47,Rækker!D63,IF(AZ3=Rækker!F47,Rækker!F63,IF(AZ3=Rækker!H47,Rækker!H63,IF(AZ3=Rækker!J47,Rækker!J63,IF(AZ3=Rækker!L47,Rækker!L63,IF(AZ3=Rækker!N47,Rækker!N63,IF(AZ3=Rækker!P47,Rækker!P63,DI13))))))))</f>
        <v>2</v>
      </c>
      <c r="DI13" s="16">
        <f>IF(AZ3=Rækker!R47,Rækker!R63,IF(AZ3=Rækker!T47,Rækker!T63,IF(AZ3=Rækker!V47,Rækker!V63,IF(AZ3=Rækker!X47,Rækker!X63,IF(AZ3=Rækker!Z47,Rækker!Z63,IF(AZ3=Rækker!AB47,Rækker!AB63,IF(AZ3=Rækker!AD47,Rækker!AD63,IF(AZ3=Rækker!AF47,Rækker!AF63,DJ13))))))))</f>
        <v>2</v>
      </c>
      <c r="DJ13" s="16">
        <f>IF(AZ3=Rækker!AH47,Rækker!AH63,IF(AZ3=Rækker!AJ47,Rækker!AJ63,IF(AZ3=Rækker!AL47,Rækker!AL63,IF(AZ3=Rækker!AN47,Rækker!AN63,0))))</f>
        <v>2</v>
      </c>
      <c r="DK13" s="16">
        <f>IF(BF3=Rækker!B47,Rækker!B63,IF(BF3=Rækker!D47,Rækker!D63,IF(BF3=Rækker!F47,Rækker!F63,IF(BF3=Rækker!H47,Rækker!H63,IF(BF3=Rækker!J47,Rækker!J63,IF(BF3=Rækker!L47,Rækker!L63,IF(BF3=Rækker!N47,Rækker!N63,IF(BF3=Rækker!P47,Rækker!P63,DL13))))))))</f>
        <v>2</v>
      </c>
      <c r="DL13" s="16">
        <f>IF(BF3=Rækker!R47,Rækker!R63,IF(BF3=Rækker!T47,Rækker!T63,IF(BF3=Rækker!V47,Rækker!V63,IF(BF3=Rækker!X47,Rækker!X63,IF(BF3=Rækker!Z47,Rækker!Z63,IF(BF3=Rækker!AB47,Rækker!AB63,IF(BF3=Rækker!AD47,Rækker!AD63,IF(BF3=Rækker!AF47,Rækker!AF63,DM13))))))))</f>
        <v>2</v>
      </c>
      <c r="DM13" s="16">
        <f>IF(BF3=Rækker!AH47,Rækker!AH63,IF(BF3=Rækker!AJ47,Rækker!AJ63,IF(BF3=Rækker!AL47,Rækker!AL63,IF(BF3=Rækker!AN47,Rækker!AN63,0))))</f>
        <v>0</v>
      </c>
      <c r="DN13" s="16">
        <f>IF(BL3=Rækker!B47,Rækker!B63,IF(BL3=Rækker!D47,Rækker!D63,IF(BL3=Rækker!F47,Rækker!F63,IF(BL3=Rækker!H47,Rækker!H63,IF(BL3=Rækker!J47,Rækker!J63,IF(BL3=Rækker!L47,Rækker!L63,IF(BL3=Rækker!N47,Rækker!N63,IF(BL3=Rækker!P47,Rækker!P63,DO13))))))))</f>
        <v>2</v>
      </c>
      <c r="DO13" s="16">
        <f>IF(BL3=Rækker!R47,Rækker!R63,IF(BL3=Rækker!T47,Rækker!T63,IF(BL3=Rækker!V47,Rækker!V63,IF(BL3=Rækker!X47,Rækker!X63,IF(BL3=Rækker!Z47,Rækker!Z63,IF(BL3=Rækker!AB47,Rækker!AB63,IF(BL3=Rækker!AD47,Rækker!AD63,IF(BL3=Rækker!AF47,Rækker!AF63,DP13))))))))</f>
        <v>2</v>
      </c>
      <c r="DP13" s="16">
        <f>IF(BL3=Rækker!AH47,Rækker!AH63,IF(BL3=Rækker!AJ47,Rækker!AJ63,IF(BL3=Rækker!AL47,Rækker!AL63,IF(BL3=Rækker!AN47,Rækker!AN63,0))))</f>
        <v>0</v>
      </c>
    </row>
    <row r="14" spans="1:120" ht="14.45" customHeight="1" thickBot="1" x14ac:dyDescent="0.2">
      <c r="A14" s="58"/>
      <c r="B14" s="60" t="s">
        <v>59</v>
      </c>
      <c r="C14" s="122" t="str">
        <f>CONCATENATE(Kampe!B8," - ",Kampe!D8,"..........................................................................................")</f>
        <v>Cardiff - Birmingham..........................................................................................</v>
      </c>
      <c r="D14" s="122"/>
      <c r="E14" s="122"/>
      <c r="F14" s="129"/>
      <c r="G14" s="59" t="s">
        <v>72</v>
      </c>
      <c r="H14" s="37">
        <f>IF('1. Division'!H14&lt;&gt;"",'1. Division'!H14,"")</f>
        <v>1</v>
      </c>
      <c r="I14" s="156" t="str">
        <f t="shared" si="1"/>
        <v/>
      </c>
      <c r="J14" s="157"/>
      <c r="K14" s="170" t="str">
        <f t="shared" si="2"/>
        <v/>
      </c>
      <c r="L14" s="157"/>
      <c r="M14" s="170">
        <f t="shared" si="3"/>
        <v>2</v>
      </c>
      <c r="N14" s="171"/>
      <c r="O14" s="174" t="str">
        <f t="shared" si="4"/>
        <v/>
      </c>
      <c r="P14" s="157"/>
      <c r="Q14" s="170" t="str">
        <f t="shared" si="5"/>
        <v/>
      </c>
      <c r="R14" s="157"/>
      <c r="S14" s="170">
        <f t="shared" si="6"/>
        <v>2</v>
      </c>
      <c r="T14" s="171"/>
      <c r="U14" s="189" t="str">
        <f t="shared" si="7"/>
        <v/>
      </c>
      <c r="V14" s="190"/>
      <c r="W14" s="184" t="str">
        <f t="shared" si="8"/>
        <v/>
      </c>
      <c r="X14" s="185"/>
      <c r="Y14" s="191">
        <f t="shared" si="9"/>
        <v>2</v>
      </c>
      <c r="Z14" s="185"/>
      <c r="AA14" s="189" t="str">
        <f t="shared" si="10"/>
        <v/>
      </c>
      <c r="AB14" s="190"/>
      <c r="AC14" s="184" t="str">
        <f t="shared" si="11"/>
        <v/>
      </c>
      <c r="AD14" s="185"/>
      <c r="AE14" s="184">
        <f t="shared" si="12"/>
        <v>2</v>
      </c>
      <c r="AF14" s="186"/>
      <c r="AG14" s="189" t="str">
        <f t="shared" si="13"/>
        <v/>
      </c>
      <c r="AH14" s="190"/>
      <c r="AI14" s="184" t="str">
        <f t="shared" si="14"/>
        <v/>
      </c>
      <c r="AJ14" s="185"/>
      <c r="AK14" s="191">
        <f t="shared" si="15"/>
        <v>2</v>
      </c>
      <c r="AL14" s="185"/>
      <c r="AM14" s="189" t="str">
        <f t="shared" si="16"/>
        <v/>
      </c>
      <c r="AN14" s="190"/>
      <c r="AO14" s="184" t="str">
        <f t="shared" si="17"/>
        <v/>
      </c>
      <c r="AP14" s="185"/>
      <c r="AQ14" s="184">
        <f t="shared" si="18"/>
        <v>2</v>
      </c>
      <c r="AR14" s="186"/>
      <c r="AS14" s="189" t="str">
        <f t="shared" si="19"/>
        <v/>
      </c>
      <c r="AT14" s="190"/>
      <c r="AU14" s="184" t="str">
        <f t="shared" si="20"/>
        <v/>
      </c>
      <c r="AV14" s="185"/>
      <c r="AW14" s="191">
        <f t="shared" si="21"/>
        <v>2</v>
      </c>
      <c r="AX14" s="185"/>
      <c r="AY14" s="189" t="str">
        <f t="shared" si="22"/>
        <v/>
      </c>
      <c r="AZ14" s="190"/>
      <c r="BA14" s="184" t="str">
        <f t="shared" si="23"/>
        <v/>
      </c>
      <c r="BB14" s="185"/>
      <c r="BC14" s="184">
        <f t="shared" si="24"/>
        <v>2</v>
      </c>
      <c r="BD14" s="186"/>
      <c r="BE14" s="189" t="str">
        <f t="shared" si="25"/>
        <v/>
      </c>
      <c r="BF14" s="190"/>
      <c r="BG14" s="184" t="str">
        <f t="shared" si="26"/>
        <v>X</v>
      </c>
      <c r="BH14" s="185"/>
      <c r="BI14" s="191" t="str">
        <f t="shared" si="27"/>
        <v/>
      </c>
      <c r="BJ14" s="185"/>
      <c r="BK14" s="189" t="str">
        <f t="shared" si="28"/>
        <v/>
      </c>
      <c r="BL14" s="190"/>
      <c r="BM14" s="184" t="str">
        <f t="shared" si="29"/>
        <v/>
      </c>
      <c r="BN14" s="185"/>
      <c r="BO14" s="184">
        <f t="shared" si="30"/>
        <v>2</v>
      </c>
      <c r="BP14" s="186"/>
      <c r="BQ14" s="24"/>
      <c r="BR14" s="18" t="s">
        <v>23</v>
      </c>
      <c r="BS14" s="19" t="s">
        <v>24</v>
      </c>
      <c r="BT14" s="18" t="s">
        <v>25</v>
      </c>
      <c r="BU14" s="18"/>
      <c r="BV14" s="18" t="s">
        <v>26</v>
      </c>
      <c r="BW14" s="18"/>
      <c r="BX14" s="18" t="s">
        <v>27</v>
      </c>
      <c r="BY14" s="18"/>
      <c r="BZ14" s="18" t="s">
        <v>28</v>
      </c>
      <c r="CA14" s="18"/>
      <c r="CB14" s="20" t="s">
        <v>29</v>
      </c>
      <c r="CC14" s="18"/>
      <c r="CD14" s="19" t="s">
        <v>30</v>
      </c>
      <c r="CE14" s="18"/>
      <c r="CF14" s="20" t="s">
        <v>44</v>
      </c>
      <c r="CG14" s="16">
        <f>SUM(CG1:CG13)</f>
        <v>13</v>
      </c>
      <c r="CH14" s="16">
        <f>IF(AA32="",CV28,0)</f>
        <v>3</v>
      </c>
      <c r="CI14" s="16">
        <f>IF(AA32="",1,0)</f>
        <v>1</v>
      </c>
      <c r="CJ14" s="16" t="str">
        <f>IF(AB26=DB!K50,DB!W50,IF(AB26=DB!K51,DB!W51,IF(AB26=DB!K52,DB!W52,IF(AB26=DB!K53,DB!W53,IF(AB26=DB!K54,DB!W54,IF(AB26=DB!K55,DB!W55,IF(AB26=DB!K56,DB!W56,IF(AB26=DB!K57,DB!W57,CK14))))))))</f>
        <v/>
      </c>
      <c r="CK14" s="16" t="str">
        <f>IF(AB26=DB!K58,DB!W58,IF(AB26=DB!K59,DB!W59,IF(AB26=DB!K61,DB!W61,IF(AB26=DB!K62,DB!W62,IF(AB26=DB!K63,DB!W63,IF(AB26=DB!K64,DB!W64,IF(AB26=DB!K65,DB!W65,IF(AB26=DB!K66,DB!W66,CL14))))))))</f>
        <v/>
      </c>
      <c r="CL14" s="16" t="str">
        <f>IF(AB26=DB!K67,DB!W67,IF(AB26=DB!K68,DB!W68,IF(AB26=DB!K69,DB!W69,DB!W70)))</f>
        <v/>
      </c>
      <c r="CM14" s="16">
        <f>IF(H11=CM1,1,0)+IF(H12=CM2,1,0)+IF(H13=CM3,1,0)+IF(H14=CM4,1,0)+IF(H15=CM5,1,0)+IF(H16=CM6,1,0)+IF(H17=CM7,1,0)+IF(H18=CM8,1,0)+IF(H19=CM9,1,0)+IF(H20=CM10,1,0)+IF(H21=CM11,1,0)+IF(H22=CM12,1,0)+IF(H23=CM13,1,0)</f>
        <v>4</v>
      </c>
      <c r="CP14" s="16">
        <f>IF(H11=CP1,1,0)+IF(H12=CP2,1,0)+IF(H13=CP3,1,0)+IF(H14=CP4,1,0)+IF(H15=CP5,1,0)+IF(H16=CP6,1,0)+IF(H17=CP7,1,0)+IF(H18=CP8,1,0)+IF(H19=CP9,1,0)+IF(H20=CP10,1,0)+IF(H21=CP11,1,0)+IF(H22=CP12,1,0)+IF(H23=CP13,1,0)</f>
        <v>6</v>
      </c>
      <c r="CS14" s="16">
        <f>IF(H11=CS1,1,0)+IF(H12=CS2,1,0)+IF(H13=CS3,1,0)+IF(H14=CS4,1,0)+IF(H15=CS5,1,0)+IF(H16=CS6,1,0)+IF(H17=CS7,1,0)+IF(H18=CS8,1,0)+IF(H19=CS9,1,0)+IF(H20=CS10,1,0)+IF(H21=CS11,1,0)+IF(H22=CS12,1,0)+IF(H23=CS13,1,0)</f>
        <v>3</v>
      </c>
      <c r="CV14" s="16">
        <f>IF(H11=CV1,1,0)+IF(H12=CV2,1,0)+IF(H13=CV3,1,0)+IF(H14=CV4,1,0)+IF(H15=CV5,1,0)+IF(H16=CV6,1,0)+IF(H17=CV7,1,0)+IF(H18=CV8,1,0)+IF(H19=CV9,1,0)+IF(H20=CV10,1,0)+IF(H21=CV11,1,0)+IF(H22=CV12,1,0)+IF(H23=CV13,1,0)</f>
        <v>5</v>
      </c>
      <c r="CY14" s="16">
        <f>IF(H11=CY1,1,0)+IF(H12=CY2,1,0)+IF(H13=CY3,1,0)+IF(H14=CY4,1,0)+IF(H15=CY5,1,0)+IF(H16=CY6,1,0)+IF(H17=CY7,1,0)+IF(H18=CY8,1,0)+IF(H19=CY9,1,0)+IF(H20=CY10,1,0)+IF(H21=CY11,1,0)+IF(H22=CY12,1,0)+IF(H23=CY13,1,0)</f>
        <v>6</v>
      </c>
      <c r="DB14" s="16">
        <f>IF(H11=DB1,1,0)+IF(H12=DB2,1,0)+IF(H13=DB3,1,0)+IF(H14=DB4,1,0)+IF(H15=DB5,1,0)+IF(H16=DB6,1,0)+IF(H17=DB7,1,0)+IF(H18=DB8,1,0)+IF(H19=DB9,1,0)+IF(H20=DB10,1,0)+IF(H21=DB11,1,0)+IF(H22=DB12,1,0)+IF(H23=DB13,1,0)</f>
        <v>5</v>
      </c>
      <c r="DE14" s="16">
        <f>IF(H11=DE1,1,0)+IF(H12=DE2,1,0)+IF(H13=DE3,1,0)+IF(H14=DE4,1,0)+IF(H15=DE5,1,0)+IF(H16=DE6,1,0)+IF(H17=DE7,1,0)+IF(H18=DE8,1,0)+IF(H19=DE9,1,0)+IF(H20=DE10,1,0)+IF(H21=DE11,1,0)+IF(H22=DE12,1,0)+IF(H23=DE13,1,0)</f>
        <v>5</v>
      </c>
      <c r="DH14" s="16">
        <f>IF(H11=DH1,1,0)+IF(H12=DH2,1,0)+IF(H13=DH3,1,0)+IF(H14=DH4,1,0)+IF(H15=DH5,1,0)+IF(H16=DH6,1,0)+IF(H17=DH7,1,0)+IF(H18=DH8,1,0)+IF(H19=DH9,1,0)+IF(H20=DH10,1,0)+IF(H21=DH11,1,0)+IF(H22=DH12,1,0)+IF(H23=DH13,1,0)</f>
        <v>4</v>
      </c>
      <c r="DK14" s="16">
        <f>IF(H11=DK1,1,0)+IF(H12=DK2,1,0)+IF(H13=DK3,1,0)+IF(H14=DK4,1,0)+IF(H15=DK5,1,0)+IF(H16=DK6,1,0)+IF(H17=DK7,1,0)+IF(H18=DK8,1,0)+IF(H19=DK9,1,0)+IF(H20=DK10,1,0)+IF(H21=DK11,1,0)+IF(H22=DK12,1,0)+IF(H23=DK13,1,0)</f>
        <v>4</v>
      </c>
      <c r="DN14" s="16">
        <f>IF(H11=DN1,1,0)+IF(H12=DN2,1,0)+IF(H13=DN3,1,0)+IF(H14=DN4,1,0)+IF(H15=DN5,1,0)+IF(H16=DN6,1,0)+IF(H17=DN7,1,0)+IF(H18=DN8,1,0)+IF(H19=DN9,1,0)+IF(H20=DN10,1,0)+IF(H21=DN11,1,0)+IF(H22=DN12,1,0)+IF(H23=DN13,1,0)</f>
        <v>3</v>
      </c>
    </row>
    <row r="15" spans="1:120" ht="14.45" customHeight="1" thickTop="1" x14ac:dyDescent="0.15">
      <c r="A15" s="58"/>
      <c r="B15" s="60" t="s">
        <v>60</v>
      </c>
      <c r="C15" s="122" t="str">
        <f>CONCATENATE(Kampe!B9," - ",Kampe!D9,"..........................................................................................")</f>
        <v>Lincoln - Burnley..........................................................................................</v>
      </c>
      <c r="D15" s="122"/>
      <c r="E15" s="122"/>
      <c r="F15" s="129"/>
      <c r="G15" s="59" t="s">
        <v>72</v>
      </c>
      <c r="H15" s="38">
        <f>IF('1. Division'!H15&lt;&gt;"",'1. Division'!H15,"")</f>
        <v>1</v>
      </c>
      <c r="I15" s="158" t="str">
        <f t="shared" si="1"/>
        <v/>
      </c>
      <c r="J15" s="159"/>
      <c r="K15" s="172" t="str">
        <f t="shared" si="2"/>
        <v/>
      </c>
      <c r="L15" s="159"/>
      <c r="M15" s="172">
        <f t="shared" si="3"/>
        <v>2</v>
      </c>
      <c r="N15" s="173"/>
      <c r="O15" s="175">
        <f t="shared" si="4"/>
        <v>1</v>
      </c>
      <c r="P15" s="159"/>
      <c r="Q15" s="172" t="str">
        <f t="shared" si="5"/>
        <v/>
      </c>
      <c r="R15" s="159"/>
      <c r="S15" s="172" t="str">
        <f t="shared" si="6"/>
        <v/>
      </c>
      <c r="T15" s="173"/>
      <c r="U15" s="175" t="str">
        <f t="shared" si="7"/>
        <v/>
      </c>
      <c r="V15" s="188"/>
      <c r="W15" s="172" t="str">
        <f t="shared" si="8"/>
        <v/>
      </c>
      <c r="X15" s="159"/>
      <c r="Y15" s="158">
        <f t="shared" si="9"/>
        <v>2</v>
      </c>
      <c r="Z15" s="159"/>
      <c r="AA15" s="175" t="str">
        <f t="shared" si="10"/>
        <v/>
      </c>
      <c r="AB15" s="188"/>
      <c r="AC15" s="172" t="str">
        <f t="shared" si="11"/>
        <v/>
      </c>
      <c r="AD15" s="159"/>
      <c r="AE15" s="172">
        <f t="shared" si="12"/>
        <v>2</v>
      </c>
      <c r="AF15" s="173"/>
      <c r="AG15" s="175" t="str">
        <f t="shared" si="13"/>
        <v/>
      </c>
      <c r="AH15" s="188"/>
      <c r="AI15" s="172" t="str">
        <f t="shared" si="14"/>
        <v>X</v>
      </c>
      <c r="AJ15" s="159"/>
      <c r="AK15" s="158" t="str">
        <f t="shared" si="15"/>
        <v/>
      </c>
      <c r="AL15" s="159"/>
      <c r="AM15" s="175" t="str">
        <f t="shared" si="16"/>
        <v/>
      </c>
      <c r="AN15" s="188"/>
      <c r="AO15" s="172" t="str">
        <f t="shared" si="17"/>
        <v/>
      </c>
      <c r="AP15" s="159"/>
      <c r="AQ15" s="172">
        <f t="shared" si="18"/>
        <v>2</v>
      </c>
      <c r="AR15" s="173"/>
      <c r="AS15" s="175" t="str">
        <f t="shared" si="19"/>
        <v/>
      </c>
      <c r="AT15" s="188"/>
      <c r="AU15" s="172" t="str">
        <f t="shared" si="20"/>
        <v/>
      </c>
      <c r="AV15" s="159"/>
      <c r="AW15" s="158">
        <f t="shared" si="21"/>
        <v>2</v>
      </c>
      <c r="AX15" s="159"/>
      <c r="AY15" s="175" t="str">
        <f t="shared" si="22"/>
        <v/>
      </c>
      <c r="AZ15" s="188"/>
      <c r="BA15" s="172" t="str">
        <f t="shared" si="23"/>
        <v/>
      </c>
      <c r="BB15" s="159"/>
      <c r="BC15" s="172">
        <f t="shared" si="24"/>
        <v>2</v>
      </c>
      <c r="BD15" s="173"/>
      <c r="BE15" s="175" t="str">
        <f t="shared" si="25"/>
        <v/>
      </c>
      <c r="BF15" s="188"/>
      <c r="BG15" s="172" t="str">
        <f t="shared" si="26"/>
        <v/>
      </c>
      <c r="BH15" s="159"/>
      <c r="BI15" s="158">
        <f t="shared" si="27"/>
        <v>2</v>
      </c>
      <c r="BJ15" s="159"/>
      <c r="BK15" s="175" t="str">
        <f t="shared" si="28"/>
        <v/>
      </c>
      <c r="BL15" s="188"/>
      <c r="BM15" s="172" t="str">
        <f t="shared" si="29"/>
        <v>X</v>
      </c>
      <c r="BN15" s="159"/>
      <c r="BO15" s="172" t="str">
        <f t="shared" si="30"/>
        <v/>
      </c>
      <c r="BP15" s="173"/>
      <c r="BQ15" s="24"/>
      <c r="BR15" s="21" t="str">
        <f>IF(CG14=13,CONCATENATE(DB!BE50,"."),CONCATENATE(DB!BA50,"."))</f>
        <v>1.</v>
      </c>
      <c r="BS15" s="22" t="str">
        <f>IF(CG14=13,DB!BF50,DB!X50)</f>
        <v>Mauer</v>
      </c>
      <c r="BT15" s="16">
        <f>IF(CG14=13,DB!BL50,DB!AJ50)</f>
        <v>40</v>
      </c>
      <c r="BU15" s="16"/>
      <c r="BV15" s="16">
        <f>IF(CG14=13,DB!BM50,DB!AL50)</f>
        <v>21</v>
      </c>
      <c r="BW15" s="16"/>
      <c r="BX15" s="16">
        <f>IF(CG14=13,DB!BN50,DB!AN50)</f>
        <v>9</v>
      </c>
      <c r="BY15" s="16"/>
      <c r="BZ15" s="16">
        <f>IF(CG14=13,DB!BO50,DB!AP50)</f>
        <v>10</v>
      </c>
      <c r="CA15" s="16"/>
      <c r="CB15" s="21">
        <f>IF(CG14=13,DB!BP50,DB!AR50)</f>
        <v>257</v>
      </c>
      <c r="CC15" s="16" t="s">
        <v>20</v>
      </c>
      <c r="CD15" s="22">
        <f>IF(CG14=13,DB!BQ50,DB!AU50)</f>
        <v>236</v>
      </c>
      <c r="CE15" s="16"/>
      <c r="CF15" s="21">
        <f>IF(CG14=13,DB!BR50,DB!AX50)</f>
        <v>72</v>
      </c>
      <c r="CH15" s="16">
        <f>IF(AG32="",CY28,0)</f>
        <v>6</v>
      </c>
      <c r="CI15" s="16">
        <f>IF(AG32="",1,0)</f>
        <v>1</v>
      </c>
      <c r="CJ15" s="16" t="str">
        <f>IF(AH26=DB!K50,DB!W50,IF(AH26=DB!K51,DB!W51,IF(AH26=DB!K52,DB!W52,IF(AH26=DB!K53,DB!W53,IF(AH26=DB!K54,DB!W54,IF(AH26=DB!K55,DB!W55,IF(AH26=DB!K56,DB!W56,IF(AH26=DB!K57,DB!W57,CK15))))))))</f>
        <v/>
      </c>
      <c r="CK15" s="16" t="str">
        <f>IF(AH26=DB!K58,DB!W58,IF(AH26=DB!K59,DB!W59,IF(AH26=DB!K61,DB!W61,IF(AH26=DB!K62,DB!W62,IF(AH26=DB!K63,DB!W63,IF(AH26=DB!K64,DB!W64,IF(AH26=DB!K65,DB!W65,IF(AH26=DB!K66,DB!W66,CL15))))))))</f>
        <v/>
      </c>
      <c r="CL15" s="16" t="str">
        <f>IF(AH26=DB!K67,DB!W67,IF(AH26=DB!K68,DB!W68,IF(AH26=DB!K69,DB!W69,DB!W70)))</f>
        <v/>
      </c>
      <c r="CM15" s="16">
        <f>IF(J26=Rækker!B47,Rækker!B51,IF(J26=Rækker!D47,Rækker!D51,IF(J26=Rækker!F47,Rækker!F51,IF(J26=Rækker!H47,Rækker!H51,IF(J26=Rækker!J47,Rækker!J51,IF(J26=Rækker!L47,Rækker!L51,IF(J26=Rækker!N47,Rækker!N51,IF(J26=Rækker!P47,Rækker!P51,CN15))))))))</f>
        <v>1</v>
      </c>
      <c r="CN15" s="16">
        <f>IF(J26=Rækker!R47,Rækker!R51,IF(J26=Rækker!T47,Rækker!T51,IF(J26=Rækker!V47,Rækker!V51,IF(J26=Rækker!X47,Rækker!X51,IF(J26=Rækker!Z47,Rækker!Z51,IF(J26=Rækker!AB47,Rækker!AB51,IF(J26=Rækker!AD47,Rækker!AD51,IF(J26=Rækker!AF47,Rækker!AF51,CO15))))))))</f>
        <v>0</v>
      </c>
      <c r="CO15" s="16">
        <f>IF(J26=Rækker!AH47,Rækker!AH51,IF(J26=Rækker!AJ47,Rækker!AJ51,IF(J26=Rækker!AL47,Rækker!AL51,IF(J26=Rækker!AN47,Rækker!AN51,0))))</f>
        <v>0</v>
      </c>
      <c r="CP15" s="16">
        <f>IF(P26=Rækker!B47,Rækker!B51,IF(P26=Rækker!D47,Rækker!D51,IF(P26=Rækker!F47,Rækker!F51,IF(P26=Rækker!H47,Rækker!H51,IF(P26=Rækker!J47,Rækker!J51,IF(P26=Rækker!L47,Rækker!L51,IF(P26=Rækker!N47,Rækker!N51,IF(P26=Rækker!P47,Rækker!P51,CQ15))))))))</f>
        <v>1</v>
      </c>
      <c r="CQ15" s="16">
        <f>IF(P26=Rækker!R47,Rækker!R51,IF(P26=Rækker!T47,Rækker!T51,IF(P26=Rækker!V47,Rækker!V51,IF(P26=Rækker!X47,Rækker!X51,IF(P26=Rækker!Z47,Rækker!Z51,IF(P26=Rækker!AB47,Rækker!AB51,IF(P26=Rækker!AD47,Rækker!AD51,IF(P26=Rækker!AF47,Rækker!AF51,CR15))))))))</f>
        <v>1</v>
      </c>
      <c r="CR15" s="16">
        <f>IF(P26=Rækker!AH47,Rækker!AH51,IF(P26=Rækker!AJ47,Rækker!AJ51,IF(P26=Rækker!AL47,Rækker!AL51,IF(P26=Rækker!AN47,Rækker!AN51,0))))</f>
        <v>0</v>
      </c>
      <c r="CS15" s="16">
        <f>IF(V26=Rækker!B47,Rækker!B51,IF(V26=Rækker!D47,Rækker!D51,IF(V26=Rækker!F47,Rækker!F51,IF(V26=Rækker!H47,Rækker!H51,IF(V26=Rækker!J47,Rækker!J51,IF(V26=Rækker!L47,Rækker!L51,IF(V26=Rækker!N47,Rækker!N51,IF(V26=Rækker!P47,Rækker!P51,CT15))))))))</f>
        <v>1</v>
      </c>
      <c r="CT15" s="16">
        <f>IF(V26=Rækker!R47,Rækker!R51,IF(V26=Rækker!T47,Rækker!T51,IF(V26=Rækker!V47,Rækker!V51,IF(V26=Rækker!X47,Rækker!X51,IF(V26=Rækker!Z47,Rækker!Z51,IF(V26=Rækker!AB47,Rækker!AB51,IF(V26=Rækker!AD47,Rækker!AD51,IF(V26=Rækker!AF47,Rækker!AF51,CU15))))))))</f>
        <v>0</v>
      </c>
      <c r="CU15" s="16">
        <f>IF(V26=Rækker!AH47,Rækker!AH51,IF(V26=Rækker!AJ47,Rækker!AJ51,IF(V26=Rækker!AL47,Rækker!AL51,IF(V26=Rækker!AN47,Rækker!AN51,0))))</f>
        <v>0</v>
      </c>
      <c r="CV15" s="16">
        <f>IF(AB26=Rækker!B47,Rækker!B51,IF(AB26=Rækker!D47,Rækker!D51,IF(AB26=Rækker!F47,Rækker!F51,IF(AB26=Rækker!H47,Rækker!H51,IF(AB26=Rækker!J47,Rækker!J51,IF(AB26=Rækker!L47,Rækker!L51,IF(AB26=Rækker!N47,Rækker!N51,IF(AB26=Rækker!P47,Rækker!P51,CW15))))))))</f>
        <v>1</v>
      </c>
      <c r="CW15" s="16">
        <f>IF(AB26=Rækker!R47,Rækker!R51,IF(AB26=Rækker!T47,Rækker!T51,IF(AB26=Rækker!V47,Rækker!V51,IF(AB26=Rækker!X47,Rækker!X51,IF(AB26=Rækker!Z47,Rækker!Z51,IF(AB26=Rækker!AB47,Rækker!AB51,IF(AB26=Rækker!AD47,Rækker!AD51,IF(AB26=Rækker!AF47,Rækker!AF51,CX15))))))))</f>
        <v>1</v>
      </c>
      <c r="CX15" s="16">
        <f>IF(AB26=Rækker!AH47,Rækker!AH51,IF(AB26=Rækker!AJ47,Rækker!AJ51,IF(AB26=Rækker!AL47,Rækker!AL51,IF(AB26=Rækker!AN47,Rækker!AN51,0))))</f>
        <v>0</v>
      </c>
      <c r="CY15" s="16">
        <f>IF(AH26=Rækker!B47,Rækker!B51,IF(AH26=Rækker!D47,Rækker!D51,IF(AH26=Rækker!F47,Rækker!F51,IF(AH26=Rækker!H47,Rækker!H51,IF(AH26=Rækker!J47,Rækker!J51,IF(AH26=Rækker!L47,Rækker!L51,IF(AH26=Rækker!N47,Rækker!N51,IF(AH26=Rækker!P47,Rækker!P51,CZ15))))))))</f>
        <v>1</v>
      </c>
      <c r="CZ15" s="16">
        <f>IF(AH26=Rækker!R47,Rækker!R51,IF(AH26=Rækker!T47,Rækker!T51,IF(AH26=Rækker!V47,Rækker!V51,IF(AH26=Rækker!X47,Rækker!X51,IF(AH26=Rækker!Z47,Rækker!Z51,IF(AH26=Rækker!AB47,Rækker!AB51,IF(AH26=Rækker!AD47,Rækker!AD51,IF(AH26=Rækker!AF47,Rækker!AF51,DA15))))))))</f>
        <v>1</v>
      </c>
      <c r="DA15" s="16">
        <f>IF(AH26=Rækker!AH47,Rækker!AH51,IF(AH26=Rækker!AJ47,Rækker!AJ51,IF(AH26=Rækker!AL47,Rækker!AL51,IF(AH26=Rækker!AN47,Rækker!AN51,0))))</f>
        <v>1</v>
      </c>
      <c r="DB15" s="16">
        <f>IF(AN26=Rækker!B47,Rækker!B51,IF(AN26=Rækker!D47,Rækker!D51,IF(AN26=Rækker!F47,Rækker!F51,IF(AN26=Rækker!H47,Rækker!H51,IF(AN26=Rækker!J47,Rækker!J51,IF(AN26=Rækker!L47,Rækker!L51,IF(AN26=Rækker!N47,Rækker!N51,IF(AN26=Rækker!P47,Rækker!P51,DC15))))))))</f>
        <v>1</v>
      </c>
      <c r="DC15" s="16">
        <f>IF(AN26=Rækker!R47,Rækker!R51,IF(AN26=Rækker!T47,Rækker!T51,IF(AN26=Rækker!V47,Rækker!V51,IF(AN26=Rækker!X47,Rækker!X51,IF(AN26=Rækker!Z47,Rækker!Z51,IF(AN26=Rækker!AB47,Rækker!AB51,IF(AN26=Rækker!AD47,Rækker!AD51,IF(AN26=Rækker!AF47,Rækker!AF51,DD15))))))))</f>
        <v>1</v>
      </c>
      <c r="DD15" s="16">
        <f>IF(AN26=Rækker!AH47,Rækker!AH51,IF(AN26=Rækker!AJ47,Rækker!AJ51,IF(AN26=Rækker!AL47,Rækker!AL51,IF(AN26=Rækker!AN47,Rækker!AN51,0))))</f>
        <v>0</v>
      </c>
      <c r="DE15" s="16">
        <f>IF(AT26=Rækker!B47,Rækker!B51,IF(AT26=Rækker!D47,Rækker!D51,IF(AT26=Rækker!F47,Rækker!F51,IF(AT26=Rækker!H47,Rækker!H51,IF(AT26=Rækker!J47,Rækker!J51,IF(AT26=Rækker!L47,Rækker!L51,IF(AT26=Rækker!N47,Rækker!N51,IF(AT26=Rækker!P47,Rækker!P51,DF15))))))))</f>
        <v>1</v>
      </c>
      <c r="DF15" s="16">
        <f>IF(AT26=Rækker!R47,Rækker!R51,IF(AT26=Rækker!T47,Rækker!T51,IF(AT26=Rækker!V47,Rækker!V51,IF(AT26=Rækker!X47,Rækker!X51,IF(AT26=Rækker!Z47,Rækker!Z51,IF(AT26=Rækker!AB47,Rækker!AB51,IF(AT26=Rækker!AD47,Rækker!AD51,IF(AT26=Rækker!AF47,Rækker!AF51,DG15))))))))</f>
        <v>1</v>
      </c>
      <c r="DG15" s="16">
        <f>IF(AT26=Rækker!AH47,Rækker!AH51,IF(AT26=Rækker!AJ47,Rækker!AJ51,IF(AT26=Rækker!AL47,Rækker!AL51,IF(AT26=Rækker!AN47,Rækker!AN51,0))))</f>
        <v>0</v>
      </c>
      <c r="DH15" s="16">
        <f>IF(AZ26=Rækker!B47,Rækker!B51,IF(AZ26=Rækker!D47,Rækker!D51,IF(AZ26=Rækker!F47,Rækker!F51,IF(AZ26=Rækker!H47,Rækker!H51,IF(AZ26=Rækker!J47,Rækker!J51,IF(AZ26=Rækker!L47,Rækker!L51,IF(AZ26=Rækker!N47,Rækker!N51,IF(AZ26=Rækker!P47,Rækker!P51,DI15))))))))</f>
        <v>1</v>
      </c>
      <c r="DI15" s="16">
        <f>IF(AZ26=Rækker!R47,Rækker!R51,IF(AZ26=Rækker!T47,Rækker!T51,IF(AZ26=Rækker!V47,Rækker!V51,IF(AZ26=Rækker!X47,Rækker!X51,IF(AZ26=Rækker!Z47,Rækker!Z51,IF(AZ26=Rækker!AB47,Rækker!AB51,IF(AZ26=Rækker!AD47,Rækker!AD51,IF(AZ26=Rækker!AF47,Rækker!AF51,DJ15))))))))</f>
        <v>0</v>
      </c>
      <c r="DJ15" s="16">
        <f>IF(AZ26=Rækker!AH47,Rækker!AH51,IF(AZ26=Rækker!AJ47,Rækker!AJ51,IF(AZ26=Rækker!AL47,Rækker!AL51,IF(AZ26=Rækker!AN47,Rækker!AN51,0))))</f>
        <v>0</v>
      </c>
      <c r="DK15" s="16">
        <f>IF(BF26=Rækker!B47,Rækker!B51,IF(BF26=Rækker!D47,Rækker!D51,IF(BF26=Rækker!F47,Rækker!F51,IF(BF26=Rækker!H47,Rækker!H51,IF(BF26=Rækker!J47,Rækker!J51,IF(BF26=Rækker!L47,Rækker!L51,IF(BF26=Rækker!N47,Rækker!N51,IF(BF26=Rækker!P47,Rækker!P51,DL15))))))))</f>
        <v>1</v>
      </c>
      <c r="DL15" s="16">
        <f>IF(BF26=Rækker!R47,Rækker!R51,IF(BF26=Rækker!T47,Rækker!T51,IF(BF26=Rækker!V47,Rækker!V51,IF(BF26=Rækker!X47,Rækker!X51,IF(BF26=Rækker!Z47,Rækker!Z51,IF(BF26=Rækker!AB47,Rækker!AB51,IF(BF26=Rækker!AD47,Rækker!AD51,IF(BF26=Rækker!AF47,Rækker!AF51,DM15))))))))</f>
        <v>1</v>
      </c>
      <c r="DM15" s="16">
        <f>IF(BF26=Rækker!AH47,Rækker!AH51,IF(BF26=Rækker!AJ47,Rækker!AJ51,IF(BF26=Rækker!AL47,Rækker!AL51,IF(BF26=Rækker!AN47,Rækker!AN51,0))))</f>
        <v>1</v>
      </c>
      <c r="DN15" s="16">
        <f>IF(BL26=Rækker!B47,Rækker!B51,IF(BL26=Rækker!D47,Rækker!D51,IF(BL26=Rækker!F47,Rækker!F51,IF(BL26=Rækker!H47,Rækker!H51,IF(BL26=Rækker!J47,Rækker!J51,IF(BL26=Rækker!L47,Rækker!L51,IF(BL26=Rækker!N47,Rækker!N51,IF(BL26=Rækker!P47,Rækker!P51,DO15))))))))</f>
        <v>0</v>
      </c>
      <c r="DO15" s="16">
        <f>IF(BL26=Rækker!R47,Rækker!R51,IF(BL26=Rækker!T47,Rækker!T51,IF(BL26=Rækker!V47,Rækker!V51,IF(BL26=Rækker!X47,Rækker!X51,IF(BL26=Rækker!Z47,Rækker!Z51,IF(BL26=Rækker!AB47,Rækker!AB51,IF(BL26=Rækker!AD47,Rækker!AD51,IF(BL26=Rækker!AF47,Rækker!AF51,DP15))))))))</f>
        <v>0</v>
      </c>
      <c r="DP15" s="16">
        <f>IF(BL26=Rækker!AH47,Rækker!AH51,IF(BL26=Rækker!AJ47,Rækker!AJ51,IF(BL26=Rækker!AL47,Rækker!AL51,IF(BL26=Rækker!AN47,Rækker!AN51,0))))</f>
        <v>0</v>
      </c>
    </row>
    <row r="16" spans="1:120" ht="14.45" customHeight="1" thickBot="1" x14ac:dyDescent="0.2">
      <c r="A16" s="58"/>
      <c r="B16" s="61" t="s">
        <v>61</v>
      </c>
      <c r="C16" s="127" t="str">
        <f>CONCATENATE(Kampe!B10," - ",Kampe!D10,"..........................................................................................")</f>
        <v>Preston - West Bromwich..........................................................................................</v>
      </c>
      <c r="D16" s="127"/>
      <c r="E16" s="127"/>
      <c r="F16" s="128"/>
      <c r="G16" s="59" t="s">
        <v>72</v>
      </c>
      <c r="H16" s="39" t="str">
        <f>IF('1. Division'!H16&lt;&gt;"",'1. Division'!H16,"")</f>
        <v>x</v>
      </c>
      <c r="I16" s="154" t="str">
        <f t="shared" si="1"/>
        <v/>
      </c>
      <c r="J16" s="155"/>
      <c r="K16" s="168" t="str">
        <f t="shared" si="2"/>
        <v/>
      </c>
      <c r="L16" s="155"/>
      <c r="M16" s="168">
        <f t="shared" si="3"/>
        <v>2</v>
      </c>
      <c r="N16" s="169"/>
      <c r="O16" s="176" t="str">
        <f t="shared" si="4"/>
        <v/>
      </c>
      <c r="P16" s="155"/>
      <c r="Q16" s="168" t="str">
        <f t="shared" si="5"/>
        <v/>
      </c>
      <c r="R16" s="155"/>
      <c r="S16" s="168">
        <f t="shared" si="6"/>
        <v>2</v>
      </c>
      <c r="T16" s="169"/>
      <c r="U16" s="176" t="str">
        <f t="shared" si="7"/>
        <v/>
      </c>
      <c r="V16" s="192"/>
      <c r="W16" s="168" t="str">
        <f t="shared" si="8"/>
        <v/>
      </c>
      <c r="X16" s="155"/>
      <c r="Y16" s="154">
        <f t="shared" si="9"/>
        <v>2</v>
      </c>
      <c r="Z16" s="155"/>
      <c r="AA16" s="176" t="str">
        <f t="shared" si="10"/>
        <v/>
      </c>
      <c r="AB16" s="192"/>
      <c r="AC16" s="168" t="str">
        <f t="shared" si="11"/>
        <v/>
      </c>
      <c r="AD16" s="155"/>
      <c r="AE16" s="168">
        <f t="shared" si="12"/>
        <v>2</v>
      </c>
      <c r="AF16" s="169"/>
      <c r="AG16" s="176" t="str">
        <f t="shared" si="13"/>
        <v/>
      </c>
      <c r="AH16" s="192"/>
      <c r="AI16" s="168" t="str">
        <f t="shared" si="14"/>
        <v/>
      </c>
      <c r="AJ16" s="155"/>
      <c r="AK16" s="154">
        <f t="shared" si="15"/>
        <v>2</v>
      </c>
      <c r="AL16" s="155"/>
      <c r="AM16" s="176" t="str">
        <f t="shared" si="16"/>
        <v/>
      </c>
      <c r="AN16" s="192"/>
      <c r="AO16" s="168" t="str">
        <f t="shared" si="17"/>
        <v/>
      </c>
      <c r="AP16" s="155"/>
      <c r="AQ16" s="168">
        <f t="shared" si="18"/>
        <v>2</v>
      </c>
      <c r="AR16" s="169"/>
      <c r="AS16" s="176" t="str">
        <f t="shared" si="19"/>
        <v/>
      </c>
      <c r="AT16" s="192"/>
      <c r="AU16" s="168" t="str">
        <f t="shared" si="20"/>
        <v/>
      </c>
      <c r="AV16" s="155"/>
      <c r="AW16" s="154">
        <f t="shared" si="21"/>
        <v>2</v>
      </c>
      <c r="AX16" s="155"/>
      <c r="AY16" s="176" t="str">
        <f t="shared" si="22"/>
        <v/>
      </c>
      <c r="AZ16" s="192"/>
      <c r="BA16" s="168" t="str">
        <f t="shared" si="23"/>
        <v/>
      </c>
      <c r="BB16" s="155"/>
      <c r="BC16" s="168">
        <f t="shared" si="24"/>
        <v>2</v>
      </c>
      <c r="BD16" s="169"/>
      <c r="BE16" s="176" t="str">
        <f t="shared" si="25"/>
        <v/>
      </c>
      <c r="BF16" s="192"/>
      <c r="BG16" s="168" t="str">
        <f t="shared" si="26"/>
        <v/>
      </c>
      <c r="BH16" s="155"/>
      <c r="BI16" s="154">
        <f t="shared" si="27"/>
        <v>2</v>
      </c>
      <c r="BJ16" s="155"/>
      <c r="BK16" s="176" t="str">
        <f t="shared" si="28"/>
        <v/>
      </c>
      <c r="BL16" s="192"/>
      <c r="BM16" s="168" t="str">
        <f t="shared" si="29"/>
        <v/>
      </c>
      <c r="BN16" s="155"/>
      <c r="BO16" s="168">
        <f t="shared" si="30"/>
        <v>2</v>
      </c>
      <c r="BP16" s="169"/>
      <c r="BQ16" s="24"/>
      <c r="BR16" s="21" t="str">
        <f>IF(CG14=13,CONCATENATE(DB!BE51,"."),CONCATENATE(DB!BA51,"."))</f>
        <v>2.</v>
      </c>
      <c r="BS16" s="22" t="str">
        <f>IF(CG14=13,DB!BF51,DB!X51)</f>
        <v>McCoist</v>
      </c>
      <c r="BT16" s="16">
        <f>IF(CG14=13,DB!BL51,DB!AJ51)</f>
        <v>40</v>
      </c>
      <c r="BU16" s="16"/>
      <c r="BV16" s="16">
        <f>IF(CG14=13,DB!BM51,DB!AL51)</f>
        <v>18</v>
      </c>
      <c r="BW16" s="16"/>
      <c r="BX16" s="16">
        <f>IF(CG14=13,DB!BN51,DB!AN51)</f>
        <v>13</v>
      </c>
      <c r="BY16" s="16"/>
      <c r="BZ16" s="16">
        <f>IF(CG14=13,DB!BO51,DB!AP51)</f>
        <v>9</v>
      </c>
      <c r="CA16" s="16"/>
      <c r="CB16" s="21">
        <f>IF(CG14=13,DB!BP51,DB!AR51)</f>
        <v>259</v>
      </c>
      <c r="CC16" s="16" t="s">
        <v>20</v>
      </c>
      <c r="CD16" s="22">
        <f>IF(CG14=13,DB!BQ51,DB!AU51)</f>
        <v>237</v>
      </c>
      <c r="CE16" s="16"/>
      <c r="CF16" s="21">
        <f>IF(CG14=13,DB!BR51,DB!AX51)</f>
        <v>67</v>
      </c>
      <c r="CG16" s="28">
        <f>CH21/CI21</f>
        <v>4</v>
      </c>
      <c r="CH16" s="16">
        <f>IF(AM32="",DB28,0)</f>
        <v>2</v>
      </c>
      <c r="CI16" s="16">
        <f>IF(AM32="",1,0)</f>
        <v>1</v>
      </c>
      <c r="CJ16" s="16" t="str">
        <f>IF(AN26=DB!K50,DB!W50,IF(AN26=DB!K51,DB!W51,IF(AN26=DB!K52,DB!W52,IF(AN26=DB!K53,DB!W53,IF(AN26=DB!K54,DB!W54,IF(AN26=DB!K55,DB!W55,IF(AN26=DB!K56,DB!W56,IF(AN26=DB!K57,DB!W57,CK16))))))))</f>
        <v/>
      </c>
      <c r="CK16" s="16" t="str">
        <f>IF(AN26=DB!K58,DB!W58,IF(AN26=DB!K59,DB!W59,IF(AN26=DB!K61,DB!W61,IF(AN26=DB!K62,DB!W62,IF(AN26=DB!K63,DB!W63,IF(AN26=DB!K64,DB!W64,IF(AN26=DB!K65,DB!W65,IF(AN26=DB!K66,DB!W66,CL16))))))))</f>
        <v/>
      </c>
      <c r="CL16" s="16" t="str">
        <f>IF(AN26=DB!K67,DB!W67,IF(AN26=DB!K68,DB!W68,IF(AN26=DB!K69,DB!W69,DB!W70)))</f>
        <v/>
      </c>
      <c r="CM16" s="16" t="str">
        <f>IF(J26=Rækker!B47,Rækker!B52,IF(J26=Rækker!D47,Rækker!D52,IF(J26=Rækker!F47,Rækker!F52,IF(J26=Rækker!H47,Rækker!H52,IF(J26=Rækker!J47,Rækker!J52,IF(J26=Rækker!L47,Rækker!L52,IF(J26=Rækker!N47,Rækker!N52,IF(J26=Rækker!P47,Rækker!P52,CN16))))))))</f>
        <v>x</v>
      </c>
      <c r="CN16" s="16">
        <f>IF(J26=Rækker!R47,Rækker!R52,IF(J26=Rækker!T47,Rækker!T52,IF(J26=Rækker!V47,Rækker!V52,IF(J26=Rækker!X47,Rækker!X52,IF(J26=Rækker!Z47,Rækker!Z52,IF(J26=Rækker!AB47,Rækker!AB52,IF(J26=Rækker!AD47,Rækker!AD52,IF(J26=Rækker!AF47,Rækker!AF52,CO16))))))))</f>
        <v>0</v>
      </c>
      <c r="CO16" s="16">
        <f>IF(J26=Rækker!AH47,Rækker!AH52,IF(J26=Rækker!AJ47,Rækker!AJ52,IF(J26=Rækker!AL47,Rækker!AL52,IF(J26=Rækker!AN47,Rækker!AN52,0))))</f>
        <v>0</v>
      </c>
      <c r="CP16" s="16">
        <f>IF(P26=Rækker!B47,Rækker!B52,IF(P26=Rækker!D47,Rækker!D52,IF(P26=Rækker!F47,Rækker!F52,IF(P26=Rækker!H47,Rækker!H52,IF(P26=Rækker!J47,Rækker!J52,IF(P26=Rækker!L47,Rækker!L52,IF(P26=Rækker!N47,Rækker!N52,IF(P26=Rækker!P47,Rækker!P52,CQ16))))))))</f>
        <v>1</v>
      </c>
      <c r="CQ16" s="16">
        <f>IF(P26=Rækker!R47,Rækker!R52,IF(P26=Rækker!T47,Rækker!T52,IF(P26=Rækker!V47,Rækker!V52,IF(P26=Rækker!X47,Rækker!X52,IF(P26=Rækker!Z47,Rækker!Z52,IF(P26=Rækker!AB47,Rækker!AB52,IF(P26=Rækker!AD47,Rækker!AD52,IF(P26=Rækker!AF47,Rækker!AF52,CR16))))))))</f>
        <v>1</v>
      </c>
      <c r="CR16" s="16">
        <f>IF(P26=Rækker!AH47,Rækker!AH52,IF(P26=Rækker!AJ47,Rækker!AJ52,IF(P26=Rækker!AL47,Rækker!AL52,IF(P26=Rækker!AN47,Rækker!AN52,0))))</f>
        <v>0</v>
      </c>
      <c r="CS16" s="16" t="str">
        <f>IF(V26=Rækker!B47,Rækker!B52,IF(V26=Rækker!D47,Rækker!D52,IF(V26=Rækker!F47,Rækker!F52,IF(V26=Rækker!H47,Rækker!H52,IF(V26=Rækker!J47,Rækker!J52,IF(V26=Rækker!L47,Rækker!L52,IF(V26=Rækker!N47,Rækker!N52,IF(V26=Rækker!P47,Rækker!P52,CT16))))))))</f>
        <v>x</v>
      </c>
      <c r="CT16" s="16">
        <f>IF(V26=Rækker!R47,Rækker!R52,IF(V26=Rækker!T47,Rækker!T52,IF(V26=Rækker!V47,Rækker!V52,IF(V26=Rækker!X47,Rækker!X52,IF(V26=Rækker!Z47,Rækker!Z52,IF(V26=Rækker!AB47,Rækker!AB52,IF(V26=Rækker!AD47,Rækker!AD52,IF(V26=Rækker!AF47,Rækker!AF52,CU16))))))))</f>
        <v>0</v>
      </c>
      <c r="CU16" s="16">
        <f>IF(V26=Rækker!AH47,Rækker!AH52,IF(V26=Rækker!AJ47,Rækker!AJ52,IF(V26=Rækker!AL47,Rækker!AL52,IF(V26=Rækker!AN47,Rækker!AN52,0))))</f>
        <v>0</v>
      </c>
      <c r="CV16" s="16">
        <f>IF(AB26=Rækker!B47,Rækker!B52,IF(AB26=Rækker!D47,Rækker!D52,IF(AB26=Rækker!F47,Rækker!F52,IF(AB26=Rækker!H47,Rækker!H52,IF(AB26=Rækker!J47,Rækker!J52,IF(AB26=Rækker!L47,Rækker!L52,IF(AB26=Rækker!N47,Rækker!N52,IF(AB26=Rækker!P47,Rækker!P52,CW16))))))))</f>
        <v>1</v>
      </c>
      <c r="CW16" s="16">
        <f>IF(AB26=Rækker!R47,Rækker!R52,IF(AB26=Rækker!T47,Rækker!T52,IF(AB26=Rækker!V47,Rækker!V52,IF(AB26=Rækker!X47,Rækker!X52,IF(AB26=Rækker!Z47,Rækker!Z52,IF(AB26=Rækker!AB47,Rækker!AB52,IF(AB26=Rækker!AD47,Rækker!AD52,IF(AB26=Rækker!AF47,Rækker!AF52,CX16))))))))</f>
        <v>1</v>
      </c>
      <c r="CX16" s="16">
        <f>IF(AB26=Rækker!AH47,Rækker!AH52,IF(AB26=Rækker!AJ47,Rækker!AJ52,IF(AB26=Rækker!AL47,Rækker!AL52,IF(AB26=Rækker!AN47,Rækker!AN52,0))))</f>
        <v>0</v>
      </c>
      <c r="CY16" s="16" t="str">
        <f>IF(AH26=Rækker!B47,Rækker!B52,IF(AH26=Rækker!D47,Rækker!D52,IF(AH26=Rækker!F47,Rækker!F52,IF(AH26=Rækker!H47,Rækker!H52,IF(AH26=Rækker!J47,Rækker!J52,IF(AH26=Rækker!L47,Rækker!L52,IF(AH26=Rækker!N47,Rækker!N52,IF(AH26=Rækker!P47,Rækker!P52,CZ16))))))))</f>
        <v>x</v>
      </c>
      <c r="CZ16" s="16" t="str">
        <f>IF(AH26=Rækker!R47,Rækker!R52,IF(AH26=Rækker!T47,Rækker!T52,IF(AH26=Rækker!V47,Rækker!V52,IF(AH26=Rækker!X47,Rækker!X52,IF(AH26=Rækker!Z47,Rækker!Z52,IF(AH26=Rækker!AB47,Rækker!AB52,IF(AH26=Rækker!AD47,Rækker!AD52,IF(AH26=Rækker!AF47,Rækker!AF52,DA16))))))))</f>
        <v>x</v>
      </c>
      <c r="DA16" s="16" t="str">
        <f>IF(AH26=Rækker!AH47,Rækker!AH52,IF(AH26=Rækker!AJ47,Rækker!AJ52,IF(AH26=Rækker!AL47,Rækker!AL52,IF(AH26=Rækker!AN47,Rækker!AN52,0))))</f>
        <v>x</v>
      </c>
      <c r="DB16" s="16">
        <f>IF(AN26=Rækker!B47,Rækker!B52,IF(AN26=Rækker!D47,Rækker!D52,IF(AN26=Rækker!F47,Rækker!F52,IF(AN26=Rækker!H47,Rækker!H52,IF(AN26=Rækker!J47,Rækker!J52,IF(AN26=Rækker!L47,Rækker!L52,IF(AN26=Rækker!N47,Rækker!N52,IF(AN26=Rækker!P47,Rækker!P52,DC16))))))))</f>
        <v>1</v>
      </c>
      <c r="DC16" s="16">
        <f>IF(AN26=Rækker!R47,Rækker!R52,IF(AN26=Rækker!T47,Rækker!T52,IF(AN26=Rækker!V47,Rækker!V52,IF(AN26=Rækker!X47,Rækker!X52,IF(AN26=Rækker!Z47,Rækker!Z52,IF(AN26=Rækker!AB47,Rækker!AB52,IF(AN26=Rækker!AD47,Rækker!AD52,IF(AN26=Rækker!AF47,Rækker!AF52,DD16))))))))</f>
        <v>1</v>
      </c>
      <c r="DD16" s="16">
        <f>IF(AN26=Rækker!AH47,Rækker!AH52,IF(AN26=Rækker!AJ47,Rækker!AJ52,IF(AN26=Rækker!AL47,Rækker!AL52,IF(AN26=Rækker!AN47,Rækker!AN52,0))))</f>
        <v>0</v>
      </c>
      <c r="DE16" s="16">
        <f>IF(AT26=Rækker!B47,Rækker!B52,IF(AT26=Rækker!D47,Rækker!D52,IF(AT26=Rækker!F47,Rækker!F52,IF(AT26=Rækker!H47,Rækker!H52,IF(AT26=Rækker!J47,Rækker!J52,IF(AT26=Rækker!L47,Rækker!L52,IF(AT26=Rækker!N47,Rækker!N52,IF(AT26=Rækker!P47,Rækker!P52,DF16))))))))</f>
        <v>2</v>
      </c>
      <c r="DF16" s="16">
        <f>IF(AT26=Rækker!R47,Rækker!R52,IF(AT26=Rækker!T47,Rækker!T52,IF(AT26=Rækker!V47,Rækker!V52,IF(AT26=Rækker!X47,Rækker!X52,IF(AT26=Rækker!Z47,Rækker!Z52,IF(AT26=Rækker!AB47,Rækker!AB52,IF(AT26=Rækker!AD47,Rækker!AD52,IF(AT26=Rækker!AF47,Rækker!AF52,DG16))))))))</f>
        <v>2</v>
      </c>
      <c r="DG16" s="16">
        <f>IF(AT26=Rækker!AH47,Rækker!AH52,IF(AT26=Rækker!AJ47,Rækker!AJ52,IF(AT26=Rækker!AL47,Rækker!AL52,IF(AT26=Rækker!AN47,Rækker!AN52,0))))</f>
        <v>0</v>
      </c>
      <c r="DH16" s="16">
        <f>IF(AZ26=Rækker!B47,Rækker!B52,IF(AZ26=Rækker!D47,Rækker!D52,IF(AZ26=Rækker!F47,Rækker!F52,IF(AZ26=Rækker!H47,Rækker!H52,IF(AZ26=Rækker!J47,Rækker!J52,IF(AZ26=Rækker!L47,Rækker!L52,IF(AZ26=Rækker!N47,Rækker!N52,IF(AZ26=Rækker!P47,Rækker!P52,DI16))))))))</f>
        <v>1</v>
      </c>
      <c r="DI16" s="16">
        <f>IF(AZ26=Rækker!R47,Rækker!R52,IF(AZ26=Rækker!T47,Rækker!T52,IF(AZ26=Rækker!V47,Rækker!V52,IF(AZ26=Rækker!X47,Rækker!X52,IF(AZ26=Rækker!Z47,Rækker!Z52,IF(AZ26=Rækker!AB47,Rækker!AB52,IF(AZ26=Rækker!AD47,Rækker!AD52,IF(AZ26=Rækker!AF47,Rækker!AF52,DJ16))))))))</f>
        <v>0</v>
      </c>
      <c r="DJ16" s="16">
        <f>IF(AZ26=Rækker!AH47,Rækker!AH52,IF(AZ26=Rækker!AJ47,Rækker!AJ52,IF(AZ26=Rækker!AL47,Rækker!AL52,IF(AZ26=Rækker!AN47,Rækker!AN52,0))))</f>
        <v>0</v>
      </c>
      <c r="DK16" s="16" t="str">
        <f>IF(BF26=Rækker!B47,Rækker!B52,IF(BF26=Rækker!D47,Rækker!D52,IF(BF26=Rækker!F47,Rækker!F52,IF(BF26=Rækker!H47,Rækker!H52,IF(BF26=Rækker!J47,Rækker!J52,IF(BF26=Rækker!L47,Rækker!L52,IF(BF26=Rækker!N47,Rækker!N52,IF(BF26=Rækker!P47,Rækker!P52,DL16))))))))</f>
        <v>x</v>
      </c>
      <c r="DL16" s="16" t="str">
        <f>IF(BF26=Rækker!R47,Rækker!R52,IF(BF26=Rækker!T47,Rækker!T52,IF(BF26=Rækker!V47,Rækker!V52,IF(BF26=Rækker!X47,Rækker!X52,IF(BF26=Rækker!Z47,Rækker!Z52,IF(BF26=Rækker!AB47,Rækker!AB52,IF(BF26=Rækker!AD47,Rækker!AD52,IF(BF26=Rækker!AF47,Rækker!AF52,DM16))))))))</f>
        <v>x</v>
      </c>
      <c r="DM16" s="16" t="str">
        <f>IF(BF26=Rækker!AH47,Rækker!AH52,IF(BF26=Rækker!AJ47,Rækker!AJ52,IF(BF26=Rækker!AL47,Rækker!AL52,IF(BF26=Rækker!AN47,Rækker!AN52,0))))</f>
        <v>x</v>
      </c>
      <c r="DN16" s="16">
        <f>IF(BL26=Rækker!B47,Rækker!B52,IF(BL26=Rækker!D47,Rækker!D52,IF(BL26=Rækker!F47,Rækker!F52,IF(BL26=Rækker!H47,Rækker!H52,IF(BL26=Rækker!J47,Rækker!J52,IF(BL26=Rækker!L47,Rækker!L52,IF(BL26=Rækker!N47,Rækker!N52,IF(BL26=Rækker!P47,Rækker!P52,DO16))))))))</f>
        <v>0</v>
      </c>
      <c r="DO16" s="16">
        <f>IF(BL26=Rækker!R47,Rækker!R52,IF(BL26=Rækker!T47,Rækker!T52,IF(BL26=Rækker!V47,Rækker!V52,IF(BL26=Rækker!X47,Rækker!X52,IF(BL26=Rækker!Z47,Rækker!Z52,IF(BL26=Rækker!AB47,Rækker!AB52,IF(BL26=Rækker!AD47,Rækker!AD52,IF(BL26=Rækker!AF47,Rækker!AF52,DP16))))))))</f>
        <v>0</v>
      </c>
      <c r="DP16" s="16">
        <f>IF(BL26=Rækker!AH47,Rækker!AH52,IF(BL26=Rækker!AJ47,Rækker!AJ52,IF(BL26=Rækker!AL47,Rækker!AL52,IF(BL26=Rækker!AN47,Rækker!AN52,0))))</f>
        <v>0</v>
      </c>
    </row>
    <row r="17" spans="1:120" ht="14.45" customHeight="1" x14ac:dyDescent="0.15">
      <c r="A17" s="58"/>
      <c r="B17" s="60" t="s">
        <v>62</v>
      </c>
      <c r="C17" s="122" t="str">
        <f>CONCATENATE(Kampe!B11," - ",Kampe!D11,"..........................................................................................")</f>
        <v>West Ham - Southampton..........................................................................................</v>
      </c>
      <c r="D17" s="122"/>
      <c r="E17" s="122"/>
      <c r="F17" s="129"/>
      <c r="G17" s="59" t="s">
        <v>72</v>
      </c>
      <c r="H17" s="37">
        <f>IF('1. Division'!H17&lt;&gt;"",'1. Division'!H17,"")</f>
        <v>2</v>
      </c>
      <c r="I17" s="156">
        <f t="shared" si="1"/>
        <v>1</v>
      </c>
      <c r="J17" s="157"/>
      <c r="K17" s="170" t="str">
        <f t="shared" si="2"/>
        <v/>
      </c>
      <c r="L17" s="157"/>
      <c r="M17" s="170" t="str">
        <f t="shared" si="3"/>
        <v/>
      </c>
      <c r="N17" s="171"/>
      <c r="O17" s="174">
        <f t="shared" si="4"/>
        <v>1</v>
      </c>
      <c r="P17" s="157"/>
      <c r="Q17" s="170" t="str">
        <f t="shared" si="5"/>
        <v/>
      </c>
      <c r="R17" s="157"/>
      <c r="S17" s="170" t="str">
        <f t="shared" si="6"/>
        <v/>
      </c>
      <c r="T17" s="171"/>
      <c r="U17" s="189">
        <f t="shared" si="7"/>
        <v>1</v>
      </c>
      <c r="V17" s="190"/>
      <c r="W17" s="184" t="str">
        <f t="shared" si="8"/>
        <v/>
      </c>
      <c r="X17" s="185"/>
      <c r="Y17" s="191" t="str">
        <f t="shared" si="9"/>
        <v/>
      </c>
      <c r="Z17" s="185"/>
      <c r="AA17" s="189">
        <f t="shared" si="10"/>
        <v>1</v>
      </c>
      <c r="AB17" s="190"/>
      <c r="AC17" s="184" t="str">
        <f t="shared" si="11"/>
        <v/>
      </c>
      <c r="AD17" s="185"/>
      <c r="AE17" s="184" t="str">
        <f t="shared" si="12"/>
        <v/>
      </c>
      <c r="AF17" s="186"/>
      <c r="AG17" s="189">
        <f t="shared" si="13"/>
        <v>1</v>
      </c>
      <c r="AH17" s="190"/>
      <c r="AI17" s="184" t="str">
        <f t="shared" si="14"/>
        <v/>
      </c>
      <c r="AJ17" s="185"/>
      <c r="AK17" s="191" t="str">
        <f t="shared" si="15"/>
        <v/>
      </c>
      <c r="AL17" s="185"/>
      <c r="AM17" s="189">
        <f t="shared" si="16"/>
        <v>1</v>
      </c>
      <c r="AN17" s="190"/>
      <c r="AO17" s="184" t="str">
        <f t="shared" si="17"/>
        <v/>
      </c>
      <c r="AP17" s="185"/>
      <c r="AQ17" s="184" t="str">
        <f t="shared" si="18"/>
        <v/>
      </c>
      <c r="AR17" s="186"/>
      <c r="AS17" s="189">
        <f t="shared" si="19"/>
        <v>1</v>
      </c>
      <c r="AT17" s="190"/>
      <c r="AU17" s="184" t="str">
        <f t="shared" si="20"/>
        <v/>
      </c>
      <c r="AV17" s="185"/>
      <c r="AW17" s="191" t="str">
        <f t="shared" si="21"/>
        <v/>
      </c>
      <c r="AX17" s="185"/>
      <c r="AY17" s="189">
        <f t="shared" si="22"/>
        <v>1</v>
      </c>
      <c r="AZ17" s="190"/>
      <c r="BA17" s="184" t="str">
        <f t="shared" si="23"/>
        <v/>
      </c>
      <c r="BB17" s="185"/>
      <c r="BC17" s="184" t="str">
        <f t="shared" si="24"/>
        <v/>
      </c>
      <c r="BD17" s="186"/>
      <c r="BE17" s="189">
        <f t="shared" si="25"/>
        <v>1</v>
      </c>
      <c r="BF17" s="190"/>
      <c r="BG17" s="184" t="str">
        <f t="shared" si="26"/>
        <v/>
      </c>
      <c r="BH17" s="185"/>
      <c r="BI17" s="191" t="str">
        <f t="shared" si="27"/>
        <v/>
      </c>
      <c r="BJ17" s="185"/>
      <c r="BK17" s="189">
        <f t="shared" si="28"/>
        <v>1</v>
      </c>
      <c r="BL17" s="190"/>
      <c r="BM17" s="184" t="str">
        <f t="shared" si="29"/>
        <v/>
      </c>
      <c r="BN17" s="185"/>
      <c r="BO17" s="184" t="str">
        <f t="shared" si="30"/>
        <v/>
      </c>
      <c r="BP17" s="186"/>
      <c r="BQ17" s="24"/>
      <c r="BR17" s="21" t="str">
        <f>IF(CG14=13,CONCATENATE(DB!BE52,"."),CONCATENATE(DB!BA52,"."))</f>
        <v>3.</v>
      </c>
      <c r="BS17" s="22" t="str">
        <f>IF(CG14=13,DB!BF52,DB!X52)</f>
        <v>Gunners</v>
      </c>
      <c r="BT17" s="16">
        <f>IF(CG14=13,DB!BL52,DB!AJ52)</f>
        <v>40</v>
      </c>
      <c r="BU17" s="16"/>
      <c r="BV17" s="16">
        <f>IF(CG14=13,DB!BM52,DB!AL52)</f>
        <v>17</v>
      </c>
      <c r="BW17" s="16"/>
      <c r="BX17" s="16">
        <f>IF(CG14=13,DB!BN52,DB!AN52)</f>
        <v>11</v>
      </c>
      <c r="BY17" s="16"/>
      <c r="BZ17" s="16">
        <f>IF(CG14=13,DB!BO52,DB!AP52)</f>
        <v>12</v>
      </c>
      <c r="CA17" s="16"/>
      <c r="CB17" s="21">
        <f>IF(CG14=13,DB!BP52,DB!AR52)</f>
        <v>252</v>
      </c>
      <c r="CC17" s="16" t="s">
        <v>20</v>
      </c>
      <c r="CD17" s="22">
        <f>IF(CG14=13,DB!BQ52,DB!AU52)</f>
        <v>245</v>
      </c>
      <c r="CE17" s="16"/>
      <c r="CF17" s="21">
        <f>IF(CG14=13,DB!BR52,DB!AX52)</f>
        <v>62</v>
      </c>
      <c r="CG17" s="29">
        <f>ROUND(CG16,0)</f>
        <v>4</v>
      </c>
      <c r="CH17" s="16">
        <f>IF(AS32="",DE28,0)</f>
        <v>5</v>
      </c>
      <c r="CI17" s="16">
        <f>IF(AS32="",1,0)</f>
        <v>1</v>
      </c>
      <c r="CJ17" s="16" t="str">
        <f>IF(AT26=DB!K50,DB!W50,IF(AT26=DB!K51,DB!W51,IF(AT26=DB!K52,DB!W52,IF(AT26=DB!K53,DB!W53,IF(AT26=DB!K54,DB!W54,IF(AT26=DB!K55,DB!W55,IF(AT26=DB!K56,DB!W56,IF(AT26=DB!K57,DB!W57,CK17))))))))</f>
        <v/>
      </c>
      <c r="CK17" s="16" t="str">
        <f>IF(AT26=DB!K58,DB!W58,IF(AT26=DB!K59,DB!W59,IF(AT26=DB!K61,DB!W61,IF(AT26=DB!K62,DB!W62,IF(AT26=DB!K63,DB!W63,IF(AT26=DB!K64,DB!W64,IF(AT26=DB!K65,DB!W65,IF(AT26=DB!K66,DB!W66,CL17))))))))</f>
        <v/>
      </c>
      <c r="CL17" s="16" t="str">
        <f>IF(AT26=DB!K67,DB!W67,IF(AT26=DB!K68,DB!W68,IF(AT26=DB!K69,DB!W69,DB!W70)))</f>
        <v/>
      </c>
      <c r="CM17" s="16">
        <f>IF(J26=Rækker!B47,Rækker!B53,IF(J26=Rækker!D47,Rækker!D53,IF(J26=Rækker!F47,Rækker!F53,IF(J26=Rækker!H47,Rækker!H53,IF(J26=Rækker!J47,Rækker!J53,IF(J26=Rækker!L47,Rækker!L53,IF(J26=Rækker!N47,Rækker!N53,IF(J26=Rækker!P47,Rækker!P53,CN17))))))))</f>
        <v>1</v>
      </c>
      <c r="CN17" s="16">
        <f>IF(J26=Rækker!R47,Rækker!R53,IF(J26=Rækker!T47,Rækker!T53,IF(J26=Rækker!V47,Rækker!V53,IF(J26=Rækker!X47,Rækker!X53,IF(J26=Rækker!Z47,Rækker!Z53,IF(J26=Rækker!AB47,Rækker!AB53,IF(J26=Rækker!AD47,Rækker!AD53,IF(J26=Rækker!AF47,Rækker!AF53,CO17))))))))</f>
        <v>0</v>
      </c>
      <c r="CO17" s="16">
        <f>IF(J26=Rækker!AH47,Rækker!AH53,IF(J26=Rækker!AJ47,Rækker!AJ53,IF(J26=Rækker!AL47,Rækker!AL53,IF(J26=Rækker!AN47,Rækker!AN53,0))))</f>
        <v>0</v>
      </c>
      <c r="CP17" s="16">
        <f>IF(P26=Rækker!B47,Rækker!B53,IF(P26=Rækker!D47,Rækker!D53,IF(P26=Rækker!F47,Rækker!F53,IF(P26=Rækker!H47,Rækker!H53,IF(P26=Rækker!J47,Rækker!J53,IF(P26=Rækker!L47,Rækker!L53,IF(P26=Rækker!N47,Rækker!N53,IF(P26=Rækker!P47,Rækker!P53,CQ17))))))))</f>
        <v>1</v>
      </c>
      <c r="CQ17" s="16">
        <f>IF(P26=Rækker!R47,Rækker!R53,IF(P26=Rækker!T47,Rækker!T53,IF(P26=Rækker!V47,Rækker!V53,IF(P26=Rækker!X47,Rækker!X53,IF(P26=Rækker!Z47,Rækker!Z53,IF(P26=Rækker!AB47,Rækker!AB53,IF(P26=Rækker!AD47,Rækker!AD53,IF(P26=Rækker!AF47,Rækker!AF53,CR17))))))))</f>
        <v>1</v>
      </c>
      <c r="CR17" s="16">
        <f>IF(P26=Rækker!AH47,Rækker!AH53,IF(P26=Rækker!AJ47,Rækker!AJ53,IF(P26=Rækker!AL47,Rækker!AL53,IF(P26=Rækker!AN47,Rækker!AN53,0))))</f>
        <v>0</v>
      </c>
      <c r="CS17" s="16" t="str">
        <f>IF(V26=Rækker!B47,Rækker!B53,IF(V26=Rækker!D47,Rækker!D53,IF(V26=Rækker!F47,Rækker!F53,IF(V26=Rækker!H47,Rækker!H53,IF(V26=Rækker!J47,Rækker!J53,IF(V26=Rækker!L47,Rækker!L53,IF(V26=Rækker!N47,Rækker!N53,IF(V26=Rækker!P47,Rækker!P53,CT17))))))))</f>
        <v>x</v>
      </c>
      <c r="CT17" s="16">
        <f>IF(V26=Rækker!R47,Rækker!R53,IF(V26=Rækker!T47,Rækker!T53,IF(V26=Rækker!V47,Rækker!V53,IF(V26=Rækker!X47,Rækker!X53,IF(V26=Rækker!Z47,Rækker!Z53,IF(V26=Rækker!AB47,Rækker!AB53,IF(V26=Rækker!AD47,Rækker!AD53,IF(V26=Rækker!AF47,Rækker!AF53,CU17))))))))</f>
        <v>0</v>
      </c>
      <c r="CU17" s="16">
        <f>IF(V26=Rækker!AH47,Rækker!AH53,IF(V26=Rækker!AJ47,Rækker!AJ53,IF(V26=Rækker!AL47,Rækker!AL53,IF(V26=Rækker!AN47,Rækker!AN53,0))))</f>
        <v>0</v>
      </c>
      <c r="CV17" s="16">
        <f>IF(AB26=Rækker!B47,Rækker!B53,IF(AB26=Rækker!D47,Rækker!D53,IF(AB26=Rækker!F47,Rækker!F53,IF(AB26=Rækker!H47,Rækker!H53,IF(AB26=Rækker!J47,Rækker!J53,IF(AB26=Rækker!L47,Rækker!L53,IF(AB26=Rækker!N47,Rækker!N53,IF(AB26=Rækker!P47,Rækker!P53,CW17))))))))</f>
        <v>1</v>
      </c>
      <c r="CW17" s="16">
        <f>IF(AB26=Rækker!R47,Rækker!R53,IF(AB26=Rækker!T47,Rækker!T53,IF(AB26=Rækker!V47,Rækker!V53,IF(AB26=Rækker!X47,Rækker!X53,IF(AB26=Rækker!Z47,Rækker!Z53,IF(AB26=Rækker!AB47,Rækker!AB53,IF(AB26=Rækker!AD47,Rækker!AD53,IF(AB26=Rækker!AF47,Rækker!AF53,CX17))))))))</f>
        <v>1</v>
      </c>
      <c r="CX17" s="16">
        <f>IF(AB26=Rækker!AH47,Rækker!AH53,IF(AB26=Rækker!AJ47,Rækker!AJ53,IF(AB26=Rækker!AL47,Rækker!AL53,IF(AB26=Rækker!AN47,Rækker!AN53,0))))</f>
        <v>0</v>
      </c>
      <c r="CY17" s="16">
        <f>IF(AH26=Rækker!B47,Rækker!B53,IF(AH26=Rækker!D47,Rækker!D53,IF(AH26=Rækker!F47,Rækker!F53,IF(AH26=Rækker!H47,Rækker!H53,IF(AH26=Rækker!J47,Rækker!J53,IF(AH26=Rækker!L47,Rækker!L53,IF(AH26=Rækker!N47,Rækker!N53,IF(AH26=Rækker!P47,Rækker!P53,CZ17))))))))</f>
        <v>1</v>
      </c>
      <c r="CZ17" s="16">
        <f>IF(AH26=Rækker!R47,Rækker!R53,IF(AH26=Rækker!T47,Rækker!T53,IF(AH26=Rækker!V47,Rækker!V53,IF(AH26=Rækker!X47,Rækker!X53,IF(AH26=Rækker!Z47,Rækker!Z53,IF(AH26=Rækker!AB47,Rækker!AB53,IF(AH26=Rækker!AD47,Rækker!AD53,IF(AH26=Rækker!AF47,Rækker!AF53,DA17))))))))</f>
        <v>1</v>
      </c>
      <c r="DA17" s="16">
        <f>IF(AH26=Rækker!AH47,Rækker!AH53,IF(AH26=Rækker!AJ47,Rækker!AJ53,IF(AH26=Rækker!AL47,Rækker!AL53,IF(AH26=Rækker!AN47,Rækker!AN53,0))))</f>
        <v>1</v>
      </c>
      <c r="DB17" s="16" t="str">
        <f>IF(AN26=Rækker!B47,Rækker!B53,IF(AN26=Rækker!D47,Rækker!D53,IF(AN26=Rækker!F47,Rækker!F53,IF(AN26=Rækker!H47,Rækker!H53,IF(AN26=Rækker!J47,Rækker!J53,IF(AN26=Rækker!L47,Rækker!L53,IF(AN26=Rækker!N47,Rækker!N53,IF(AN26=Rækker!P47,Rækker!P53,DC17))))))))</f>
        <v>x</v>
      </c>
      <c r="DC17" s="16" t="str">
        <f>IF(AN26=Rækker!R47,Rækker!R53,IF(AN26=Rækker!T47,Rækker!T53,IF(AN26=Rækker!V47,Rækker!V53,IF(AN26=Rækker!X47,Rækker!X53,IF(AN26=Rækker!Z47,Rækker!Z53,IF(AN26=Rækker!AB47,Rækker!AB53,IF(AN26=Rækker!AD47,Rækker!AD53,IF(AN26=Rækker!AF47,Rækker!AF53,DD17))))))))</f>
        <v>x</v>
      </c>
      <c r="DD17" s="16">
        <f>IF(AN26=Rækker!AH47,Rækker!AH53,IF(AN26=Rækker!AJ47,Rækker!AJ53,IF(AN26=Rækker!AL47,Rækker!AL53,IF(AN26=Rækker!AN47,Rækker!AN53,0))))</f>
        <v>0</v>
      </c>
      <c r="DE17" s="16" t="str">
        <f>IF(AT26=Rækker!B47,Rækker!B53,IF(AT26=Rækker!D47,Rækker!D53,IF(AT26=Rækker!F47,Rækker!F53,IF(AT26=Rækker!H47,Rækker!H53,IF(AT26=Rækker!J47,Rækker!J53,IF(AT26=Rækker!L47,Rækker!L53,IF(AT26=Rækker!N47,Rækker!N53,IF(AT26=Rækker!P47,Rækker!P53,DF17))))))))</f>
        <v>x</v>
      </c>
      <c r="DF17" s="16" t="str">
        <f>IF(AT26=Rækker!R47,Rækker!R53,IF(AT26=Rækker!T47,Rækker!T53,IF(AT26=Rækker!V47,Rækker!V53,IF(AT26=Rækker!X47,Rækker!X53,IF(AT26=Rækker!Z47,Rækker!Z53,IF(AT26=Rækker!AB47,Rækker!AB53,IF(AT26=Rækker!AD47,Rækker!AD53,IF(AT26=Rækker!AF47,Rækker!AF53,DG17))))))))</f>
        <v>x</v>
      </c>
      <c r="DG17" s="16">
        <f>IF(AT26=Rækker!AH47,Rækker!AH53,IF(AT26=Rækker!AJ47,Rækker!AJ53,IF(AT26=Rækker!AL47,Rækker!AL53,IF(AT26=Rækker!AN47,Rækker!AN53,0))))</f>
        <v>0</v>
      </c>
      <c r="DH17" s="16">
        <f>IF(AZ26=Rækker!B47,Rækker!B53,IF(AZ26=Rækker!D47,Rækker!D53,IF(AZ26=Rækker!F47,Rækker!F53,IF(AZ26=Rækker!H47,Rækker!H53,IF(AZ26=Rækker!J47,Rækker!J53,IF(AZ26=Rækker!L47,Rækker!L53,IF(AZ26=Rækker!N47,Rækker!N53,IF(AZ26=Rækker!P47,Rækker!P53,DI17))))))))</f>
        <v>1</v>
      </c>
      <c r="DI17" s="16">
        <f>IF(AZ26=Rækker!R47,Rækker!R53,IF(AZ26=Rækker!T47,Rækker!T53,IF(AZ26=Rækker!V47,Rækker!V53,IF(AZ26=Rækker!X47,Rækker!X53,IF(AZ26=Rækker!Z47,Rækker!Z53,IF(AZ26=Rækker!AB47,Rækker!AB53,IF(AZ26=Rækker!AD47,Rækker!AD53,IF(AZ26=Rækker!AF47,Rækker!AF53,DJ17))))))))</f>
        <v>0</v>
      </c>
      <c r="DJ17" s="16">
        <f>IF(AZ26=Rækker!AH47,Rækker!AH53,IF(AZ26=Rækker!AJ47,Rækker!AJ53,IF(AZ26=Rækker!AL47,Rækker!AL53,IF(AZ26=Rækker!AN47,Rækker!AN53,0))))</f>
        <v>0</v>
      </c>
      <c r="DK17" s="16">
        <f>IF(BF26=Rækker!B47,Rækker!B53,IF(BF26=Rækker!D47,Rækker!D53,IF(BF26=Rækker!F47,Rækker!F53,IF(BF26=Rækker!H47,Rækker!H53,IF(BF26=Rækker!J47,Rækker!J53,IF(BF26=Rækker!L47,Rækker!L53,IF(BF26=Rækker!N47,Rækker!N53,IF(BF26=Rækker!P47,Rækker!P53,DL17))))))))</f>
        <v>2</v>
      </c>
      <c r="DL17" s="16">
        <f>IF(BF26=Rækker!R47,Rækker!R53,IF(BF26=Rækker!T47,Rækker!T53,IF(BF26=Rækker!V47,Rækker!V53,IF(BF26=Rækker!X47,Rækker!X53,IF(BF26=Rækker!Z47,Rækker!Z53,IF(BF26=Rækker!AB47,Rækker!AB53,IF(BF26=Rækker!AD47,Rækker!AD53,IF(BF26=Rækker!AF47,Rækker!AF53,DM17))))))))</f>
        <v>2</v>
      </c>
      <c r="DM17" s="16">
        <f>IF(BF26=Rækker!AH47,Rækker!AH53,IF(BF26=Rækker!AJ47,Rækker!AJ53,IF(BF26=Rækker!AL47,Rækker!AL53,IF(BF26=Rækker!AN47,Rækker!AN53,0))))</f>
        <v>2</v>
      </c>
      <c r="DN17" s="16">
        <f>IF(BL26=Rækker!B47,Rækker!B53,IF(BL26=Rækker!D47,Rækker!D53,IF(BL26=Rækker!F47,Rækker!F53,IF(BL26=Rækker!H47,Rækker!H53,IF(BL26=Rækker!J47,Rækker!J53,IF(BL26=Rækker!L47,Rækker!L53,IF(BL26=Rækker!N47,Rækker!N53,IF(BL26=Rækker!P47,Rækker!P53,DO17))))))))</f>
        <v>0</v>
      </c>
      <c r="DO17" s="16">
        <f>IF(BL26=Rækker!R47,Rækker!R53,IF(BL26=Rækker!T47,Rækker!T53,IF(BL26=Rækker!V47,Rækker!V53,IF(BL26=Rækker!X47,Rækker!X53,IF(BL26=Rækker!Z47,Rækker!Z53,IF(BL26=Rækker!AB47,Rækker!AB53,IF(BL26=Rækker!AD47,Rækker!AD53,IF(BL26=Rækker!AF47,Rækker!AF53,DP17))))))))</f>
        <v>0</v>
      </c>
      <c r="DP17" s="16">
        <f>IF(BL26=Rækker!AH47,Rækker!AH53,IF(BL26=Rækker!AJ47,Rækker!AJ53,IF(BL26=Rækker!AL47,Rækker!AL53,IF(BL26=Rækker!AN47,Rækker!AN53,0))))</f>
        <v>0</v>
      </c>
    </row>
    <row r="18" spans="1:120" ht="14.45" customHeight="1" thickBot="1" x14ac:dyDescent="0.2">
      <c r="A18" s="58"/>
      <c r="B18" s="60" t="s">
        <v>63</v>
      </c>
      <c r="C18" s="122" t="str">
        <f>CONCATENATE(Kampe!B12," - ",Kampe!D12,"..........................................................................................")</f>
        <v>Stoke - Bristol C..........................................................................................</v>
      </c>
      <c r="D18" s="122"/>
      <c r="E18" s="122"/>
      <c r="F18" s="129"/>
      <c r="G18" s="59" t="s">
        <v>72</v>
      </c>
      <c r="H18" s="38" t="str">
        <f>IF('1. Division'!H18&lt;&gt;"",'1. Division'!H18,"")</f>
        <v>x</v>
      </c>
      <c r="I18" s="158">
        <f t="shared" si="1"/>
        <v>1</v>
      </c>
      <c r="J18" s="159"/>
      <c r="K18" s="172" t="str">
        <f t="shared" si="2"/>
        <v/>
      </c>
      <c r="L18" s="159"/>
      <c r="M18" s="172" t="str">
        <f t="shared" si="3"/>
        <v/>
      </c>
      <c r="N18" s="173"/>
      <c r="O18" s="175">
        <f t="shared" si="4"/>
        <v>1</v>
      </c>
      <c r="P18" s="159"/>
      <c r="Q18" s="172" t="str">
        <f t="shared" si="5"/>
        <v/>
      </c>
      <c r="R18" s="159"/>
      <c r="S18" s="172" t="str">
        <f t="shared" si="6"/>
        <v/>
      </c>
      <c r="T18" s="173"/>
      <c r="U18" s="175">
        <f t="shared" si="7"/>
        <v>1</v>
      </c>
      <c r="V18" s="188"/>
      <c r="W18" s="172" t="str">
        <f t="shared" si="8"/>
        <v/>
      </c>
      <c r="X18" s="159"/>
      <c r="Y18" s="158" t="str">
        <f t="shared" si="9"/>
        <v/>
      </c>
      <c r="Z18" s="159"/>
      <c r="AA18" s="175">
        <f t="shared" si="10"/>
        <v>1</v>
      </c>
      <c r="AB18" s="188"/>
      <c r="AC18" s="172" t="str">
        <f t="shared" si="11"/>
        <v/>
      </c>
      <c r="AD18" s="159"/>
      <c r="AE18" s="172" t="str">
        <f t="shared" si="12"/>
        <v/>
      </c>
      <c r="AF18" s="173"/>
      <c r="AG18" s="175">
        <f t="shared" si="13"/>
        <v>1</v>
      </c>
      <c r="AH18" s="188"/>
      <c r="AI18" s="172" t="str">
        <f t="shared" si="14"/>
        <v/>
      </c>
      <c r="AJ18" s="159"/>
      <c r="AK18" s="158" t="str">
        <f t="shared" si="15"/>
        <v/>
      </c>
      <c r="AL18" s="159"/>
      <c r="AM18" s="175">
        <f t="shared" si="16"/>
        <v>1</v>
      </c>
      <c r="AN18" s="188"/>
      <c r="AO18" s="172" t="str">
        <f t="shared" si="17"/>
        <v/>
      </c>
      <c r="AP18" s="159"/>
      <c r="AQ18" s="172" t="str">
        <f t="shared" si="18"/>
        <v/>
      </c>
      <c r="AR18" s="173"/>
      <c r="AS18" s="175">
        <f t="shared" si="19"/>
        <v>1</v>
      </c>
      <c r="AT18" s="188"/>
      <c r="AU18" s="172" t="str">
        <f t="shared" si="20"/>
        <v/>
      </c>
      <c r="AV18" s="159"/>
      <c r="AW18" s="158" t="str">
        <f t="shared" si="21"/>
        <v/>
      </c>
      <c r="AX18" s="159"/>
      <c r="AY18" s="175">
        <f t="shared" si="22"/>
        <v>1</v>
      </c>
      <c r="AZ18" s="188"/>
      <c r="BA18" s="172" t="str">
        <f t="shared" si="23"/>
        <v/>
      </c>
      <c r="BB18" s="159"/>
      <c r="BC18" s="172" t="str">
        <f t="shared" si="24"/>
        <v/>
      </c>
      <c r="BD18" s="173"/>
      <c r="BE18" s="175">
        <f t="shared" si="25"/>
        <v>1</v>
      </c>
      <c r="BF18" s="188"/>
      <c r="BG18" s="172" t="str">
        <f t="shared" si="26"/>
        <v/>
      </c>
      <c r="BH18" s="159"/>
      <c r="BI18" s="158" t="str">
        <f t="shared" si="27"/>
        <v/>
      </c>
      <c r="BJ18" s="159"/>
      <c r="BK18" s="175">
        <f t="shared" si="28"/>
        <v>1</v>
      </c>
      <c r="BL18" s="188"/>
      <c r="BM18" s="172" t="str">
        <f t="shared" si="29"/>
        <v/>
      </c>
      <c r="BN18" s="159"/>
      <c r="BO18" s="172" t="str">
        <f t="shared" si="30"/>
        <v/>
      </c>
      <c r="BP18" s="173"/>
      <c r="BQ18" s="24"/>
      <c r="BR18" s="25" t="str">
        <f>IF(CG14=13,CONCATENATE(DB!BE53,"."),CONCATENATE(DB!BA53,"."))</f>
        <v>4.</v>
      </c>
      <c r="BS18" s="26" t="str">
        <f>IF(CG14=13,DB!BF53,DB!X53)</f>
        <v>LPHJ</v>
      </c>
      <c r="BT18" s="27">
        <f>IF(CG14=13,DB!BL53,DB!AJ53)</f>
        <v>40</v>
      </c>
      <c r="BU18" s="27"/>
      <c r="BV18" s="27">
        <f>IF(CG14=13,DB!BM53,DB!AL53)</f>
        <v>16</v>
      </c>
      <c r="BW18" s="27"/>
      <c r="BX18" s="27">
        <f>IF(CG14=13,DB!BN53,DB!AN53)</f>
        <v>13</v>
      </c>
      <c r="BY18" s="27"/>
      <c r="BZ18" s="27">
        <f>IF(CG14=13,DB!BO53,DB!AP53)</f>
        <v>11</v>
      </c>
      <c r="CA18" s="27"/>
      <c r="CB18" s="25">
        <f>IF(CG14=13,DB!BP53,DB!AR53)</f>
        <v>261</v>
      </c>
      <c r="CC18" s="27" t="s">
        <v>20</v>
      </c>
      <c r="CD18" s="26">
        <f>IF(CG14=13,DB!BQ53,DB!AU53)</f>
        <v>258</v>
      </c>
      <c r="CE18" s="27"/>
      <c r="CF18" s="25">
        <f>IF(CG14=13,DB!BR53,DB!AX53)</f>
        <v>61</v>
      </c>
      <c r="CH18" s="16">
        <f>IF(AY32="",DH28,0)</f>
        <v>3</v>
      </c>
      <c r="CI18" s="16">
        <f>IF(AY32="",1,0)</f>
        <v>1</v>
      </c>
      <c r="CJ18" s="16" t="str">
        <f>IF(AZ26=DB!K50,DB!W50,IF(AZ26=DB!K51,DB!W51,IF(AZ26=DB!K52,DB!W52,IF(AZ26=DB!K53,DB!W53,IF(AZ26=DB!K54,DB!W54,IF(AZ26=DB!K55,DB!W55,IF(AZ26=DB!K56,DB!W56,IF(AZ26=DB!K57,DB!W57,CK18))))))))</f>
        <v/>
      </c>
      <c r="CK18" s="16" t="str">
        <f>IF(AZ26=DB!K58,DB!W58,IF(AZ26=DB!K59,DB!W59,IF(AZ26=DB!K61,DB!W61,IF(AZ26=DB!K62,DB!W62,IF(AZ26=DB!K63,DB!W63,IF(AZ26=DB!K64,DB!W64,IF(AZ26=DB!K65,DB!W65,IF(AZ26=DB!K66,DB!W66,CL18))))))))</f>
        <v/>
      </c>
      <c r="CL18" s="16" t="str">
        <f>IF(AZ26=DB!K67,DB!W67,IF(AZ26=DB!K68,DB!W68,IF(AZ26=DB!K69,DB!W69,DB!W70)))</f>
        <v/>
      </c>
      <c r="CM18" s="16">
        <f>IF(J26=Rækker!B47,Rækker!B54,IF(J26=Rækker!D47,Rækker!D54,IF(J26=Rækker!F47,Rækker!F54,IF(J26=Rækker!H47,Rækker!H54,IF(J26=Rækker!J47,Rækker!J54,IF(J26=Rækker!L47,Rækker!L54,IF(J26=Rækker!N47,Rækker!N54,IF(J26=Rækker!P47,Rækker!P54,CN18))))))))</f>
        <v>2</v>
      </c>
      <c r="CN18" s="16">
        <f>IF(J26=Rækker!R47,Rækker!R54,IF(J26=Rækker!T47,Rækker!T54,IF(J26=Rækker!V47,Rækker!V54,IF(J26=Rækker!X47,Rækker!X54,IF(J26=Rækker!Z47,Rækker!Z54,IF(J26=Rækker!AB47,Rækker!AB54,IF(J26=Rækker!AD47,Rækker!AD54,IF(J26=Rækker!AF47,Rækker!AF54,CO18))))))))</f>
        <v>0</v>
      </c>
      <c r="CO18" s="16">
        <f>IF(J26=Rækker!AH47,Rækker!AH54,IF(J26=Rækker!AJ47,Rækker!AJ54,IF(J26=Rækker!AL47,Rækker!AL54,IF(J26=Rækker!AN47,Rækker!AN54,0))))</f>
        <v>0</v>
      </c>
      <c r="CP18" s="16" t="str">
        <f>IF(P26=Rækker!B47,Rækker!B54,IF(P26=Rækker!D47,Rækker!D54,IF(P26=Rækker!F47,Rækker!F54,IF(P26=Rækker!H47,Rækker!H54,IF(P26=Rækker!J47,Rækker!J54,IF(P26=Rækker!L47,Rækker!L54,IF(P26=Rækker!N47,Rækker!N54,IF(P26=Rækker!P47,Rækker!P54,CQ18))))))))</f>
        <v>x</v>
      </c>
      <c r="CQ18" s="16" t="str">
        <f>IF(P26=Rækker!R47,Rækker!R54,IF(P26=Rækker!T47,Rækker!T54,IF(P26=Rækker!V47,Rækker!V54,IF(P26=Rækker!X47,Rækker!X54,IF(P26=Rækker!Z47,Rækker!Z54,IF(P26=Rækker!AB47,Rækker!AB54,IF(P26=Rækker!AD47,Rækker!AD54,IF(P26=Rækker!AF47,Rækker!AF54,CR18))))))))</f>
        <v>x</v>
      </c>
      <c r="CR18" s="16">
        <f>IF(P26=Rækker!AH47,Rækker!AH54,IF(P26=Rækker!AJ47,Rækker!AJ54,IF(P26=Rækker!AL47,Rækker!AL54,IF(P26=Rækker!AN47,Rækker!AN54,0))))</f>
        <v>0</v>
      </c>
      <c r="CS18" s="16">
        <f>IF(V26=Rækker!B47,Rækker!B54,IF(V26=Rækker!D47,Rækker!D54,IF(V26=Rækker!F47,Rækker!F54,IF(V26=Rækker!H47,Rækker!H54,IF(V26=Rækker!J47,Rækker!J54,IF(V26=Rækker!L47,Rækker!L54,IF(V26=Rækker!N47,Rækker!N54,IF(V26=Rækker!P47,Rækker!P54,CT18))))))))</f>
        <v>2</v>
      </c>
      <c r="CT18" s="16">
        <f>IF(V26=Rækker!R47,Rækker!R54,IF(V26=Rækker!T47,Rækker!T54,IF(V26=Rækker!V47,Rækker!V54,IF(V26=Rækker!X47,Rækker!X54,IF(V26=Rækker!Z47,Rækker!Z54,IF(V26=Rækker!AB47,Rækker!AB54,IF(V26=Rækker!AD47,Rækker!AD54,IF(V26=Rækker!AF47,Rækker!AF54,CU18))))))))</f>
        <v>0</v>
      </c>
      <c r="CU18" s="16">
        <f>IF(V26=Rækker!AH47,Rækker!AH54,IF(V26=Rækker!AJ47,Rækker!AJ54,IF(V26=Rækker!AL47,Rækker!AL54,IF(V26=Rækker!AN47,Rækker!AN54,0))))</f>
        <v>0</v>
      </c>
      <c r="CV18" s="16">
        <f>IF(AB26=Rækker!B47,Rækker!B54,IF(AB26=Rækker!D47,Rækker!D54,IF(AB26=Rækker!F47,Rækker!F54,IF(AB26=Rækker!H47,Rækker!H54,IF(AB26=Rækker!J47,Rækker!J54,IF(AB26=Rækker!L47,Rækker!L54,IF(AB26=Rækker!N47,Rækker!N54,IF(AB26=Rækker!P47,Rækker!P54,CW18))))))))</f>
        <v>2</v>
      </c>
      <c r="CW18" s="16">
        <f>IF(AB26=Rækker!R47,Rækker!R54,IF(AB26=Rækker!T47,Rækker!T54,IF(AB26=Rækker!V47,Rækker!V54,IF(AB26=Rækker!X47,Rækker!X54,IF(AB26=Rækker!Z47,Rækker!Z54,IF(AB26=Rækker!AB47,Rækker!AB54,IF(AB26=Rækker!AD47,Rækker!AD54,IF(AB26=Rækker!AF47,Rækker!AF54,CX18))))))))</f>
        <v>2</v>
      </c>
      <c r="CX18" s="16">
        <f>IF(AB26=Rækker!AH47,Rækker!AH54,IF(AB26=Rækker!AJ47,Rækker!AJ54,IF(AB26=Rækker!AL47,Rækker!AL54,IF(AB26=Rækker!AN47,Rækker!AN54,0))))</f>
        <v>0</v>
      </c>
      <c r="CY18" s="16">
        <f>IF(AH26=Rækker!B47,Rækker!B54,IF(AH26=Rækker!D47,Rækker!D54,IF(AH26=Rækker!F47,Rækker!F54,IF(AH26=Rækker!H47,Rækker!H54,IF(AH26=Rækker!J47,Rækker!J54,IF(AH26=Rækker!L47,Rækker!L54,IF(AH26=Rækker!N47,Rækker!N54,IF(AH26=Rækker!P47,Rækker!P54,CZ18))))))))</f>
        <v>1</v>
      </c>
      <c r="CZ18" s="16">
        <f>IF(AH26=Rækker!R47,Rækker!R54,IF(AH26=Rækker!T47,Rækker!T54,IF(AH26=Rækker!V47,Rækker!V54,IF(AH26=Rækker!X47,Rækker!X54,IF(AH26=Rækker!Z47,Rækker!Z54,IF(AH26=Rækker!AB47,Rækker!AB54,IF(AH26=Rækker!AD47,Rækker!AD54,IF(AH26=Rækker!AF47,Rækker!AF54,DA18))))))))</f>
        <v>1</v>
      </c>
      <c r="DA18" s="16">
        <f>IF(AH26=Rækker!AH47,Rækker!AH54,IF(AH26=Rækker!AJ47,Rækker!AJ54,IF(AH26=Rækker!AL47,Rækker!AL54,IF(AH26=Rækker!AN47,Rækker!AN54,0))))</f>
        <v>1</v>
      </c>
      <c r="DB18" s="16" t="str">
        <f>IF(AN26=Rækker!B47,Rækker!B54,IF(AN26=Rækker!D47,Rækker!D54,IF(AN26=Rækker!F47,Rækker!F54,IF(AN26=Rækker!H47,Rækker!H54,IF(AN26=Rækker!J47,Rækker!J54,IF(AN26=Rækker!L47,Rækker!L54,IF(AN26=Rækker!N47,Rækker!N54,IF(AN26=Rækker!P47,Rækker!P54,DC18))))))))</f>
        <v>x</v>
      </c>
      <c r="DC18" s="16" t="str">
        <f>IF(AN26=Rækker!R47,Rækker!R54,IF(AN26=Rækker!T47,Rækker!T54,IF(AN26=Rækker!V47,Rækker!V54,IF(AN26=Rækker!X47,Rækker!X54,IF(AN26=Rækker!Z47,Rækker!Z54,IF(AN26=Rækker!AB47,Rækker!AB54,IF(AN26=Rækker!AD47,Rækker!AD54,IF(AN26=Rækker!AF47,Rækker!AF54,DD18))))))))</f>
        <v>x</v>
      </c>
      <c r="DD18" s="16">
        <f>IF(AN26=Rækker!AH47,Rækker!AH54,IF(AN26=Rækker!AJ47,Rækker!AJ54,IF(AN26=Rækker!AL47,Rækker!AL54,IF(AN26=Rækker!AN47,Rækker!AN54,0))))</f>
        <v>0</v>
      </c>
      <c r="DE18" s="16" t="str">
        <f>IF(AT26=Rækker!B47,Rækker!B54,IF(AT26=Rækker!D47,Rækker!D54,IF(AT26=Rækker!F47,Rækker!F54,IF(AT26=Rækker!H47,Rækker!H54,IF(AT26=Rækker!J47,Rækker!J54,IF(AT26=Rækker!L47,Rækker!L54,IF(AT26=Rækker!N47,Rækker!N54,IF(AT26=Rækker!P47,Rækker!P54,DF18))))))))</f>
        <v>x</v>
      </c>
      <c r="DF18" s="16" t="str">
        <f>IF(AT26=Rækker!R47,Rækker!R54,IF(AT26=Rækker!T47,Rækker!T54,IF(AT26=Rækker!V47,Rækker!V54,IF(AT26=Rækker!X47,Rækker!X54,IF(AT26=Rækker!Z47,Rækker!Z54,IF(AT26=Rækker!AB47,Rækker!AB54,IF(AT26=Rækker!AD47,Rækker!AD54,IF(AT26=Rækker!AF47,Rækker!AF54,DG18))))))))</f>
        <v>x</v>
      </c>
      <c r="DG18" s="16">
        <f>IF(AT26=Rækker!AH47,Rækker!AH54,IF(AT26=Rækker!AJ47,Rækker!AJ54,IF(AT26=Rækker!AL47,Rækker!AL54,IF(AT26=Rækker!AN47,Rækker!AN54,0))))</f>
        <v>0</v>
      </c>
      <c r="DH18" s="16">
        <f>IF(AZ26=Rækker!B47,Rækker!B54,IF(AZ26=Rækker!D47,Rækker!D54,IF(AZ26=Rækker!F47,Rækker!F54,IF(AZ26=Rækker!H47,Rækker!H54,IF(AZ26=Rækker!J47,Rækker!J54,IF(AZ26=Rækker!L47,Rækker!L54,IF(AZ26=Rækker!N47,Rækker!N54,IF(AZ26=Rækker!P47,Rækker!P54,DI18))))))))</f>
        <v>2</v>
      </c>
      <c r="DI18" s="16">
        <f>IF(AZ26=Rækker!R47,Rækker!R54,IF(AZ26=Rækker!T47,Rækker!T54,IF(AZ26=Rækker!V47,Rækker!V54,IF(AZ26=Rækker!X47,Rækker!X54,IF(AZ26=Rækker!Z47,Rækker!Z54,IF(AZ26=Rækker!AB47,Rækker!AB54,IF(AZ26=Rækker!AD47,Rækker!AD54,IF(AZ26=Rækker!AF47,Rækker!AF54,DJ18))))))))</f>
        <v>0</v>
      </c>
      <c r="DJ18" s="16">
        <f>IF(AZ26=Rækker!AH47,Rækker!AH54,IF(AZ26=Rækker!AJ47,Rækker!AJ54,IF(AZ26=Rækker!AL47,Rækker!AL54,IF(AZ26=Rækker!AN47,Rækker!AN54,0))))</f>
        <v>0</v>
      </c>
      <c r="DK18" s="16" t="str">
        <f>IF(BF26=Rækker!B47,Rækker!B54,IF(BF26=Rækker!D47,Rækker!D54,IF(BF26=Rækker!F47,Rækker!F54,IF(BF26=Rækker!H47,Rækker!H54,IF(BF26=Rækker!J47,Rækker!J54,IF(BF26=Rækker!L47,Rækker!L54,IF(BF26=Rækker!N47,Rækker!N54,IF(BF26=Rækker!P47,Rækker!P54,DL18))))))))</f>
        <v>x</v>
      </c>
      <c r="DL18" s="16" t="str">
        <f>IF(BF26=Rækker!R47,Rækker!R54,IF(BF26=Rækker!T47,Rækker!T54,IF(BF26=Rækker!V47,Rækker!V54,IF(BF26=Rækker!X47,Rækker!X54,IF(BF26=Rækker!Z47,Rækker!Z54,IF(BF26=Rækker!AB47,Rækker!AB54,IF(BF26=Rækker!AD47,Rækker!AD54,IF(BF26=Rækker!AF47,Rækker!AF54,DM18))))))))</f>
        <v>x</v>
      </c>
      <c r="DM18" s="16" t="str">
        <f>IF(BF26=Rækker!AH47,Rækker!AH54,IF(BF26=Rækker!AJ47,Rækker!AJ54,IF(BF26=Rækker!AL47,Rækker!AL54,IF(BF26=Rækker!AN47,Rækker!AN54,0))))</f>
        <v>x</v>
      </c>
      <c r="DN18" s="16">
        <f>IF(BL26=Rækker!B47,Rækker!B54,IF(BL26=Rækker!D47,Rækker!D54,IF(BL26=Rækker!F47,Rækker!F54,IF(BL26=Rækker!H47,Rækker!H54,IF(BL26=Rækker!J47,Rækker!J54,IF(BL26=Rækker!L47,Rækker!L54,IF(BL26=Rækker!N47,Rækker!N54,IF(BL26=Rækker!P47,Rækker!P54,DO18))))))))</f>
        <v>0</v>
      </c>
      <c r="DO18" s="16">
        <f>IF(BL26=Rækker!R47,Rækker!R54,IF(BL26=Rækker!T47,Rækker!T54,IF(BL26=Rækker!V47,Rækker!V54,IF(BL26=Rækker!X47,Rækker!X54,IF(BL26=Rækker!Z47,Rækker!Z54,IF(BL26=Rækker!AB47,Rækker!AB54,IF(BL26=Rækker!AD47,Rækker!AD54,IF(BL26=Rækker!AF47,Rækker!AF54,DP18))))))))</f>
        <v>0</v>
      </c>
      <c r="DP18" s="16">
        <f>IF(BL26=Rækker!AH47,Rækker!AH54,IF(BL26=Rækker!AJ47,Rækker!AJ54,IF(BL26=Rækker!AL47,Rækker!AL54,IF(BL26=Rækker!AN47,Rækker!AN54,0))))</f>
        <v>0</v>
      </c>
    </row>
    <row r="19" spans="1:120" ht="14.45" customHeight="1" thickBot="1" x14ac:dyDescent="0.2">
      <c r="A19" s="58"/>
      <c r="B19" s="61" t="s">
        <v>64</v>
      </c>
      <c r="C19" s="127" t="str">
        <f>CONCATENATE(Kampe!B13," - ",Kampe!D13,"..........................................................................................")</f>
        <v>Queens Park R - Swansea..........................................................................................</v>
      </c>
      <c r="D19" s="127"/>
      <c r="E19" s="127"/>
      <c r="F19" s="128"/>
      <c r="G19" s="59" t="s">
        <v>72</v>
      </c>
      <c r="H19" s="39">
        <f>IF('1. Division'!H19&lt;&gt;"",'1. Division'!H19,"")</f>
        <v>1</v>
      </c>
      <c r="I19" s="154">
        <f t="shared" si="1"/>
        <v>1</v>
      </c>
      <c r="J19" s="155"/>
      <c r="K19" s="168" t="str">
        <f t="shared" si="2"/>
        <v/>
      </c>
      <c r="L19" s="155"/>
      <c r="M19" s="168" t="str">
        <f t="shared" si="3"/>
        <v/>
      </c>
      <c r="N19" s="169"/>
      <c r="O19" s="176" t="str">
        <f t="shared" si="4"/>
        <v/>
      </c>
      <c r="P19" s="155"/>
      <c r="Q19" s="168" t="str">
        <f t="shared" si="5"/>
        <v>X</v>
      </c>
      <c r="R19" s="155"/>
      <c r="S19" s="168" t="str">
        <f t="shared" si="6"/>
        <v/>
      </c>
      <c r="T19" s="169"/>
      <c r="U19" s="176" t="str">
        <f t="shared" si="7"/>
        <v/>
      </c>
      <c r="V19" s="192"/>
      <c r="W19" s="168" t="str">
        <f t="shared" si="8"/>
        <v>X</v>
      </c>
      <c r="X19" s="155"/>
      <c r="Y19" s="154" t="str">
        <f t="shared" si="9"/>
        <v/>
      </c>
      <c r="Z19" s="155"/>
      <c r="AA19" s="176">
        <f t="shared" si="10"/>
        <v>1</v>
      </c>
      <c r="AB19" s="192"/>
      <c r="AC19" s="168" t="str">
        <f t="shared" si="11"/>
        <v/>
      </c>
      <c r="AD19" s="155"/>
      <c r="AE19" s="168" t="str">
        <f t="shared" si="12"/>
        <v/>
      </c>
      <c r="AF19" s="169"/>
      <c r="AG19" s="176">
        <f t="shared" si="13"/>
        <v>1</v>
      </c>
      <c r="AH19" s="192"/>
      <c r="AI19" s="168" t="str">
        <f t="shared" si="14"/>
        <v/>
      </c>
      <c r="AJ19" s="155"/>
      <c r="AK19" s="154" t="str">
        <f t="shared" si="15"/>
        <v/>
      </c>
      <c r="AL19" s="155"/>
      <c r="AM19" s="176">
        <f t="shared" si="16"/>
        <v>1</v>
      </c>
      <c r="AN19" s="192"/>
      <c r="AO19" s="168" t="str">
        <f t="shared" si="17"/>
        <v/>
      </c>
      <c r="AP19" s="155"/>
      <c r="AQ19" s="168" t="str">
        <f t="shared" si="18"/>
        <v/>
      </c>
      <c r="AR19" s="169"/>
      <c r="AS19" s="176">
        <f t="shared" si="19"/>
        <v>1</v>
      </c>
      <c r="AT19" s="192"/>
      <c r="AU19" s="168" t="str">
        <f t="shared" si="20"/>
        <v/>
      </c>
      <c r="AV19" s="155"/>
      <c r="AW19" s="154" t="str">
        <f t="shared" si="21"/>
        <v/>
      </c>
      <c r="AX19" s="155"/>
      <c r="AY19" s="176" t="str">
        <f t="shared" si="22"/>
        <v/>
      </c>
      <c r="AZ19" s="192"/>
      <c r="BA19" s="168" t="str">
        <f t="shared" si="23"/>
        <v>X</v>
      </c>
      <c r="BB19" s="155"/>
      <c r="BC19" s="168" t="str">
        <f t="shared" si="24"/>
        <v/>
      </c>
      <c r="BD19" s="169"/>
      <c r="BE19" s="176">
        <f t="shared" si="25"/>
        <v>1</v>
      </c>
      <c r="BF19" s="192"/>
      <c r="BG19" s="168" t="str">
        <f t="shared" si="26"/>
        <v/>
      </c>
      <c r="BH19" s="155"/>
      <c r="BI19" s="154" t="str">
        <f t="shared" si="27"/>
        <v/>
      </c>
      <c r="BJ19" s="155"/>
      <c r="BK19" s="176" t="str">
        <f t="shared" si="28"/>
        <v/>
      </c>
      <c r="BL19" s="192"/>
      <c r="BM19" s="168" t="str">
        <f t="shared" si="29"/>
        <v/>
      </c>
      <c r="BN19" s="155"/>
      <c r="BO19" s="168">
        <f t="shared" si="30"/>
        <v>2</v>
      </c>
      <c r="BP19" s="169"/>
      <c r="BQ19" s="24"/>
      <c r="BR19" s="21" t="str">
        <f>IF(CG14=13,CONCATENATE(DB!BE54,"."),CONCATENATE(DB!BA54,"."))</f>
        <v>5.</v>
      </c>
      <c r="BS19" s="22" t="str">
        <f>IF(CG14=13,DB!BF54,DB!X54)</f>
        <v>Schøn</v>
      </c>
      <c r="BT19" s="16">
        <f>IF(CG14=13,DB!BL54,DB!AJ54)</f>
        <v>40</v>
      </c>
      <c r="BU19" s="16"/>
      <c r="BV19" s="16">
        <f>IF(CG14=13,DB!BM54,DB!AL54)</f>
        <v>17</v>
      </c>
      <c r="BW19" s="16"/>
      <c r="BX19" s="16">
        <f>IF(CG14=13,DB!BN54,DB!AN54)</f>
        <v>9</v>
      </c>
      <c r="BY19" s="16"/>
      <c r="BZ19" s="16">
        <f>IF(CG14=13,DB!BO54,DB!AP54)</f>
        <v>14</v>
      </c>
      <c r="CA19" s="16"/>
      <c r="CB19" s="21">
        <f>IF(CG14=13,DB!BP54,DB!AR54)</f>
        <v>247</v>
      </c>
      <c r="CC19" s="16" t="s">
        <v>20</v>
      </c>
      <c r="CD19" s="22">
        <f>IF(CG14=13,DB!BQ54,DB!AU54)</f>
        <v>245</v>
      </c>
      <c r="CE19" s="16"/>
      <c r="CF19" s="21">
        <f>IF(CG14=13,DB!BR54,DB!AX54)</f>
        <v>60</v>
      </c>
      <c r="CH19" s="16">
        <f>IF(BE32="",DK28,0)</f>
        <v>3</v>
      </c>
      <c r="CI19" s="16">
        <f>IF(BE32="",1,0)</f>
        <v>1</v>
      </c>
      <c r="CJ19" s="16" t="str">
        <f>IF(BF26=DB!K50,DB!W50,IF(BF26=DB!K51,DB!W51,IF(BF26=DB!K52,DB!W52,IF(BF26=DB!K53,DB!W53,IF(BF26=DB!K54,DB!W54,IF(BF26=DB!K55,DB!W55,IF(BF26=DB!K56,DB!W56,IF(BF26=DB!K57,DB!W57,CK19))))))))</f>
        <v/>
      </c>
      <c r="CK19" s="16" t="str">
        <f>IF(BF26=DB!K58,DB!W58,IF(BF26=DB!K59,DB!W59,IF(BF26=DB!K61,DB!W61,IF(BF26=DB!K62,DB!W62,IF(BF26=DB!K63,DB!W63,IF(BF26=DB!K64,DB!W64,IF(BF26=DB!K65,DB!W65,IF(BF26=DB!K66,DB!W66,CL19))))))))</f>
        <v/>
      </c>
      <c r="CL19" s="16" t="str">
        <f>IF(BF26=DB!K67,DB!W67,IF(BF26=DB!K68,DB!W68,IF(BF26=DB!K69,DB!W69,DB!W70)))</f>
        <v/>
      </c>
      <c r="CM19" s="16" t="str">
        <f>IF(J26=Rækker!B47,Rækker!B55,IF(J26=Rækker!D47,Rækker!D55,IF(J26=Rækker!F47,Rækker!F55,IF(J26=Rækker!H47,Rækker!H55,IF(J26=Rækker!J47,Rækker!J55,IF(J26=Rækker!L47,Rækker!L55,IF(J26=Rækker!N47,Rækker!N55,IF(J26=Rækker!P47,Rækker!P55,CN19))))))))</f>
        <v>x</v>
      </c>
      <c r="CN19" s="16">
        <f>IF(J26=Rækker!R47,Rækker!R55,IF(J26=Rækker!T47,Rækker!T55,IF(J26=Rækker!V47,Rækker!V55,IF(J26=Rækker!X47,Rækker!X55,IF(J26=Rækker!Z47,Rækker!Z55,IF(J26=Rækker!AB47,Rækker!AB55,IF(J26=Rækker!AD47,Rækker!AD55,IF(J26=Rækker!AF47,Rækker!AF55,CO19))))))))</f>
        <v>0</v>
      </c>
      <c r="CO19" s="16">
        <f>IF(J26=Rækker!AH47,Rækker!AH55,IF(J26=Rækker!AJ47,Rækker!AJ55,IF(J26=Rækker!AL47,Rækker!AL55,IF(J26=Rækker!AN47,Rækker!AN55,0))))</f>
        <v>0</v>
      </c>
      <c r="CP19" s="16">
        <f>IF(P26=Rækker!B47,Rækker!B55,IF(P26=Rækker!D47,Rækker!D55,IF(P26=Rækker!F47,Rækker!F55,IF(P26=Rækker!H47,Rækker!H55,IF(P26=Rækker!J47,Rækker!J55,IF(P26=Rækker!L47,Rækker!L55,IF(P26=Rækker!N47,Rækker!N55,IF(P26=Rækker!P47,Rækker!P55,CQ19))))))))</f>
        <v>2</v>
      </c>
      <c r="CQ19" s="16">
        <f>IF(P26=Rækker!R47,Rækker!R55,IF(P26=Rækker!T47,Rækker!T55,IF(P26=Rækker!V47,Rækker!V55,IF(P26=Rækker!X47,Rækker!X55,IF(P26=Rækker!Z47,Rækker!Z55,IF(P26=Rækker!AB47,Rækker!AB55,IF(P26=Rækker!AD47,Rækker!AD55,IF(P26=Rækker!AF47,Rækker!AF55,CR19))))))))</f>
        <v>2</v>
      </c>
      <c r="CR19" s="16">
        <f>IF(P26=Rækker!AH47,Rækker!AH55,IF(P26=Rækker!AJ47,Rækker!AJ55,IF(P26=Rækker!AL47,Rækker!AL55,IF(P26=Rækker!AN47,Rækker!AN55,0))))</f>
        <v>0</v>
      </c>
      <c r="CS19" s="16">
        <f>IF(V26=Rækker!B47,Rækker!B55,IF(V26=Rækker!D47,Rækker!D55,IF(V26=Rækker!F47,Rækker!F55,IF(V26=Rækker!H47,Rækker!H55,IF(V26=Rækker!J47,Rækker!J55,IF(V26=Rækker!L47,Rækker!L55,IF(V26=Rækker!N47,Rækker!N55,IF(V26=Rækker!P47,Rækker!P55,CT19))))))))</f>
        <v>2</v>
      </c>
      <c r="CT19" s="16">
        <f>IF(V26=Rækker!R47,Rækker!R55,IF(V26=Rækker!T47,Rækker!T55,IF(V26=Rækker!V47,Rækker!V55,IF(V26=Rækker!X47,Rækker!X55,IF(V26=Rækker!Z47,Rækker!Z55,IF(V26=Rækker!AB47,Rækker!AB55,IF(V26=Rækker!AD47,Rækker!AD55,IF(V26=Rækker!AF47,Rækker!AF55,CU19))))))))</f>
        <v>0</v>
      </c>
      <c r="CU19" s="16">
        <f>IF(V26=Rækker!AH47,Rækker!AH55,IF(V26=Rækker!AJ47,Rækker!AJ55,IF(V26=Rækker!AL47,Rækker!AL55,IF(V26=Rækker!AN47,Rækker!AN55,0))))</f>
        <v>0</v>
      </c>
      <c r="CV19" s="16">
        <f>IF(AB26=Rækker!B47,Rækker!B55,IF(AB26=Rækker!D47,Rækker!D55,IF(AB26=Rækker!F47,Rækker!F55,IF(AB26=Rækker!H47,Rækker!H55,IF(AB26=Rækker!J47,Rækker!J55,IF(AB26=Rækker!L47,Rækker!L55,IF(AB26=Rækker!N47,Rækker!N55,IF(AB26=Rækker!P47,Rækker!P55,CW19))))))))</f>
        <v>2</v>
      </c>
      <c r="CW19" s="16">
        <f>IF(AB26=Rækker!R47,Rækker!R55,IF(AB26=Rækker!T47,Rækker!T55,IF(AB26=Rækker!V47,Rækker!V55,IF(AB26=Rækker!X47,Rækker!X55,IF(AB26=Rækker!Z47,Rækker!Z55,IF(AB26=Rækker!AB47,Rækker!AB55,IF(AB26=Rækker!AD47,Rækker!AD55,IF(AB26=Rækker!AF47,Rækker!AF55,CX19))))))))</f>
        <v>2</v>
      </c>
      <c r="CX19" s="16">
        <f>IF(AB26=Rækker!AH47,Rækker!AH55,IF(AB26=Rækker!AJ47,Rækker!AJ55,IF(AB26=Rækker!AL47,Rækker!AL55,IF(AB26=Rækker!AN47,Rækker!AN55,0))))</f>
        <v>0</v>
      </c>
      <c r="CY19" s="16">
        <f>IF(AH26=Rækker!B47,Rækker!B55,IF(AH26=Rækker!D47,Rækker!D55,IF(AH26=Rækker!F47,Rækker!F55,IF(AH26=Rækker!H47,Rækker!H55,IF(AH26=Rækker!J47,Rækker!J55,IF(AH26=Rækker!L47,Rækker!L55,IF(AH26=Rækker!N47,Rækker!N55,IF(AH26=Rækker!P47,Rækker!P55,CZ19))))))))</f>
        <v>2</v>
      </c>
      <c r="CZ19" s="16">
        <f>IF(AH26=Rækker!R47,Rækker!R55,IF(AH26=Rækker!T47,Rækker!T55,IF(AH26=Rækker!V47,Rækker!V55,IF(AH26=Rækker!X47,Rækker!X55,IF(AH26=Rækker!Z47,Rækker!Z55,IF(AH26=Rækker!AB47,Rækker!AB55,IF(AH26=Rækker!AD47,Rækker!AD55,IF(AH26=Rækker!AF47,Rækker!AF55,DA19))))))))</f>
        <v>2</v>
      </c>
      <c r="DA19" s="16">
        <f>IF(AH26=Rækker!AH47,Rækker!AH55,IF(AH26=Rækker!AJ47,Rækker!AJ55,IF(AH26=Rækker!AL47,Rækker!AL55,IF(AH26=Rækker!AN47,Rækker!AN55,0))))</f>
        <v>2</v>
      </c>
      <c r="DB19" s="16" t="str">
        <f>IF(AN26=Rækker!B47,Rækker!B55,IF(AN26=Rækker!D47,Rækker!D55,IF(AN26=Rækker!F47,Rækker!F55,IF(AN26=Rækker!H47,Rækker!H55,IF(AN26=Rækker!J47,Rækker!J55,IF(AN26=Rækker!L47,Rækker!L55,IF(AN26=Rækker!N47,Rækker!N55,IF(AN26=Rækker!P47,Rækker!P55,DC19))))))))</f>
        <v>x</v>
      </c>
      <c r="DC19" s="16" t="str">
        <f>IF(AN26=Rækker!R47,Rækker!R55,IF(AN26=Rækker!T47,Rækker!T55,IF(AN26=Rækker!V47,Rækker!V55,IF(AN26=Rækker!X47,Rækker!X55,IF(AN26=Rækker!Z47,Rækker!Z55,IF(AN26=Rækker!AB47,Rækker!AB55,IF(AN26=Rækker!AD47,Rækker!AD55,IF(AN26=Rækker!AF47,Rækker!AF55,DD19))))))))</f>
        <v>x</v>
      </c>
      <c r="DD19" s="16">
        <f>IF(AN26=Rækker!AH47,Rækker!AH55,IF(AN26=Rækker!AJ47,Rækker!AJ55,IF(AN26=Rækker!AL47,Rækker!AL55,IF(AN26=Rækker!AN47,Rækker!AN55,0))))</f>
        <v>0</v>
      </c>
      <c r="DE19" s="16">
        <f>IF(AT26=Rækker!B47,Rækker!B55,IF(AT26=Rækker!D47,Rækker!D55,IF(AT26=Rækker!F47,Rækker!F55,IF(AT26=Rækker!H47,Rækker!H55,IF(AT26=Rækker!J47,Rækker!J55,IF(AT26=Rækker!L47,Rækker!L55,IF(AT26=Rækker!N47,Rækker!N55,IF(AT26=Rækker!P47,Rækker!P55,DF19))))))))</f>
        <v>2</v>
      </c>
      <c r="DF19" s="16">
        <f>IF(AT26=Rækker!R47,Rækker!R55,IF(AT26=Rækker!T47,Rækker!T55,IF(AT26=Rækker!V47,Rækker!V55,IF(AT26=Rækker!X47,Rækker!X55,IF(AT26=Rækker!Z47,Rækker!Z55,IF(AT26=Rækker!AB47,Rækker!AB55,IF(AT26=Rækker!AD47,Rækker!AD55,IF(AT26=Rækker!AF47,Rækker!AF55,DG19))))))))</f>
        <v>2</v>
      </c>
      <c r="DG19" s="16">
        <f>IF(AT26=Rækker!AH47,Rækker!AH55,IF(AT26=Rækker!AJ47,Rækker!AJ55,IF(AT26=Rækker!AL47,Rækker!AL55,IF(AT26=Rækker!AN47,Rækker!AN55,0))))</f>
        <v>0</v>
      </c>
      <c r="DH19" s="16">
        <f>IF(AZ26=Rækker!B47,Rækker!B55,IF(AZ26=Rækker!D47,Rækker!D55,IF(AZ26=Rækker!F47,Rækker!F55,IF(AZ26=Rækker!H47,Rækker!H55,IF(AZ26=Rækker!J47,Rækker!J55,IF(AZ26=Rækker!L47,Rækker!L55,IF(AZ26=Rækker!N47,Rækker!N55,IF(AZ26=Rækker!P47,Rækker!P55,DI19))))))))</f>
        <v>2</v>
      </c>
      <c r="DI19" s="16">
        <f>IF(AZ26=Rækker!R47,Rækker!R55,IF(AZ26=Rækker!T47,Rækker!T55,IF(AZ26=Rækker!V47,Rækker!V55,IF(AZ26=Rækker!X47,Rækker!X55,IF(AZ26=Rækker!Z47,Rækker!Z55,IF(AZ26=Rækker!AB47,Rækker!AB55,IF(AZ26=Rækker!AD47,Rækker!AD55,IF(AZ26=Rækker!AF47,Rækker!AF55,DJ19))))))))</f>
        <v>0</v>
      </c>
      <c r="DJ19" s="16">
        <f>IF(AZ26=Rækker!AH47,Rækker!AH55,IF(AZ26=Rækker!AJ47,Rækker!AJ55,IF(AZ26=Rækker!AL47,Rækker!AL55,IF(AZ26=Rækker!AN47,Rækker!AN55,0))))</f>
        <v>0</v>
      </c>
      <c r="DK19" s="16">
        <f>IF(BF26=Rækker!B47,Rækker!B55,IF(BF26=Rækker!D47,Rækker!D55,IF(BF26=Rækker!F47,Rækker!F55,IF(BF26=Rækker!H47,Rækker!H55,IF(BF26=Rækker!J47,Rækker!J55,IF(BF26=Rækker!L47,Rækker!L55,IF(BF26=Rækker!N47,Rækker!N55,IF(BF26=Rækker!P47,Rækker!P55,DL19))))))))</f>
        <v>2</v>
      </c>
      <c r="DL19" s="16">
        <f>IF(BF26=Rækker!R47,Rækker!R55,IF(BF26=Rækker!T47,Rækker!T55,IF(BF26=Rækker!V47,Rækker!V55,IF(BF26=Rækker!X47,Rækker!X55,IF(BF26=Rækker!Z47,Rækker!Z55,IF(BF26=Rækker!AB47,Rækker!AB55,IF(BF26=Rækker!AD47,Rækker!AD55,IF(BF26=Rækker!AF47,Rækker!AF55,DM19))))))))</f>
        <v>2</v>
      </c>
      <c r="DM19" s="16">
        <f>IF(BF26=Rækker!AH47,Rækker!AH55,IF(BF26=Rækker!AJ47,Rækker!AJ55,IF(BF26=Rækker!AL47,Rækker!AL55,IF(BF26=Rækker!AN47,Rækker!AN55,0))))</f>
        <v>2</v>
      </c>
      <c r="DN19" s="16">
        <f>IF(BL26=Rækker!B47,Rækker!B55,IF(BL26=Rækker!D47,Rækker!D55,IF(BL26=Rækker!F47,Rækker!F55,IF(BL26=Rækker!H47,Rækker!H55,IF(BL26=Rækker!J47,Rækker!J55,IF(BL26=Rækker!L47,Rækker!L55,IF(BL26=Rækker!N47,Rækker!N55,IF(BL26=Rækker!P47,Rækker!P55,DO19))))))))</f>
        <v>0</v>
      </c>
      <c r="DO19" s="16">
        <f>IF(BL26=Rækker!R47,Rækker!R55,IF(BL26=Rækker!T47,Rækker!T55,IF(BL26=Rækker!V47,Rækker!V55,IF(BL26=Rækker!X47,Rækker!X55,IF(BL26=Rækker!Z47,Rækker!Z55,IF(BL26=Rækker!AB47,Rækker!AB55,IF(BL26=Rækker!AD47,Rækker!AD55,IF(BL26=Rækker!AF47,Rækker!AF55,DP19))))))))</f>
        <v>0</v>
      </c>
      <c r="DP19" s="16">
        <f>IF(BL26=Rækker!AH47,Rækker!AH55,IF(BL26=Rækker!AJ47,Rækker!AJ55,IF(BL26=Rækker!AL47,Rækker!AL55,IF(BL26=Rækker!AN47,Rækker!AN55,0))))</f>
        <v>0</v>
      </c>
    </row>
    <row r="20" spans="1:120" ht="14.45" customHeight="1" x14ac:dyDescent="0.15">
      <c r="A20" s="58"/>
      <c r="B20" s="60" t="s">
        <v>65</v>
      </c>
      <c r="C20" s="122" t="str">
        <f>CONCATENATE(Kampe!B14," - ",Kampe!D14,"..........................................................................................")</f>
        <v>Wolverhampton - Watford..........................................................................................</v>
      </c>
      <c r="D20" s="122"/>
      <c r="E20" s="122"/>
      <c r="F20" s="129"/>
      <c r="G20" s="59" t="s">
        <v>72</v>
      </c>
      <c r="H20" s="37">
        <f>IF('1. Division'!H20&lt;&gt;"",'1. Division'!H20,"")</f>
        <v>1</v>
      </c>
      <c r="I20" s="156">
        <f t="shared" si="1"/>
        <v>1</v>
      </c>
      <c r="J20" s="157"/>
      <c r="K20" s="170" t="str">
        <f t="shared" si="2"/>
        <v/>
      </c>
      <c r="L20" s="157"/>
      <c r="M20" s="170" t="str">
        <f t="shared" si="3"/>
        <v/>
      </c>
      <c r="N20" s="171"/>
      <c r="O20" s="174">
        <f t="shared" si="4"/>
        <v>1</v>
      </c>
      <c r="P20" s="157"/>
      <c r="Q20" s="170" t="str">
        <f t="shared" si="5"/>
        <v/>
      </c>
      <c r="R20" s="157"/>
      <c r="S20" s="170" t="str">
        <f t="shared" si="6"/>
        <v/>
      </c>
      <c r="T20" s="171"/>
      <c r="U20" s="189">
        <f t="shared" si="7"/>
        <v>1</v>
      </c>
      <c r="V20" s="190"/>
      <c r="W20" s="184" t="str">
        <f t="shared" si="8"/>
        <v/>
      </c>
      <c r="X20" s="185"/>
      <c r="Y20" s="191" t="str">
        <f t="shared" si="9"/>
        <v/>
      </c>
      <c r="Z20" s="185"/>
      <c r="AA20" s="189">
        <f t="shared" si="10"/>
        <v>1</v>
      </c>
      <c r="AB20" s="190"/>
      <c r="AC20" s="184" t="str">
        <f t="shared" si="11"/>
        <v/>
      </c>
      <c r="AD20" s="185"/>
      <c r="AE20" s="184" t="str">
        <f t="shared" si="12"/>
        <v/>
      </c>
      <c r="AF20" s="186"/>
      <c r="AG20" s="189">
        <f t="shared" si="13"/>
        <v>1</v>
      </c>
      <c r="AH20" s="190"/>
      <c r="AI20" s="184" t="str">
        <f t="shared" si="14"/>
        <v/>
      </c>
      <c r="AJ20" s="185"/>
      <c r="AK20" s="191" t="str">
        <f t="shared" si="15"/>
        <v/>
      </c>
      <c r="AL20" s="185"/>
      <c r="AM20" s="189">
        <f t="shared" si="16"/>
        <v>1</v>
      </c>
      <c r="AN20" s="190"/>
      <c r="AO20" s="184" t="str">
        <f t="shared" si="17"/>
        <v/>
      </c>
      <c r="AP20" s="185"/>
      <c r="AQ20" s="184" t="str">
        <f t="shared" si="18"/>
        <v/>
      </c>
      <c r="AR20" s="186"/>
      <c r="AS20" s="189">
        <f t="shared" si="19"/>
        <v>1</v>
      </c>
      <c r="AT20" s="190"/>
      <c r="AU20" s="184" t="str">
        <f t="shared" si="20"/>
        <v/>
      </c>
      <c r="AV20" s="185"/>
      <c r="AW20" s="191" t="str">
        <f t="shared" si="21"/>
        <v/>
      </c>
      <c r="AX20" s="185"/>
      <c r="AY20" s="189">
        <f t="shared" si="22"/>
        <v>1</v>
      </c>
      <c r="AZ20" s="190"/>
      <c r="BA20" s="184" t="str">
        <f t="shared" si="23"/>
        <v/>
      </c>
      <c r="BB20" s="185"/>
      <c r="BC20" s="184" t="str">
        <f t="shared" si="24"/>
        <v/>
      </c>
      <c r="BD20" s="186"/>
      <c r="BE20" s="189">
        <f t="shared" si="25"/>
        <v>1</v>
      </c>
      <c r="BF20" s="190"/>
      <c r="BG20" s="184" t="str">
        <f t="shared" si="26"/>
        <v/>
      </c>
      <c r="BH20" s="185"/>
      <c r="BI20" s="191" t="str">
        <f t="shared" si="27"/>
        <v/>
      </c>
      <c r="BJ20" s="185"/>
      <c r="BK20" s="189">
        <f t="shared" si="28"/>
        <v>1</v>
      </c>
      <c r="BL20" s="190"/>
      <c r="BM20" s="184" t="str">
        <f t="shared" si="29"/>
        <v/>
      </c>
      <c r="BN20" s="185"/>
      <c r="BO20" s="184" t="str">
        <f t="shared" si="30"/>
        <v/>
      </c>
      <c r="BP20" s="186"/>
      <c r="BQ20" s="24"/>
      <c r="BR20" s="21" t="str">
        <f>IF(CG14=13,CONCATENATE(DB!BE55,"."),CONCATENATE(DB!BA55,"."))</f>
        <v>6.</v>
      </c>
      <c r="BS20" s="22" t="str">
        <f>IF(CG14=13,DB!BF55,DB!X55)</f>
        <v>Sergio</v>
      </c>
      <c r="BT20" s="16">
        <f>IF(CG14=13,DB!BL55,DB!AJ55)</f>
        <v>40</v>
      </c>
      <c r="BU20" s="16"/>
      <c r="BV20" s="16">
        <f>IF(CG14=13,DB!BM55,DB!AL55)</f>
        <v>16</v>
      </c>
      <c r="BW20" s="16"/>
      <c r="BX20" s="16">
        <f>IF(CG14=13,DB!BN55,DB!AN55)</f>
        <v>11</v>
      </c>
      <c r="BY20" s="16"/>
      <c r="BZ20" s="16">
        <f>IF(CG14=13,DB!BO55,DB!AP55)</f>
        <v>13</v>
      </c>
      <c r="CA20" s="16"/>
      <c r="CB20" s="21">
        <f>IF(CG14=13,DB!BP55,DB!AR55)</f>
        <v>237</v>
      </c>
      <c r="CC20" s="16" t="s">
        <v>20</v>
      </c>
      <c r="CD20" s="22">
        <f>IF(CG14=13,DB!BQ55,DB!AU55)</f>
        <v>228</v>
      </c>
      <c r="CE20" s="16"/>
      <c r="CF20" s="21">
        <f>IF(CG14=13,DB!BR55,DB!AX55)</f>
        <v>59</v>
      </c>
      <c r="CH20" s="16">
        <f>IF(BK32="",DN28,0)</f>
        <v>0</v>
      </c>
      <c r="CI20" s="16">
        <f>IF(BK32="",1,0)</f>
        <v>0</v>
      </c>
      <c r="CJ20" s="16" t="str">
        <f>IF(BL26=DB!K50,DB!W50,IF(BL26=DB!K51,DB!W51,IF(BL26=DB!K52,DB!W52,IF(BL26=DB!K53,DB!W53,IF(BL26=DB!K54,DB!W54,IF(BL26=DB!K55,DB!W55,IF(BL26=DB!K56,DB!W56,IF(BL26=DB!K57,DB!W57,CK20))))))))</f>
        <v>Res 5</v>
      </c>
      <c r="CK20" s="16" t="str">
        <f>IF(BL26=DB!K58,DB!W58,IF(BL26=DB!K59,DB!W59,IF(BL26=DB!K61,DB!W61,IF(BL26=DB!K62,DB!W62,IF(BL26=DB!K63,DB!W63,IF(BL26=DB!K64,DB!W64,IF(BL26=DB!K65,DB!W65,IF(BL26=DB!K66,DB!W66,CL20))))))))</f>
        <v/>
      </c>
      <c r="CL20" s="16" t="str">
        <f>IF(BL26=DB!K67,DB!W67,IF(BL26=DB!K68,DB!W68,IF(BL26=DB!K69,DB!W69,DB!W70)))</f>
        <v/>
      </c>
      <c r="CM20" s="16">
        <f>IF(J26=Rækker!B47,Rækker!B56,IF(J26=Rækker!D47,Rækker!D56,IF(J26=Rækker!F47,Rækker!F56,IF(J26=Rækker!H47,Rækker!H56,IF(J26=Rækker!J47,Rækker!J56,IF(J26=Rækker!L47,Rækker!L56,IF(J26=Rækker!N47,Rækker!N56,IF(J26=Rækker!P47,Rækker!P56,CN20))))))))</f>
        <v>2</v>
      </c>
      <c r="CN20" s="16">
        <f>IF(J26=Rækker!R47,Rækker!R56,IF(J26=Rækker!T47,Rækker!T56,IF(J26=Rækker!V47,Rækker!V56,IF(J26=Rækker!X47,Rækker!X56,IF(J26=Rækker!Z47,Rækker!Z56,IF(J26=Rækker!AB47,Rækker!AB56,IF(J26=Rækker!AD47,Rækker!AD56,IF(J26=Rækker!AF47,Rækker!AF56,CO20))))))))</f>
        <v>0</v>
      </c>
      <c r="CO20" s="16">
        <f>IF(J26=Rækker!AH47,Rækker!AH56,IF(J26=Rækker!AJ47,Rækker!AJ56,IF(J26=Rækker!AL47,Rækker!AL56,IF(J26=Rækker!AN47,Rækker!AN56,0))))</f>
        <v>0</v>
      </c>
      <c r="CP20" s="16">
        <f>IF(P26=Rækker!B47,Rækker!B56,IF(P26=Rækker!D47,Rækker!D56,IF(P26=Rækker!F47,Rækker!F56,IF(P26=Rækker!H47,Rækker!H56,IF(P26=Rækker!J47,Rækker!J56,IF(P26=Rækker!L47,Rækker!L56,IF(P26=Rækker!N47,Rækker!N56,IF(P26=Rækker!P47,Rækker!P56,CQ20))))))))</f>
        <v>2</v>
      </c>
      <c r="CQ20" s="16">
        <f>IF(P26=Rækker!R47,Rækker!R56,IF(P26=Rækker!T47,Rækker!T56,IF(P26=Rækker!V47,Rækker!V56,IF(P26=Rækker!X47,Rækker!X56,IF(P26=Rækker!Z47,Rækker!Z56,IF(P26=Rækker!AB47,Rækker!AB56,IF(P26=Rækker!AD47,Rækker!AD56,IF(P26=Rækker!AF47,Rækker!AF56,CR20))))))))</f>
        <v>2</v>
      </c>
      <c r="CR20" s="16">
        <f>IF(P26=Rækker!AH47,Rækker!AH56,IF(P26=Rækker!AJ47,Rækker!AJ56,IF(P26=Rækker!AL47,Rækker!AL56,IF(P26=Rækker!AN47,Rækker!AN56,0))))</f>
        <v>0</v>
      </c>
      <c r="CS20" s="16">
        <f>IF(V26=Rækker!B47,Rækker!B56,IF(V26=Rækker!D47,Rækker!D56,IF(V26=Rækker!F47,Rækker!F56,IF(V26=Rækker!H47,Rækker!H56,IF(V26=Rækker!J47,Rækker!J56,IF(V26=Rækker!L47,Rækker!L56,IF(V26=Rækker!N47,Rækker!N56,IF(V26=Rækker!P47,Rækker!P56,CT20))))))))</f>
        <v>2</v>
      </c>
      <c r="CT20" s="16">
        <f>IF(V26=Rækker!R47,Rækker!R56,IF(V26=Rækker!T47,Rækker!T56,IF(V26=Rækker!V47,Rækker!V56,IF(V26=Rækker!X47,Rækker!X56,IF(V26=Rækker!Z47,Rækker!Z56,IF(V26=Rækker!AB47,Rækker!AB56,IF(V26=Rækker!AD47,Rækker!AD56,IF(V26=Rækker!AF47,Rækker!AF56,CU20))))))))</f>
        <v>0</v>
      </c>
      <c r="CU20" s="16">
        <f>IF(V26=Rækker!AH47,Rækker!AH56,IF(V26=Rækker!AJ47,Rækker!AJ56,IF(V26=Rækker!AL47,Rækker!AL56,IF(V26=Rækker!AN47,Rækker!AN56,0))))</f>
        <v>0</v>
      </c>
      <c r="CV20" s="16">
        <f>IF(AB26=Rækker!B47,Rækker!B56,IF(AB26=Rækker!D47,Rækker!D56,IF(AB26=Rækker!F47,Rækker!F56,IF(AB26=Rækker!H47,Rækker!H56,IF(AB26=Rækker!J47,Rækker!J56,IF(AB26=Rækker!L47,Rækker!L56,IF(AB26=Rækker!N47,Rækker!N56,IF(AB26=Rækker!P47,Rækker!P56,CW20))))))))</f>
        <v>2</v>
      </c>
      <c r="CW20" s="16">
        <f>IF(AB26=Rækker!R47,Rækker!R56,IF(AB26=Rækker!T47,Rækker!T56,IF(AB26=Rækker!V47,Rækker!V56,IF(AB26=Rækker!X47,Rækker!X56,IF(AB26=Rækker!Z47,Rækker!Z56,IF(AB26=Rækker!AB47,Rækker!AB56,IF(AB26=Rækker!AD47,Rækker!AD56,IF(AB26=Rækker!AF47,Rækker!AF56,CX20))))))))</f>
        <v>2</v>
      </c>
      <c r="CX20" s="16">
        <f>IF(AB26=Rækker!AH47,Rækker!AH56,IF(AB26=Rækker!AJ47,Rækker!AJ56,IF(AB26=Rækker!AL47,Rækker!AL56,IF(AB26=Rækker!AN47,Rækker!AN56,0))))</f>
        <v>0</v>
      </c>
      <c r="CY20" s="16">
        <f>IF(AH26=Rækker!B47,Rækker!B56,IF(AH26=Rækker!D47,Rækker!D56,IF(AH26=Rækker!F47,Rækker!F56,IF(AH26=Rækker!H47,Rækker!H56,IF(AH26=Rækker!J47,Rækker!J56,IF(AH26=Rækker!L47,Rækker!L56,IF(AH26=Rækker!N47,Rækker!N56,IF(AH26=Rækker!P47,Rækker!P56,CZ20))))))))</f>
        <v>2</v>
      </c>
      <c r="CZ20" s="16">
        <f>IF(AH26=Rækker!R47,Rækker!R56,IF(AH26=Rækker!T47,Rækker!T56,IF(AH26=Rækker!V47,Rækker!V56,IF(AH26=Rækker!X47,Rækker!X56,IF(AH26=Rækker!Z47,Rækker!Z56,IF(AH26=Rækker!AB47,Rækker!AB56,IF(AH26=Rækker!AD47,Rækker!AD56,IF(AH26=Rækker!AF47,Rækker!AF56,DA20))))))))</f>
        <v>2</v>
      </c>
      <c r="DA20" s="16">
        <f>IF(AH26=Rækker!AH47,Rækker!AH56,IF(AH26=Rækker!AJ47,Rækker!AJ56,IF(AH26=Rækker!AL47,Rækker!AL56,IF(AH26=Rækker!AN47,Rækker!AN56,0))))</f>
        <v>2</v>
      </c>
      <c r="DB20" s="16">
        <f>IF(AN26=Rækker!B47,Rækker!B56,IF(AN26=Rækker!D47,Rækker!D56,IF(AN26=Rækker!F47,Rækker!F56,IF(AN26=Rækker!H47,Rækker!H56,IF(AN26=Rækker!J47,Rækker!J56,IF(AN26=Rækker!L47,Rækker!L56,IF(AN26=Rækker!N47,Rækker!N56,IF(AN26=Rækker!P47,Rækker!P56,DC20))))))))</f>
        <v>2</v>
      </c>
      <c r="DC20" s="16">
        <f>IF(AN26=Rækker!R47,Rækker!R56,IF(AN26=Rækker!T47,Rækker!T56,IF(AN26=Rækker!V47,Rækker!V56,IF(AN26=Rækker!X47,Rækker!X56,IF(AN26=Rækker!Z47,Rækker!Z56,IF(AN26=Rækker!AB47,Rækker!AB56,IF(AN26=Rækker!AD47,Rækker!AD56,IF(AN26=Rækker!AF47,Rækker!AF56,DD20))))))))</f>
        <v>2</v>
      </c>
      <c r="DD20" s="16">
        <f>IF(AN26=Rækker!AH47,Rækker!AH56,IF(AN26=Rækker!AJ47,Rækker!AJ56,IF(AN26=Rækker!AL47,Rækker!AL56,IF(AN26=Rækker!AN47,Rækker!AN56,0))))</f>
        <v>0</v>
      </c>
      <c r="DE20" s="16">
        <f>IF(AT26=Rækker!B47,Rækker!B56,IF(AT26=Rækker!D47,Rækker!D56,IF(AT26=Rækker!F47,Rækker!F56,IF(AT26=Rækker!H47,Rækker!H56,IF(AT26=Rækker!J47,Rækker!J56,IF(AT26=Rækker!L47,Rækker!L56,IF(AT26=Rækker!N47,Rækker!N56,IF(AT26=Rækker!P47,Rækker!P56,DF20))))))))</f>
        <v>2</v>
      </c>
      <c r="DF20" s="16">
        <f>IF(AT26=Rækker!R47,Rækker!R56,IF(AT26=Rækker!T47,Rækker!T56,IF(AT26=Rækker!V47,Rækker!V56,IF(AT26=Rækker!X47,Rækker!X56,IF(AT26=Rækker!Z47,Rækker!Z56,IF(AT26=Rækker!AB47,Rækker!AB56,IF(AT26=Rækker!AD47,Rækker!AD56,IF(AT26=Rækker!AF47,Rækker!AF56,DG20))))))))</f>
        <v>2</v>
      </c>
      <c r="DG20" s="16">
        <f>IF(AT26=Rækker!AH47,Rækker!AH56,IF(AT26=Rækker!AJ47,Rækker!AJ56,IF(AT26=Rækker!AL47,Rækker!AL56,IF(AT26=Rækker!AN47,Rækker!AN56,0))))</f>
        <v>0</v>
      </c>
      <c r="DH20" s="16">
        <f>IF(AZ26=Rækker!B47,Rækker!B56,IF(AZ26=Rækker!D47,Rækker!D56,IF(AZ26=Rækker!F47,Rækker!F56,IF(AZ26=Rækker!H47,Rækker!H56,IF(AZ26=Rækker!J47,Rækker!J56,IF(AZ26=Rækker!L47,Rækker!L56,IF(AZ26=Rækker!N47,Rækker!N56,IF(AZ26=Rækker!P47,Rækker!P56,DI20))))))))</f>
        <v>2</v>
      </c>
      <c r="DI20" s="16">
        <f>IF(AZ26=Rækker!R47,Rækker!R56,IF(AZ26=Rækker!T47,Rækker!T56,IF(AZ26=Rækker!V47,Rækker!V56,IF(AZ26=Rækker!X47,Rækker!X56,IF(AZ26=Rækker!Z47,Rækker!Z56,IF(AZ26=Rækker!AB47,Rækker!AB56,IF(AZ26=Rækker!AD47,Rækker!AD56,IF(AZ26=Rækker!AF47,Rækker!AF56,DJ20))))))))</f>
        <v>0</v>
      </c>
      <c r="DJ20" s="16">
        <f>IF(AZ26=Rækker!AH47,Rækker!AH56,IF(AZ26=Rækker!AJ47,Rækker!AJ56,IF(AZ26=Rækker!AL47,Rækker!AL56,IF(AZ26=Rækker!AN47,Rækker!AN56,0))))</f>
        <v>0</v>
      </c>
      <c r="DK20" s="16">
        <f>IF(BF26=Rækker!B47,Rækker!B56,IF(BF26=Rækker!D47,Rækker!D56,IF(BF26=Rækker!F47,Rækker!F56,IF(BF26=Rækker!H47,Rækker!H56,IF(BF26=Rækker!J47,Rækker!J56,IF(BF26=Rækker!L47,Rækker!L56,IF(BF26=Rækker!N47,Rækker!N56,IF(BF26=Rækker!P47,Rækker!P56,DL20))))))))</f>
        <v>2</v>
      </c>
      <c r="DL20" s="16">
        <f>IF(BF26=Rækker!R47,Rækker!R56,IF(BF26=Rækker!T47,Rækker!T56,IF(BF26=Rækker!V47,Rækker!V56,IF(BF26=Rækker!X47,Rækker!X56,IF(BF26=Rækker!Z47,Rækker!Z56,IF(BF26=Rækker!AB47,Rækker!AB56,IF(BF26=Rækker!AD47,Rækker!AD56,IF(BF26=Rækker!AF47,Rækker!AF56,DM20))))))))</f>
        <v>2</v>
      </c>
      <c r="DM20" s="16">
        <f>IF(BF26=Rækker!AH47,Rækker!AH56,IF(BF26=Rækker!AJ47,Rækker!AJ56,IF(BF26=Rækker!AL47,Rækker!AL56,IF(BF26=Rækker!AN47,Rækker!AN56,0))))</f>
        <v>2</v>
      </c>
      <c r="DN20" s="16">
        <f>IF(BL26=Rækker!B47,Rækker!B56,IF(BL26=Rækker!D47,Rækker!D56,IF(BL26=Rækker!F47,Rækker!F56,IF(BL26=Rækker!H47,Rækker!H56,IF(BL26=Rækker!J47,Rækker!J56,IF(BL26=Rækker!L47,Rækker!L56,IF(BL26=Rækker!N47,Rækker!N56,IF(BL26=Rækker!P47,Rækker!P56,DO20))))))))</f>
        <v>0</v>
      </c>
      <c r="DO20" s="16">
        <f>IF(BL26=Rækker!R47,Rækker!R56,IF(BL26=Rækker!T47,Rækker!T56,IF(BL26=Rækker!V47,Rækker!V56,IF(BL26=Rækker!X47,Rækker!X56,IF(BL26=Rækker!Z47,Rækker!Z56,IF(BL26=Rækker!AB47,Rækker!AB56,IF(BL26=Rækker!AD47,Rækker!AD56,IF(BL26=Rækker!AF47,Rækker!AF56,DP20))))))))</f>
        <v>0</v>
      </c>
      <c r="DP20" s="16">
        <f>IF(BL26=Rækker!AH47,Rækker!AH56,IF(BL26=Rækker!AJ47,Rækker!AJ56,IF(BL26=Rækker!AL47,Rækker!AL56,IF(BL26=Rækker!AN47,Rækker!AN56,0))))</f>
        <v>0</v>
      </c>
    </row>
    <row r="21" spans="1:120" ht="14.45" customHeight="1" x14ac:dyDescent="0.15">
      <c r="A21" s="58"/>
      <c r="B21" s="60" t="s">
        <v>66</v>
      </c>
      <c r="C21" s="122" t="str">
        <f>CONCATENATE(Kampe!B15," - ",Kampe!D15,"..........................................................................................")</f>
        <v>Blackpool - Mansfield..........................................................................................</v>
      </c>
      <c r="D21" s="122"/>
      <c r="E21" s="122"/>
      <c r="F21" s="129"/>
      <c r="G21" s="59" t="s">
        <v>72</v>
      </c>
      <c r="H21" s="38">
        <f>IF('1. Division'!H21&lt;&gt;"",'1. Division'!H21,"")</f>
        <v>2</v>
      </c>
      <c r="I21" s="158" t="str">
        <f t="shared" si="1"/>
        <v/>
      </c>
      <c r="J21" s="159"/>
      <c r="K21" s="172" t="str">
        <f t="shared" si="2"/>
        <v>X</v>
      </c>
      <c r="L21" s="159"/>
      <c r="M21" s="172" t="str">
        <f t="shared" si="3"/>
        <v/>
      </c>
      <c r="N21" s="173"/>
      <c r="O21" s="175">
        <f t="shared" si="4"/>
        <v>1</v>
      </c>
      <c r="P21" s="159"/>
      <c r="Q21" s="172" t="str">
        <f t="shared" si="5"/>
        <v/>
      </c>
      <c r="R21" s="159"/>
      <c r="S21" s="172" t="str">
        <f t="shared" si="6"/>
        <v/>
      </c>
      <c r="T21" s="173"/>
      <c r="U21" s="175" t="str">
        <f t="shared" si="7"/>
        <v/>
      </c>
      <c r="V21" s="188"/>
      <c r="W21" s="172" t="str">
        <f t="shared" si="8"/>
        <v>X</v>
      </c>
      <c r="X21" s="159"/>
      <c r="Y21" s="158" t="str">
        <f t="shared" si="9"/>
        <v/>
      </c>
      <c r="Z21" s="159"/>
      <c r="AA21" s="175" t="str">
        <f t="shared" si="10"/>
        <v/>
      </c>
      <c r="AB21" s="188"/>
      <c r="AC21" s="172" t="str">
        <f t="shared" si="11"/>
        <v/>
      </c>
      <c r="AD21" s="159"/>
      <c r="AE21" s="172">
        <f t="shared" si="12"/>
        <v>2</v>
      </c>
      <c r="AF21" s="173"/>
      <c r="AG21" s="175" t="str">
        <f t="shared" si="13"/>
        <v/>
      </c>
      <c r="AH21" s="188"/>
      <c r="AI21" s="172" t="str">
        <f t="shared" si="14"/>
        <v/>
      </c>
      <c r="AJ21" s="159"/>
      <c r="AK21" s="158">
        <f t="shared" si="15"/>
        <v>2</v>
      </c>
      <c r="AL21" s="159"/>
      <c r="AM21" s="175" t="str">
        <f t="shared" si="16"/>
        <v/>
      </c>
      <c r="AN21" s="188"/>
      <c r="AO21" s="172" t="str">
        <f t="shared" si="17"/>
        <v/>
      </c>
      <c r="AP21" s="159"/>
      <c r="AQ21" s="172">
        <f t="shared" si="18"/>
        <v>2</v>
      </c>
      <c r="AR21" s="173"/>
      <c r="AS21" s="175" t="str">
        <f t="shared" si="19"/>
        <v/>
      </c>
      <c r="AT21" s="188"/>
      <c r="AU21" s="172" t="str">
        <f t="shared" si="20"/>
        <v/>
      </c>
      <c r="AV21" s="159"/>
      <c r="AW21" s="158">
        <f t="shared" si="21"/>
        <v>2</v>
      </c>
      <c r="AX21" s="159"/>
      <c r="AY21" s="175" t="str">
        <f t="shared" si="22"/>
        <v/>
      </c>
      <c r="AZ21" s="188"/>
      <c r="BA21" s="172" t="str">
        <f t="shared" si="23"/>
        <v>X</v>
      </c>
      <c r="BB21" s="159"/>
      <c r="BC21" s="172" t="str">
        <f t="shared" si="24"/>
        <v/>
      </c>
      <c r="BD21" s="173"/>
      <c r="BE21" s="175">
        <f t="shared" si="25"/>
        <v>1</v>
      </c>
      <c r="BF21" s="188"/>
      <c r="BG21" s="172" t="str">
        <f t="shared" si="26"/>
        <v/>
      </c>
      <c r="BH21" s="159"/>
      <c r="BI21" s="158" t="str">
        <f t="shared" si="27"/>
        <v/>
      </c>
      <c r="BJ21" s="159"/>
      <c r="BK21" s="175" t="str">
        <f t="shared" si="28"/>
        <v/>
      </c>
      <c r="BL21" s="188"/>
      <c r="BM21" s="172" t="str">
        <f t="shared" si="29"/>
        <v/>
      </c>
      <c r="BN21" s="159"/>
      <c r="BO21" s="172">
        <f t="shared" si="30"/>
        <v>2</v>
      </c>
      <c r="BP21" s="173"/>
      <c r="BQ21" s="24"/>
      <c r="BR21" s="21" t="str">
        <f>IF(CG14=13,CONCATENATE(DB!BE56,"."),CONCATENATE(DB!BA56,"."))</f>
        <v>7.</v>
      </c>
      <c r="BS21" s="22" t="str">
        <f>IF(CG14=13,DB!BF56,DB!X56)</f>
        <v>Nielsen</v>
      </c>
      <c r="BT21" s="16">
        <f>IF(CG14=13,DB!BL56,DB!AJ56)</f>
        <v>40</v>
      </c>
      <c r="BU21" s="16"/>
      <c r="BV21" s="16">
        <f>IF(CG14=13,DB!BM56,DB!AL56)</f>
        <v>14</v>
      </c>
      <c r="BW21" s="16"/>
      <c r="BX21" s="16">
        <f>IF(CG14=13,DB!BN56,DB!AN56)</f>
        <v>16</v>
      </c>
      <c r="BY21" s="16"/>
      <c r="BZ21" s="16">
        <f>IF(CG14=13,DB!BO56,DB!AP56)</f>
        <v>10</v>
      </c>
      <c r="CA21" s="16"/>
      <c r="CB21" s="21">
        <f>IF(CG14=13,DB!BP56,DB!AR56)</f>
        <v>251</v>
      </c>
      <c r="CC21" s="16" t="s">
        <v>20</v>
      </c>
      <c r="CD21" s="22">
        <f>IF(CG14=13,DB!BQ56,DB!AU56)</f>
        <v>246</v>
      </c>
      <c r="CE21" s="16"/>
      <c r="CF21" s="21">
        <f>IF(CG14=13,DB!BR56,DB!AX56)</f>
        <v>58</v>
      </c>
      <c r="CH21" s="16">
        <f>SUM(CH1:CH20)</f>
        <v>76</v>
      </c>
      <c r="CI21" s="16">
        <f>SUM(CI1:CI20)</f>
        <v>19</v>
      </c>
      <c r="CM21" s="16">
        <f>IF(J26=Rækker!B47,Rækker!B57,IF(J26=Rækker!D47,Rækker!D57,IF(J26=Rækker!F47,Rækker!F57,IF(J26=Rækker!H47,Rækker!H57,IF(J26=Rækker!J47,Rækker!J57,IF(J26=Rækker!L47,Rækker!L57,IF(J26=Rækker!N47,Rækker!N57,IF(J26=Rækker!P47,Rækker!P57,CN21))))))))</f>
        <v>1</v>
      </c>
      <c r="CN21" s="16">
        <f>IF(J26=Rækker!R47,Rækker!R57,IF(J26=Rækker!T47,Rækker!T57,IF(J26=Rækker!V47,Rækker!V57,IF(J26=Rækker!X47,Rækker!X57,IF(J26=Rækker!Z47,Rækker!Z57,IF(J26=Rækker!AB47,Rækker!AB57,IF(J26=Rækker!AD47,Rækker!AD57,IF(J26=Rækker!AF47,Rækker!AF57,CO21))))))))</f>
        <v>0</v>
      </c>
      <c r="CO21" s="16">
        <f>IF(J26=Rækker!AH47,Rækker!AH57,IF(J26=Rækker!AJ47,Rækker!AJ57,IF(J26=Rækker!AL47,Rækker!AL57,IF(J26=Rækker!AN47,Rækker!AN57,0))))</f>
        <v>0</v>
      </c>
      <c r="CP21" s="16">
        <f>IF(P26=Rækker!B47,Rækker!B57,IF(P26=Rækker!D47,Rækker!D57,IF(P26=Rækker!F47,Rækker!F57,IF(P26=Rækker!H47,Rækker!H57,IF(P26=Rækker!J47,Rækker!J57,IF(P26=Rækker!L47,Rækker!L57,IF(P26=Rækker!N47,Rækker!N57,IF(P26=Rækker!P47,Rækker!P57,CQ21))))))))</f>
        <v>1</v>
      </c>
      <c r="CQ21" s="16">
        <f>IF(P26=Rækker!R47,Rækker!R57,IF(P26=Rækker!T47,Rækker!T57,IF(P26=Rækker!V47,Rækker!V57,IF(P26=Rækker!X47,Rækker!X57,IF(P26=Rækker!Z47,Rækker!Z57,IF(P26=Rækker!AB47,Rækker!AB57,IF(P26=Rækker!AD47,Rækker!AD57,IF(P26=Rækker!AF47,Rækker!AF57,CR21))))))))</f>
        <v>1</v>
      </c>
      <c r="CR21" s="16">
        <f>IF(P26=Rækker!AH47,Rækker!AH57,IF(P26=Rækker!AJ47,Rækker!AJ57,IF(P26=Rækker!AL47,Rækker!AL57,IF(P26=Rækker!AN47,Rækker!AN57,0))))</f>
        <v>0</v>
      </c>
      <c r="CS21" s="16">
        <f>IF(V26=Rækker!B47,Rækker!B57,IF(V26=Rækker!D47,Rækker!D57,IF(V26=Rækker!F47,Rækker!F57,IF(V26=Rækker!H47,Rækker!H57,IF(V26=Rækker!J47,Rækker!J57,IF(V26=Rækker!L47,Rækker!L57,IF(V26=Rækker!N47,Rækker!N57,IF(V26=Rækker!P47,Rækker!P57,CT21))))))))</f>
        <v>1</v>
      </c>
      <c r="CT21" s="16">
        <f>IF(V26=Rækker!R47,Rækker!R57,IF(V26=Rækker!T47,Rækker!T57,IF(V26=Rækker!V47,Rækker!V57,IF(V26=Rækker!X47,Rækker!X57,IF(V26=Rækker!Z47,Rækker!Z57,IF(V26=Rækker!AB47,Rækker!AB57,IF(V26=Rækker!AD47,Rækker!AD57,IF(V26=Rækker!AF47,Rækker!AF57,CU21))))))))</f>
        <v>0</v>
      </c>
      <c r="CU21" s="16">
        <f>IF(V26=Rækker!AH47,Rækker!AH57,IF(V26=Rækker!AJ47,Rækker!AJ57,IF(V26=Rækker!AL47,Rækker!AL57,IF(V26=Rækker!AN47,Rækker!AN57,0))))</f>
        <v>0</v>
      </c>
      <c r="CV21" s="16">
        <f>IF(AB26=Rækker!B47,Rækker!B57,IF(AB26=Rækker!D47,Rækker!D57,IF(AB26=Rækker!F47,Rækker!F57,IF(AB26=Rækker!H47,Rækker!H57,IF(AB26=Rækker!J47,Rækker!J57,IF(AB26=Rækker!L47,Rækker!L57,IF(AB26=Rækker!N47,Rækker!N57,IF(AB26=Rækker!P47,Rækker!P57,CW21))))))))</f>
        <v>1</v>
      </c>
      <c r="CW21" s="16">
        <f>IF(AB26=Rækker!R47,Rækker!R57,IF(AB26=Rækker!T47,Rækker!T57,IF(AB26=Rækker!V47,Rækker!V57,IF(AB26=Rækker!X47,Rækker!X57,IF(AB26=Rækker!Z47,Rækker!Z57,IF(AB26=Rækker!AB47,Rækker!AB57,IF(AB26=Rækker!AD47,Rækker!AD57,IF(AB26=Rækker!AF47,Rækker!AF57,CX21))))))))</f>
        <v>1</v>
      </c>
      <c r="CX21" s="16">
        <f>IF(AB26=Rækker!AH47,Rækker!AH57,IF(AB26=Rækker!AJ47,Rækker!AJ57,IF(AB26=Rækker!AL47,Rækker!AL57,IF(AB26=Rækker!AN47,Rækker!AN57,0))))</f>
        <v>0</v>
      </c>
      <c r="CY21" s="16">
        <f>IF(AH26=Rækker!B47,Rækker!B57,IF(AH26=Rækker!D47,Rækker!D57,IF(AH26=Rækker!F47,Rækker!F57,IF(AH26=Rækker!H47,Rækker!H57,IF(AH26=Rækker!J47,Rækker!J57,IF(AH26=Rækker!L47,Rækker!L57,IF(AH26=Rækker!N47,Rækker!N57,IF(AH26=Rækker!P47,Rækker!P57,CZ21))))))))</f>
        <v>1</v>
      </c>
      <c r="CZ21" s="16">
        <f>IF(AH26=Rækker!R47,Rækker!R57,IF(AH26=Rækker!T47,Rækker!T57,IF(AH26=Rækker!V47,Rækker!V57,IF(AH26=Rækker!X47,Rækker!X57,IF(AH26=Rækker!Z47,Rækker!Z57,IF(AH26=Rækker!AB47,Rækker!AB57,IF(AH26=Rækker!AD47,Rækker!AD57,IF(AH26=Rækker!AF47,Rækker!AF57,DA21))))))))</f>
        <v>1</v>
      </c>
      <c r="DA21" s="16">
        <f>IF(AH26=Rækker!AH47,Rækker!AH57,IF(AH26=Rækker!AJ47,Rækker!AJ57,IF(AH26=Rækker!AL47,Rækker!AL57,IF(AH26=Rækker!AN47,Rækker!AN57,0))))</f>
        <v>1</v>
      </c>
      <c r="DB21" s="16">
        <f>IF(AN26=Rækker!B47,Rækker!B57,IF(AN26=Rækker!D47,Rækker!D57,IF(AN26=Rækker!F47,Rækker!F57,IF(AN26=Rækker!H47,Rækker!H57,IF(AN26=Rækker!J47,Rækker!J57,IF(AN26=Rækker!L47,Rækker!L57,IF(AN26=Rækker!N47,Rækker!N57,IF(AN26=Rækker!P47,Rækker!P57,DC21))))))))</f>
        <v>1</v>
      </c>
      <c r="DC21" s="16">
        <f>IF(AN26=Rækker!R47,Rækker!R57,IF(AN26=Rækker!T47,Rækker!T57,IF(AN26=Rækker!V47,Rækker!V57,IF(AN26=Rækker!X47,Rækker!X57,IF(AN26=Rækker!Z47,Rækker!Z57,IF(AN26=Rækker!AB47,Rækker!AB57,IF(AN26=Rækker!AD47,Rækker!AD57,IF(AN26=Rækker!AF47,Rækker!AF57,DD21))))))))</f>
        <v>1</v>
      </c>
      <c r="DD21" s="16">
        <f>IF(AN26=Rækker!AH47,Rækker!AH57,IF(AN26=Rækker!AJ47,Rækker!AJ57,IF(AN26=Rækker!AL47,Rækker!AL57,IF(AN26=Rækker!AN47,Rækker!AN57,0))))</f>
        <v>0</v>
      </c>
      <c r="DE21" s="16">
        <f>IF(AT26=Rækker!B47,Rækker!B57,IF(AT26=Rækker!D47,Rækker!D57,IF(AT26=Rækker!F47,Rækker!F57,IF(AT26=Rækker!H47,Rækker!H57,IF(AT26=Rækker!J47,Rækker!J57,IF(AT26=Rækker!L47,Rækker!L57,IF(AT26=Rækker!N47,Rækker!N57,IF(AT26=Rækker!P47,Rækker!P57,DF21))))))))</f>
        <v>1</v>
      </c>
      <c r="DF21" s="16">
        <f>IF(AT26=Rækker!R47,Rækker!R57,IF(AT26=Rækker!T47,Rækker!T57,IF(AT26=Rækker!V47,Rækker!V57,IF(AT26=Rækker!X47,Rækker!X57,IF(AT26=Rækker!Z47,Rækker!Z57,IF(AT26=Rækker!AB47,Rækker!AB57,IF(AT26=Rækker!AD47,Rækker!AD57,IF(AT26=Rækker!AF47,Rækker!AF57,DG21))))))))</f>
        <v>1</v>
      </c>
      <c r="DG21" s="16">
        <f>IF(AT26=Rækker!AH47,Rækker!AH57,IF(AT26=Rækker!AJ47,Rækker!AJ57,IF(AT26=Rækker!AL47,Rækker!AL57,IF(AT26=Rækker!AN47,Rækker!AN57,0))))</f>
        <v>0</v>
      </c>
      <c r="DH21" s="16">
        <f>IF(AZ26=Rækker!B47,Rækker!B57,IF(AZ26=Rækker!D47,Rækker!D57,IF(AZ26=Rækker!F47,Rækker!F57,IF(AZ26=Rækker!H47,Rækker!H57,IF(AZ26=Rækker!J47,Rækker!J57,IF(AZ26=Rækker!L47,Rækker!L57,IF(AZ26=Rækker!N47,Rækker!N57,IF(AZ26=Rækker!P47,Rækker!P57,DI21))))))))</f>
        <v>1</v>
      </c>
      <c r="DI21" s="16">
        <f>IF(AZ26=Rækker!R47,Rækker!R57,IF(AZ26=Rækker!T47,Rækker!T57,IF(AZ26=Rækker!V47,Rækker!V57,IF(AZ26=Rækker!X47,Rækker!X57,IF(AZ26=Rækker!Z47,Rækker!Z57,IF(AZ26=Rækker!AB47,Rækker!AB57,IF(AZ26=Rækker!AD47,Rækker!AD57,IF(AZ26=Rækker!AF47,Rækker!AF57,DJ21))))))))</f>
        <v>0</v>
      </c>
      <c r="DJ21" s="16">
        <f>IF(AZ26=Rækker!AH47,Rækker!AH57,IF(AZ26=Rækker!AJ47,Rækker!AJ57,IF(AZ26=Rækker!AL47,Rækker!AL57,IF(AZ26=Rækker!AN47,Rækker!AN57,0))))</f>
        <v>0</v>
      </c>
      <c r="DK21" s="16">
        <f>IF(BF26=Rækker!B47,Rækker!B57,IF(BF26=Rækker!D47,Rækker!D57,IF(BF26=Rækker!F47,Rækker!F57,IF(BF26=Rækker!H47,Rækker!H57,IF(BF26=Rækker!J47,Rækker!J57,IF(BF26=Rækker!L47,Rækker!L57,IF(BF26=Rækker!N47,Rækker!N57,IF(BF26=Rækker!P47,Rækker!P57,DL21))))))))</f>
        <v>1</v>
      </c>
      <c r="DL21" s="16">
        <f>IF(BF26=Rækker!R47,Rækker!R57,IF(BF26=Rækker!T47,Rækker!T57,IF(BF26=Rækker!V47,Rækker!V57,IF(BF26=Rækker!X47,Rækker!X57,IF(BF26=Rækker!Z47,Rækker!Z57,IF(BF26=Rækker!AB47,Rækker!AB57,IF(BF26=Rækker!AD47,Rækker!AD57,IF(BF26=Rækker!AF47,Rækker!AF57,DM21))))))))</f>
        <v>1</v>
      </c>
      <c r="DM21" s="16">
        <f>IF(BF26=Rækker!AH47,Rækker!AH57,IF(BF26=Rækker!AJ47,Rækker!AJ57,IF(BF26=Rækker!AL47,Rækker!AL57,IF(BF26=Rækker!AN47,Rækker!AN57,0))))</f>
        <v>1</v>
      </c>
      <c r="DN21" s="16">
        <f>IF(BL26=Rækker!B47,Rækker!B57,IF(BL26=Rækker!D47,Rækker!D57,IF(BL26=Rækker!F47,Rækker!F57,IF(BL26=Rækker!H47,Rækker!H57,IF(BL26=Rækker!J47,Rækker!J57,IF(BL26=Rækker!L47,Rækker!L57,IF(BL26=Rækker!N47,Rækker!N57,IF(BL26=Rækker!P47,Rækker!P57,DO21))))))))</f>
        <v>0</v>
      </c>
      <c r="DO21" s="16">
        <f>IF(BL26=Rækker!R47,Rækker!R57,IF(BL26=Rækker!T47,Rækker!T57,IF(BL26=Rækker!V47,Rækker!V57,IF(BL26=Rækker!X47,Rækker!X57,IF(BL26=Rækker!Z47,Rækker!Z57,IF(BL26=Rækker!AB47,Rækker!AB57,IF(BL26=Rækker!AD47,Rækker!AD57,IF(BL26=Rækker!AF47,Rækker!AF57,DP21))))))))</f>
        <v>0</v>
      </c>
      <c r="DP21" s="16">
        <f>IF(BL26=Rækker!AH47,Rækker!AH57,IF(BL26=Rækker!AJ47,Rækker!AJ57,IF(BL26=Rækker!AL47,Rækker!AL57,IF(BL26=Rækker!AN47,Rækker!AN57,0))))</f>
        <v>0</v>
      </c>
    </row>
    <row r="22" spans="1:120" ht="14.45" customHeight="1" x14ac:dyDescent="0.15">
      <c r="A22" s="58"/>
      <c r="B22" s="60" t="s">
        <v>67</v>
      </c>
      <c r="C22" s="122" t="str">
        <f>CONCATENATE(Kampe!B16," - ",Kampe!D16,"..........................................................................................")</f>
        <v>Stevenage - Milton Keynes Dons..........................................................................................</v>
      </c>
      <c r="D22" s="122"/>
      <c r="E22" s="122"/>
      <c r="F22" s="129"/>
      <c r="G22" s="59" t="s">
        <v>72</v>
      </c>
      <c r="H22" s="38">
        <f>IF('1. Division'!H22&lt;&gt;"",'1. Division'!H22,"")</f>
        <v>2</v>
      </c>
      <c r="I22" s="158">
        <f t="shared" si="1"/>
        <v>1</v>
      </c>
      <c r="J22" s="159"/>
      <c r="K22" s="172" t="str">
        <f t="shared" si="2"/>
        <v/>
      </c>
      <c r="L22" s="159"/>
      <c r="M22" s="172" t="str">
        <f t="shared" si="3"/>
        <v/>
      </c>
      <c r="N22" s="173"/>
      <c r="O22" s="175">
        <f t="shared" si="4"/>
        <v>1</v>
      </c>
      <c r="P22" s="159"/>
      <c r="Q22" s="172" t="str">
        <f t="shared" si="5"/>
        <v/>
      </c>
      <c r="R22" s="159"/>
      <c r="S22" s="172" t="str">
        <f t="shared" si="6"/>
        <v/>
      </c>
      <c r="T22" s="173"/>
      <c r="U22" s="175">
        <f t="shared" si="7"/>
        <v>1</v>
      </c>
      <c r="V22" s="188"/>
      <c r="W22" s="172" t="str">
        <f t="shared" si="8"/>
        <v/>
      </c>
      <c r="X22" s="159"/>
      <c r="Y22" s="158" t="str">
        <f t="shared" si="9"/>
        <v/>
      </c>
      <c r="Z22" s="159"/>
      <c r="AA22" s="175">
        <f t="shared" si="10"/>
        <v>1</v>
      </c>
      <c r="AB22" s="188"/>
      <c r="AC22" s="172" t="str">
        <f t="shared" si="11"/>
        <v/>
      </c>
      <c r="AD22" s="159"/>
      <c r="AE22" s="172" t="str">
        <f t="shared" si="12"/>
        <v/>
      </c>
      <c r="AF22" s="173"/>
      <c r="AG22" s="175">
        <f t="shared" si="13"/>
        <v>1</v>
      </c>
      <c r="AH22" s="188"/>
      <c r="AI22" s="172" t="str">
        <f t="shared" si="14"/>
        <v/>
      </c>
      <c r="AJ22" s="159"/>
      <c r="AK22" s="158" t="str">
        <f t="shared" si="15"/>
        <v/>
      </c>
      <c r="AL22" s="159"/>
      <c r="AM22" s="175">
        <f t="shared" si="16"/>
        <v>1</v>
      </c>
      <c r="AN22" s="188"/>
      <c r="AO22" s="172" t="str">
        <f t="shared" si="17"/>
        <v/>
      </c>
      <c r="AP22" s="159"/>
      <c r="AQ22" s="172" t="str">
        <f t="shared" si="18"/>
        <v/>
      </c>
      <c r="AR22" s="173"/>
      <c r="AS22" s="175">
        <f t="shared" si="19"/>
        <v>1</v>
      </c>
      <c r="AT22" s="188"/>
      <c r="AU22" s="172" t="str">
        <f t="shared" si="20"/>
        <v/>
      </c>
      <c r="AV22" s="159"/>
      <c r="AW22" s="158" t="str">
        <f t="shared" si="21"/>
        <v/>
      </c>
      <c r="AX22" s="159"/>
      <c r="AY22" s="175">
        <f t="shared" si="22"/>
        <v>1</v>
      </c>
      <c r="AZ22" s="188"/>
      <c r="BA22" s="172" t="str">
        <f t="shared" si="23"/>
        <v/>
      </c>
      <c r="BB22" s="159"/>
      <c r="BC22" s="172" t="str">
        <f t="shared" si="24"/>
        <v/>
      </c>
      <c r="BD22" s="173"/>
      <c r="BE22" s="175">
        <f t="shared" si="25"/>
        <v>1</v>
      </c>
      <c r="BF22" s="188"/>
      <c r="BG22" s="172" t="str">
        <f t="shared" si="26"/>
        <v/>
      </c>
      <c r="BH22" s="159"/>
      <c r="BI22" s="158" t="str">
        <f t="shared" si="27"/>
        <v/>
      </c>
      <c r="BJ22" s="159"/>
      <c r="BK22" s="175">
        <f t="shared" si="28"/>
        <v>1</v>
      </c>
      <c r="BL22" s="188"/>
      <c r="BM22" s="172" t="str">
        <f t="shared" si="29"/>
        <v/>
      </c>
      <c r="BN22" s="159"/>
      <c r="BO22" s="172" t="str">
        <f t="shared" si="30"/>
        <v/>
      </c>
      <c r="BP22" s="173"/>
      <c r="BQ22" s="24"/>
      <c r="BR22" s="21" t="str">
        <f>IF(CG14=13,CONCATENATE(DB!BE57,"."),CONCATENATE(DB!BA57,"."))</f>
        <v>8.</v>
      </c>
      <c r="BS22" s="22" t="str">
        <f>IF(CG14=13,DB!BF57,DB!X57)</f>
        <v>Hede</v>
      </c>
      <c r="BT22" s="16">
        <f>IF(CG14=13,DB!BL57,DB!AJ57)</f>
        <v>40</v>
      </c>
      <c r="BU22" s="16"/>
      <c r="BV22" s="16">
        <f>IF(CG14=13,DB!BM57,DB!AL57)</f>
        <v>16</v>
      </c>
      <c r="BW22" s="16"/>
      <c r="BX22" s="16">
        <f>IF(CG14=13,DB!BN57,DB!AN57)</f>
        <v>8</v>
      </c>
      <c r="BY22" s="16"/>
      <c r="BZ22" s="16">
        <f>IF(CG14=13,DB!BO57,DB!AP57)</f>
        <v>16</v>
      </c>
      <c r="CA22" s="16"/>
      <c r="CB22" s="21">
        <f>IF(CG14=13,DB!BP57,DB!AR57)</f>
        <v>241</v>
      </c>
      <c r="CC22" s="16" t="s">
        <v>20</v>
      </c>
      <c r="CD22" s="22">
        <f>IF(CG14=13,DB!BQ57,DB!AU57)</f>
        <v>237</v>
      </c>
      <c r="CE22" s="16"/>
      <c r="CF22" s="21">
        <f>IF(CG14=13,DB!BR57,DB!AX57)</f>
        <v>56</v>
      </c>
      <c r="CM22" s="16">
        <f>IF(J26=Rækker!B47,Rækker!B58,IF(J26=Rækker!D47,Rækker!D58,IF(J26=Rækker!F47,Rækker!F58,IF(J26=Rækker!H47,Rækker!H58,IF(J26=Rækker!J47,Rækker!J58,IF(J26=Rækker!L47,Rækker!L58,IF(J26=Rækker!N47,Rækker!N58,IF(J26=Rækker!P47,Rækker!P58,CN22))))))))</f>
        <v>1</v>
      </c>
      <c r="CN22" s="16">
        <f>IF(J26=Rækker!R47,Rækker!R58,IF(J26=Rækker!T47,Rækker!T58,IF(J26=Rækker!V47,Rækker!V58,IF(J26=Rækker!X47,Rækker!X58,IF(J26=Rækker!Z47,Rækker!Z58,IF(J26=Rækker!AB47,Rækker!AB58,IF(J26=Rækker!AD47,Rækker!AD58,IF(J26=Rækker!AF47,Rækker!AF58,CO22))))))))</f>
        <v>0</v>
      </c>
      <c r="CO22" s="16">
        <f>IF(J26=Rækker!AH47,Rækker!AH58,IF(J26=Rækker!AJ47,Rækker!AJ58,IF(J26=Rækker!AL47,Rækker!AL58,IF(J26=Rækker!AN47,Rækker!AN58,0))))</f>
        <v>0</v>
      </c>
      <c r="CP22" s="16">
        <f>IF(P26=Rækker!B47,Rækker!B58,IF(P26=Rækker!D47,Rækker!D58,IF(P26=Rækker!F47,Rækker!F58,IF(P26=Rækker!H47,Rækker!H58,IF(P26=Rækker!J47,Rækker!J58,IF(P26=Rækker!L47,Rækker!L58,IF(P26=Rækker!N47,Rækker!N58,IF(P26=Rækker!P47,Rækker!P58,CQ22))))))))</f>
        <v>1</v>
      </c>
      <c r="CQ22" s="16">
        <f>IF(P26=Rækker!R47,Rækker!R58,IF(P26=Rækker!T47,Rækker!T58,IF(P26=Rækker!V47,Rækker!V58,IF(P26=Rækker!X47,Rækker!X58,IF(P26=Rækker!Z47,Rækker!Z58,IF(P26=Rækker!AB47,Rækker!AB58,IF(P26=Rækker!AD47,Rækker!AD58,IF(P26=Rækker!AF47,Rækker!AF58,CR22))))))))</f>
        <v>1</v>
      </c>
      <c r="CR22" s="16">
        <f>IF(P26=Rækker!AH47,Rækker!AH58,IF(P26=Rækker!AJ47,Rækker!AJ58,IF(P26=Rækker!AL47,Rækker!AL58,IF(P26=Rækker!AN47,Rækker!AN58,0))))</f>
        <v>0</v>
      </c>
      <c r="CS22" s="16">
        <f>IF(V26=Rækker!B47,Rækker!B58,IF(V26=Rækker!D47,Rækker!D58,IF(V26=Rækker!F47,Rækker!F58,IF(V26=Rækker!H47,Rækker!H58,IF(V26=Rækker!J47,Rækker!J58,IF(V26=Rækker!L47,Rækker!L58,IF(V26=Rækker!N47,Rækker!N58,IF(V26=Rækker!P47,Rækker!P58,CT22))))))))</f>
        <v>1</v>
      </c>
      <c r="CT22" s="16">
        <f>IF(V26=Rækker!R47,Rækker!R58,IF(V26=Rækker!T47,Rækker!T58,IF(V26=Rækker!V47,Rækker!V58,IF(V26=Rækker!X47,Rækker!X58,IF(V26=Rækker!Z47,Rækker!Z58,IF(V26=Rækker!AB47,Rækker!AB58,IF(V26=Rækker!AD47,Rækker!AD58,IF(V26=Rækker!AF47,Rækker!AF58,CU22))))))))</f>
        <v>0</v>
      </c>
      <c r="CU22" s="16">
        <f>IF(V26=Rækker!AH47,Rækker!AH58,IF(V26=Rækker!AJ47,Rækker!AJ58,IF(V26=Rækker!AL47,Rækker!AL58,IF(V26=Rækker!AN47,Rækker!AN58,0))))</f>
        <v>0</v>
      </c>
      <c r="CV22" s="16">
        <f>IF(AB26=Rækker!B47,Rækker!B58,IF(AB26=Rækker!D47,Rækker!D58,IF(AB26=Rækker!F47,Rækker!F58,IF(AB26=Rækker!H47,Rækker!H58,IF(AB26=Rækker!J47,Rækker!J58,IF(AB26=Rækker!L47,Rækker!L58,IF(AB26=Rækker!N47,Rækker!N58,IF(AB26=Rækker!P47,Rækker!P58,CW22))))))))</f>
        <v>1</v>
      </c>
      <c r="CW22" s="16">
        <f>IF(AB26=Rækker!R47,Rækker!R58,IF(AB26=Rækker!T47,Rækker!T58,IF(AB26=Rækker!V47,Rækker!V58,IF(AB26=Rækker!X47,Rækker!X58,IF(AB26=Rækker!Z47,Rækker!Z58,IF(AB26=Rækker!AB47,Rækker!AB58,IF(AB26=Rækker!AD47,Rækker!AD58,IF(AB26=Rækker!AF47,Rækker!AF58,CX22))))))))</f>
        <v>1</v>
      </c>
      <c r="CX22" s="16">
        <f>IF(AB26=Rækker!AH47,Rækker!AH58,IF(AB26=Rækker!AJ47,Rækker!AJ58,IF(AB26=Rækker!AL47,Rækker!AL58,IF(AB26=Rækker!AN47,Rækker!AN58,0))))</f>
        <v>0</v>
      </c>
      <c r="CY22" s="16">
        <f>IF(AH26=Rækker!B47,Rækker!B58,IF(AH26=Rækker!D47,Rækker!D58,IF(AH26=Rækker!F47,Rækker!F58,IF(AH26=Rækker!H47,Rækker!H58,IF(AH26=Rækker!J47,Rækker!J58,IF(AH26=Rækker!L47,Rækker!L58,IF(AH26=Rækker!N47,Rækker!N58,IF(AH26=Rækker!P47,Rækker!P58,CZ22))))))))</f>
        <v>1</v>
      </c>
      <c r="CZ22" s="16">
        <f>IF(AH26=Rækker!R47,Rækker!R58,IF(AH26=Rækker!T47,Rækker!T58,IF(AH26=Rækker!V47,Rækker!V58,IF(AH26=Rækker!X47,Rækker!X58,IF(AH26=Rækker!Z47,Rækker!Z58,IF(AH26=Rækker!AB47,Rækker!AB58,IF(AH26=Rækker!AD47,Rækker!AD58,IF(AH26=Rækker!AF47,Rækker!AF58,DA22))))))))</f>
        <v>1</v>
      </c>
      <c r="DA22" s="16">
        <f>IF(AH26=Rækker!AH47,Rækker!AH58,IF(AH26=Rækker!AJ47,Rækker!AJ58,IF(AH26=Rækker!AL47,Rækker!AL58,IF(AH26=Rækker!AN47,Rækker!AN58,0))))</f>
        <v>1</v>
      </c>
      <c r="DB22" s="16">
        <f>IF(AN26=Rækker!B47,Rækker!B58,IF(AN26=Rækker!D47,Rækker!D58,IF(AN26=Rækker!F47,Rækker!F58,IF(AN26=Rækker!H47,Rækker!H58,IF(AN26=Rækker!J47,Rækker!J58,IF(AN26=Rækker!L47,Rækker!L58,IF(AN26=Rækker!N47,Rækker!N58,IF(AN26=Rækker!P47,Rækker!P58,DC22))))))))</f>
        <v>1</v>
      </c>
      <c r="DC22" s="16">
        <f>IF(AN26=Rækker!R47,Rækker!R58,IF(AN26=Rækker!T47,Rækker!T58,IF(AN26=Rækker!V47,Rækker!V58,IF(AN26=Rækker!X47,Rækker!X58,IF(AN26=Rækker!Z47,Rækker!Z58,IF(AN26=Rækker!AB47,Rækker!AB58,IF(AN26=Rækker!AD47,Rækker!AD58,IF(AN26=Rækker!AF47,Rækker!AF58,DD22))))))))</f>
        <v>1</v>
      </c>
      <c r="DD22" s="16">
        <f>IF(AN26=Rækker!AH47,Rækker!AH58,IF(AN26=Rækker!AJ47,Rækker!AJ58,IF(AN26=Rækker!AL47,Rækker!AL58,IF(AN26=Rækker!AN47,Rækker!AN58,0))))</f>
        <v>0</v>
      </c>
      <c r="DE22" s="16">
        <f>IF(AT26=Rækker!B47,Rækker!B58,IF(AT26=Rækker!D47,Rækker!D58,IF(AT26=Rækker!F47,Rækker!F58,IF(AT26=Rækker!H47,Rækker!H58,IF(AT26=Rækker!J47,Rækker!J58,IF(AT26=Rækker!L47,Rækker!L58,IF(AT26=Rækker!N47,Rækker!N58,IF(AT26=Rækker!P47,Rækker!P58,DF22))))))))</f>
        <v>1</v>
      </c>
      <c r="DF22" s="16">
        <f>IF(AT26=Rækker!R47,Rækker!R58,IF(AT26=Rækker!T47,Rækker!T58,IF(AT26=Rækker!V47,Rækker!V58,IF(AT26=Rækker!X47,Rækker!X58,IF(AT26=Rækker!Z47,Rækker!Z58,IF(AT26=Rækker!AB47,Rækker!AB58,IF(AT26=Rækker!AD47,Rækker!AD58,IF(AT26=Rækker!AF47,Rækker!AF58,DG22))))))))</f>
        <v>1</v>
      </c>
      <c r="DG22" s="16">
        <f>IF(AT26=Rækker!AH47,Rækker!AH58,IF(AT26=Rækker!AJ47,Rækker!AJ58,IF(AT26=Rækker!AL47,Rækker!AL58,IF(AT26=Rækker!AN47,Rækker!AN58,0))))</f>
        <v>0</v>
      </c>
      <c r="DH22" s="16">
        <f>IF(AZ26=Rækker!B47,Rækker!B58,IF(AZ26=Rækker!D47,Rækker!D58,IF(AZ26=Rækker!F47,Rækker!F58,IF(AZ26=Rækker!H47,Rækker!H58,IF(AZ26=Rækker!J47,Rækker!J58,IF(AZ26=Rækker!L47,Rækker!L58,IF(AZ26=Rækker!N47,Rækker!N58,IF(AZ26=Rækker!P47,Rækker!P58,DI22))))))))</f>
        <v>1</v>
      </c>
      <c r="DI22" s="16">
        <f>IF(AZ26=Rækker!R47,Rækker!R58,IF(AZ26=Rækker!T47,Rækker!T58,IF(AZ26=Rækker!V47,Rækker!V58,IF(AZ26=Rækker!X47,Rækker!X58,IF(AZ26=Rækker!Z47,Rækker!Z58,IF(AZ26=Rækker!AB47,Rækker!AB58,IF(AZ26=Rækker!AD47,Rækker!AD58,IF(AZ26=Rækker!AF47,Rækker!AF58,DJ22))))))))</f>
        <v>0</v>
      </c>
      <c r="DJ22" s="16">
        <f>IF(AZ26=Rækker!AH47,Rækker!AH58,IF(AZ26=Rækker!AJ47,Rækker!AJ58,IF(AZ26=Rækker!AL47,Rækker!AL58,IF(AZ26=Rækker!AN47,Rækker!AN58,0))))</f>
        <v>0</v>
      </c>
      <c r="DK22" s="16">
        <f>IF(BF26=Rækker!B47,Rækker!B58,IF(BF26=Rækker!D47,Rækker!D58,IF(BF26=Rækker!F47,Rækker!F58,IF(BF26=Rækker!H47,Rækker!H58,IF(BF26=Rækker!J47,Rækker!J58,IF(BF26=Rækker!L47,Rækker!L58,IF(BF26=Rækker!N47,Rækker!N58,IF(BF26=Rækker!P47,Rækker!P58,DL22))))))))</f>
        <v>1</v>
      </c>
      <c r="DL22" s="16">
        <f>IF(BF26=Rækker!R47,Rækker!R58,IF(BF26=Rækker!T47,Rækker!T58,IF(BF26=Rækker!V47,Rækker!V58,IF(BF26=Rækker!X47,Rækker!X58,IF(BF26=Rækker!Z47,Rækker!Z58,IF(BF26=Rækker!AB47,Rækker!AB58,IF(BF26=Rækker!AD47,Rækker!AD58,IF(BF26=Rækker!AF47,Rækker!AF58,DM22))))))))</f>
        <v>1</v>
      </c>
      <c r="DM22" s="16">
        <f>IF(BF26=Rækker!AH47,Rækker!AH58,IF(BF26=Rækker!AJ47,Rækker!AJ58,IF(BF26=Rækker!AL47,Rækker!AL58,IF(BF26=Rækker!AN47,Rækker!AN58,0))))</f>
        <v>1</v>
      </c>
      <c r="DN22" s="16">
        <f>IF(BL26=Rækker!B47,Rækker!B58,IF(BL26=Rækker!D47,Rækker!D58,IF(BL26=Rækker!F47,Rækker!F58,IF(BL26=Rækker!H47,Rækker!H58,IF(BL26=Rækker!J47,Rækker!J58,IF(BL26=Rækker!L47,Rækker!L58,IF(BL26=Rækker!N47,Rækker!N58,IF(BL26=Rækker!P47,Rækker!P58,DO22))))))))</f>
        <v>0</v>
      </c>
      <c r="DO22" s="16">
        <f>IF(BL26=Rækker!R47,Rækker!R58,IF(BL26=Rækker!T47,Rækker!T58,IF(BL26=Rækker!V47,Rækker!V58,IF(BL26=Rækker!X47,Rækker!X58,IF(BL26=Rækker!Z47,Rækker!Z58,IF(BL26=Rækker!AB47,Rækker!AB58,IF(BL26=Rækker!AD47,Rækker!AD58,IF(BL26=Rækker!AF47,Rækker!AF58,DP22))))))))</f>
        <v>0</v>
      </c>
      <c r="DP22" s="16">
        <f>IF(BL26=Rækker!AH47,Rækker!AH58,IF(BL26=Rækker!AJ47,Rækker!AJ58,IF(BL26=Rækker!AL47,Rækker!AL58,IF(BL26=Rækker!AN47,Rækker!AN58,0))))</f>
        <v>0</v>
      </c>
    </row>
    <row r="23" spans="1:120" ht="14.45" customHeight="1" thickBot="1" x14ac:dyDescent="0.2">
      <c r="A23" s="58"/>
      <c r="B23" s="60" t="s">
        <v>68</v>
      </c>
      <c r="C23" s="122" t="str">
        <f>CONCATENATE(Kampe!B17," - ",Kampe!D17,"..........................................................................................")</f>
        <v>AFC Wimbledon - Wycombe..........................................................................................</v>
      </c>
      <c r="D23" s="122"/>
      <c r="E23" s="122"/>
      <c r="F23" s="129"/>
      <c r="G23" s="59" t="s">
        <v>72</v>
      </c>
      <c r="H23" s="40" t="str">
        <f>IF('1. Division'!H23&lt;&gt;"",'1. Division'!H23,"")</f>
        <v>x</v>
      </c>
      <c r="I23" s="154" t="str">
        <f t="shared" si="1"/>
        <v/>
      </c>
      <c r="J23" s="155"/>
      <c r="K23" s="168" t="str">
        <f t="shared" si="2"/>
        <v/>
      </c>
      <c r="L23" s="155"/>
      <c r="M23" s="168">
        <f t="shared" si="3"/>
        <v>2</v>
      </c>
      <c r="N23" s="169"/>
      <c r="O23" s="176" t="str">
        <f t="shared" si="4"/>
        <v/>
      </c>
      <c r="P23" s="155"/>
      <c r="Q23" s="168" t="str">
        <f t="shared" si="5"/>
        <v>X</v>
      </c>
      <c r="R23" s="155"/>
      <c r="S23" s="168" t="str">
        <f t="shared" si="6"/>
        <v/>
      </c>
      <c r="T23" s="169"/>
      <c r="U23" s="181">
        <f t="shared" si="7"/>
        <v>1</v>
      </c>
      <c r="V23" s="166"/>
      <c r="W23" s="182" t="str">
        <f t="shared" si="8"/>
        <v/>
      </c>
      <c r="X23" s="180"/>
      <c r="Y23" s="179" t="str">
        <f t="shared" si="9"/>
        <v/>
      </c>
      <c r="Z23" s="180"/>
      <c r="AA23" s="181" t="str">
        <f t="shared" si="10"/>
        <v/>
      </c>
      <c r="AB23" s="166"/>
      <c r="AC23" s="182" t="str">
        <f t="shared" si="11"/>
        <v/>
      </c>
      <c r="AD23" s="180"/>
      <c r="AE23" s="182">
        <f t="shared" si="12"/>
        <v>2</v>
      </c>
      <c r="AF23" s="183"/>
      <c r="AG23" s="181" t="str">
        <f t="shared" si="13"/>
        <v/>
      </c>
      <c r="AH23" s="166"/>
      <c r="AI23" s="182" t="str">
        <f t="shared" si="14"/>
        <v>X</v>
      </c>
      <c r="AJ23" s="180"/>
      <c r="AK23" s="179" t="str">
        <f t="shared" si="15"/>
        <v/>
      </c>
      <c r="AL23" s="180"/>
      <c r="AM23" s="181" t="str">
        <f t="shared" si="16"/>
        <v/>
      </c>
      <c r="AN23" s="166"/>
      <c r="AO23" s="182" t="str">
        <f t="shared" si="17"/>
        <v>X</v>
      </c>
      <c r="AP23" s="180"/>
      <c r="AQ23" s="182" t="str">
        <f t="shared" si="18"/>
        <v/>
      </c>
      <c r="AR23" s="183"/>
      <c r="AS23" s="181" t="str">
        <f t="shared" si="19"/>
        <v/>
      </c>
      <c r="AT23" s="166"/>
      <c r="AU23" s="182" t="str">
        <f t="shared" si="20"/>
        <v/>
      </c>
      <c r="AV23" s="180"/>
      <c r="AW23" s="179">
        <f t="shared" si="21"/>
        <v>2</v>
      </c>
      <c r="AX23" s="180"/>
      <c r="AY23" s="181" t="str">
        <f t="shared" si="22"/>
        <v/>
      </c>
      <c r="AZ23" s="166"/>
      <c r="BA23" s="182" t="str">
        <f t="shared" si="23"/>
        <v/>
      </c>
      <c r="BB23" s="180"/>
      <c r="BC23" s="182">
        <f t="shared" si="24"/>
        <v>2</v>
      </c>
      <c r="BD23" s="183"/>
      <c r="BE23" s="181" t="str">
        <f t="shared" si="25"/>
        <v/>
      </c>
      <c r="BF23" s="166"/>
      <c r="BG23" s="182" t="str">
        <f t="shared" si="26"/>
        <v/>
      </c>
      <c r="BH23" s="180"/>
      <c r="BI23" s="179">
        <f t="shared" si="27"/>
        <v>2</v>
      </c>
      <c r="BJ23" s="180"/>
      <c r="BK23" s="181" t="str">
        <f t="shared" si="28"/>
        <v/>
      </c>
      <c r="BL23" s="166"/>
      <c r="BM23" s="182" t="str">
        <f t="shared" si="29"/>
        <v/>
      </c>
      <c r="BN23" s="180"/>
      <c r="BO23" s="182">
        <f t="shared" si="30"/>
        <v>2</v>
      </c>
      <c r="BP23" s="183"/>
      <c r="BQ23" s="24"/>
      <c r="BR23" s="21" t="str">
        <f>IF(CG14=13,CONCATENATE(DB!BE58,"."),CONCATENATE(DB!BA58,"."))</f>
        <v>9.</v>
      </c>
      <c r="BS23" s="22" t="str">
        <f>IF(CG14=13,DB!BF58,DB!X58)</f>
        <v>Højgård</v>
      </c>
      <c r="BT23" s="16">
        <f>IF(CG14=13,DB!BL58,DB!AJ58)</f>
        <v>40</v>
      </c>
      <c r="BU23" s="16"/>
      <c r="BV23" s="16">
        <f>IF(CG14=13,DB!BM58,DB!AL58)</f>
        <v>15</v>
      </c>
      <c r="BW23" s="16"/>
      <c r="BX23" s="16">
        <f>IF(CG14=13,DB!BN58,DB!AN58)</f>
        <v>10</v>
      </c>
      <c r="BY23" s="16"/>
      <c r="BZ23" s="16">
        <f>IF(CG14=13,DB!BO58,DB!AP58)</f>
        <v>15</v>
      </c>
      <c r="CA23" s="16"/>
      <c r="CB23" s="21">
        <f>IF(CG14=13,DB!BP58,DB!AR58)</f>
        <v>253</v>
      </c>
      <c r="CC23" s="16" t="s">
        <v>20</v>
      </c>
      <c r="CD23" s="22">
        <f>IF(CG14=13,DB!BQ58,DB!AU58)</f>
        <v>252</v>
      </c>
      <c r="CE23" s="16"/>
      <c r="CF23" s="21">
        <f>IF(CG14=13,DB!BR58,DB!AX58)</f>
        <v>55</v>
      </c>
      <c r="CM23" s="16" t="str">
        <f>IF(J26=Rækker!B47,Rækker!B59,IF(J26=Rækker!D47,Rækker!D59,IF(J26=Rækker!F47,Rækker!F59,IF(J26=Rækker!H47,Rækker!H59,IF(J26=Rækker!J47,Rækker!J59,IF(J26=Rækker!L47,Rækker!L59,IF(J26=Rækker!N47,Rækker!N59,IF(J26=Rækker!P47,Rækker!P59,CN23))))))))</f>
        <v>x</v>
      </c>
      <c r="CN23" s="16">
        <f>IF(J26=Rækker!R47,Rækker!R59,IF(J26=Rækker!T47,Rækker!T59,IF(J26=Rækker!V47,Rækker!V59,IF(J26=Rækker!X47,Rækker!X59,IF(J26=Rækker!Z47,Rækker!Z59,IF(J26=Rækker!AB47,Rækker!AB59,IF(J26=Rækker!AD47,Rækker!AD59,IF(J26=Rækker!AF47,Rækker!AF59,CO23))))))))</f>
        <v>0</v>
      </c>
      <c r="CO23" s="16">
        <f>IF(J26=Rækker!AH47,Rækker!AH59,IF(J26=Rækker!AJ47,Rækker!AJ59,IF(J26=Rækker!AL47,Rækker!AL59,IF(J26=Rækker!AN47,Rækker!AN59,0))))</f>
        <v>0</v>
      </c>
      <c r="CP23" s="16" t="str">
        <f>IF(P26=Rækker!B47,Rækker!B59,IF(P26=Rækker!D47,Rækker!D59,IF(P26=Rækker!F47,Rækker!F59,IF(P26=Rækker!H47,Rækker!H59,IF(P26=Rækker!J47,Rækker!J59,IF(P26=Rækker!L47,Rækker!L59,IF(P26=Rækker!N47,Rækker!N59,IF(P26=Rækker!P47,Rækker!P59,CQ23))))))))</f>
        <v>x</v>
      </c>
      <c r="CQ23" s="16" t="str">
        <f>IF(P26=Rækker!R47,Rækker!R59,IF(P26=Rækker!T47,Rækker!T59,IF(P26=Rækker!V47,Rækker!V59,IF(P26=Rækker!X47,Rækker!X59,IF(P26=Rækker!Z47,Rækker!Z59,IF(P26=Rækker!AB47,Rækker!AB59,IF(P26=Rækker!AD47,Rækker!AD59,IF(P26=Rækker!AF47,Rækker!AF59,CR23))))))))</f>
        <v>x</v>
      </c>
      <c r="CR23" s="16">
        <f>IF(P26=Rækker!AH47,Rækker!AH59,IF(P26=Rækker!AJ47,Rækker!AJ59,IF(P26=Rækker!AL47,Rækker!AL59,IF(P26=Rækker!AN47,Rækker!AN59,0))))</f>
        <v>0</v>
      </c>
      <c r="CS23" s="16" t="str">
        <f>IF(V26=Rækker!B47,Rækker!B59,IF(V26=Rækker!D47,Rækker!D59,IF(V26=Rækker!F47,Rækker!F59,IF(V26=Rækker!H47,Rækker!H59,IF(V26=Rækker!J47,Rækker!J59,IF(V26=Rækker!L47,Rækker!L59,IF(V26=Rækker!N47,Rækker!N59,IF(V26=Rækker!P47,Rækker!P59,CT23))))))))</f>
        <v>x</v>
      </c>
      <c r="CT23" s="16">
        <f>IF(V26=Rækker!R47,Rækker!R59,IF(V26=Rækker!T47,Rækker!T59,IF(V26=Rækker!V47,Rækker!V59,IF(V26=Rækker!X47,Rækker!X59,IF(V26=Rækker!Z47,Rækker!Z59,IF(V26=Rækker!AB47,Rækker!AB59,IF(V26=Rækker!AD47,Rækker!AD59,IF(V26=Rækker!AF47,Rækker!AF59,CU23))))))))</f>
        <v>0</v>
      </c>
      <c r="CU23" s="16">
        <f>IF(V26=Rækker!AH47,Rækker!AH59,IF(V26=Rækker!AJ47,Rækker!AJ59,IF(V26=Rækker!AL47,Rækker!AL59,IF(V26=Rækker!AN47,Rækker!AN59,0))))</f>
        <v>0</v>
      </c>
      <c r="CV23" s="16" t="str">
        <f>IF(AB26=Rækker!B47,Rækker!B59,IF(AB26=Rækker!D47,Rækker!D59,IF(AB26=Rækker!F47,Rækker!F59,IF(AB26=Rækker!H47,Rækker!H59,IF(AB26=Rækker!J47,Rækker!J59,IF(AB26=Rækker!L47,Rækker!L59,IF(AB26=Rækker!N47,Rækker!N59,IF(AB26=Rækker!P47,Rækker!P59,CW23))))))))</f>
        <v>x</v>
      </c>
      <c r="CW23" s="16" t="str">
        <f>IF(AB26=Rækker!R47,Rækker!R59,IF(AB26=Rækker!T47,Rækker!T59,IF(AB26=Rækker!V47,Rækker!V59,IF(AB26=Rækker!X47,Rækker!X59,IF(AB26=Rækker!Z47,Rækker!Z59,IF(AB26=Rækker!AB47,Rækker!AB59,IF(AB26=Rækker!AD47,Rækker!AD59,IF(AB26=Rækker!AF47,Rækker!AF59,CX23))))))))</f>
        <v>x</v>
      </c>
      <c r="CX23" s="16">
        <f>IF(AB26=Rækker!AH47,Rækker!AH59,IF(AB26=Rækker!AJ47,Rækker!AJ59,IF(AB26=Rækker!AL47,Rækker!AL59,IF(AB26=Rækker!AN47,Rækker!AN59,0))))</f>
        <v>0</v>
      </c>
      <c r="CY23" s="16">
        <f>IF(AH26=Rækker!B47,Rækker!B59,IF(AH26=Rækker!D47,Rækker!D59,IF(AH26=Rækker!F47,Rækker!F59,IF(AH26=Rækker!H47,Rækker!H59,IF(AH26=Rækker!J47,Rækker!J59,IF(AH26=Rækker!L47,Rækker!L59,IF(AH26=Rækker!N47,Rækker!N59,IF(AH26=Rækker!P47,Rækker!P59,CZ23))))))))</f>
        <v>1</v>
      </c>
      <c r="CZ23" s="16">
        <f>IF(AH26=Rækker!R47,Rækker!R59,IF(AH26=Rækker!T47,Rækker!T59,IF(AH26=Rækker!V47,Rækker!V59,IF(AH26=Rækker!X47,Rækker!X59,IF(AH26=Rækker!Z47,Rækker!Z59,IF(AH26=Rækker!AB47,Rækker!AB59,IF(AH26=Rækker!AD47,Rækker!AD59,IF(AH26=Rækker!AF47,Rækker!AF59,DA23))))))))</f>
        <v>1</v>
      </c>
      <c r="DA23" s="16">
        <f>IF(AH26=Rækker!AH47,Rækker!AH59,IF(AH26=Rækker!AJ47,Rækker!AJ59,IF(AH26=Rækker!AL47,Rækker!AL59,IF(AH26=Rækker!AN47,Rækker!AN59,0))))</f>
        <v>1</v>
      </c>
      <c r="DB23" s="16">
        <f>IF(AN26=Rækker!B47,Rækker!B59,IF(AN26=Rækker!D47,Rækker!D59,IF(AN26=Rækker!F47,Rækker!F59,IF(AN26=Rækker!H47,Rækker!H59,IF(AN26=Rækker!J47,Rækker!J59,IF(AN26=Rækker!L47,Rækker!L59,IF(AN26=Rækker!N47,Rækker!N59,IF(AN26=Rækker!P47,Rækker!P59,DC23))))))))</f>
        <v>2</v>
      </c>
      <c r="DC23" s="16">
        <f>IF(AN26=Rækker!R47,Rækker!R59,IF(AN26=Rækker!T47,Rækker!T59,IF(AN26=Rækker!V47,Rækker!V59,IF(AN26=Rækker!X47,Rækker!X59,IF(AN26=Rækker!Z47,Rækker!Z59,IF(AN26=Rækker!AB47,Rækker!AB59,IF(AN26=Rækker!AD47,Rækker!AD59,IF(AN26=Rækker!AF47,Rækker!AF59,DD23))))))))</f>
        <v>2</v>
      </c>
      <c r="DD23" s="16">
        <f>IF(AN26=Rækker!AH47,Rækker!AH59,IF(AN26=Rækker!AJ47,Rækker!AJ59,IF(AN26=Rækker!AL47,Rækker!AL59,IF(AN26=Rækker!AN47,Rækker!AN59,0))))</f>
        <v>0</v>
      </c>
      <c r="DE23" s="16">
        <f>IF(AT26=Rækker!B47,Rækker!B59,IF(AT26=Rækker!D47,Rækker!D59,IF(AT26=Rækker!F47,Rækker!F59,IF(AT26=Rækker!H47,Rækker!H59,IF(AT26=Rækker!J47,Rækker!J59,IF(AT26=Rækker!L47,Rækker!L59,IF(AT26=Rækker!N47,Rækker!N59,IF(AT26=Rækker!P47,Rækker!P59,DF23))))))))</f>
        <v>1</v>
      </c>
      <c r="DF23" s="16">
        <f>IF(AT26=Rækker!R47,Rækker!R59,IF(AT26=Rækker!T47,Rækker!T59,IF(AT26=Rækker!V47,Rækker!V59,IF(AT26=Rækker!X47,Rækker!X59,IF(AT26=Rækker!Z47,Rækker!Z59,IF(AT26=Rækker!AB47,Rækker!AB59,IF(AT26=Rækker!AD47,Rækker!AD59,IF(AT26=Rækker!AF47,Rækker!AF59,DG23))))))))</f>
        <v>1</v>
      </c>
      <c r="DG23" s="16">
        <f>IF(AT26=Rækker!AH47,Rækker!AH59,IF(AT26=Rækker!AJ47,Rækker!AJ59,IF(AT26=Rækker!AL47,Rækker!AL59,IF(AT26=Rækker!AN47,Rækker!AN59,0))))</f>
        <v>0</v>
      </c>
      <c r="DH23" s="16">
        <f>IF(AZ26=Rækker!B47,Rækker!B59,IF(AZ26=Rækker!D47,Rækker!D59,IF(AZ26=Rækker!F47,Rækker!F59,IF(AZ26=Rækker!H47,Rækker!H59,IF(AZ26=Rækker!J47,Rækker!J59,IF(AZ26=Rækker!L47,Rækker!L59,IF(AZ26=Rækker!N47,Rækker!N59,IF(AZ26=Rækker!P47,Rækker!P59,DI23))))))))</f>
        <v>2</v>
      </c>
      <c r="DI23" s="16">
        <f>IF(AZ26=Rækker!R47,Rækker!R59,IF(AZ26=Rækker!T47,Rækker!T59,IF(AZ26=Rækker!V47,Rækker!V59,IF(AZ26=Rækker!X47,Rækker!X59,IF(AZ26=Rækker!Z47,Rækker!Z59,IF(AZ26=Rækker!AB47,Rækker!AB59,IF(AZ26=Rækker!AD47,Rækker!AD59,IF(AZ26=Rækker!AF47,Rækker!AF59,DJ23))))))))</f>
        <v>0</v>
      </c>
      <c r="DJ23" s="16">
        <f>IF(AZ26=Rækker!AH47,Rækker!AH59,IF(AZ26=Rækker!AJ47,Rækker!AJ59,IF(AZ26=Rækker!AL47,Rækker!AL59,IF(AZ26=Rækker!AN47,Rækker!AN59,0))))</f>
        <v>0</v>
      </c>
      <c r="DK23" s="16">
        <f>IF(BF26=Rækker!B47,Rækker!B59,IF(BF26=Rækker!D47,Rækker!D59,IF(BF26=Rækker!F47,Rækker!F59,IF(BF26=Rækker!H47,Rækker!H59,IF(BF26=Rækker!J47,Rækker!J59,IF(BF26=Rækker!L47,Rækker!L59,IF(BF26=Rækker!N47,Rækker!N59,IF(BF26=Rækker!P47,Rækker!P59,DL23))))))))</f>
        <v>2</v>
      </c>
      <c r="DL23" s="16">
        <f>IF(BF26=Rækker!R47,Rækker!R59,IF(BF26=Rækker!T47,Rækker!T59,IF(BF26=Rækker!V47,Rækker!V59,IF(BF26=Rækker!X47,Rækker!X59,IF(BF26=Rækker!Z47,Rækker!Z59,IF(BF26=Rækker!AB47,Rækker!AB59,IF(BF26=Rækker!AD47,Rækker!AD59,IF(BF26=Rækker!AF47,Rækker!AF59,DM23))))))))</f>
        <v>2</v>
      </c>
      <c r="DM23" s="16">
        <f>IF(BF26=Rækker!AH47,Rækker!AH59,IF(BF26=Rækker!AJ47,Rækker!AJ59,IF(BF26=Rækker!AL47,Rækker!AL59,IF(BF26=Rækker!AN47,Rækker!AN59,0))))</f>
        <v>2</v>
      </c>
      <c r="DN23" s="16">
        <f>IF(BL26=Rækker!B47,Rækker!B59,IF(BL26=Rækker!D47,Rækker!D59,IF(BL26=Rækker!F47,Rækker!F59,IF(BL26=Rækker!H47,Rækker!H59,IF(BL26=Rækker!J47,Rækker!J59,IF(BL26=Rækker!L47,Rækker!L59,IF(BL26=Rækker!N47,Rækker!N59,IF(BL26=Rækker!P47,Rækker!P59,DO23))))))))</f>
        <v>0</v>
      </c>
      <c r="DO23" s="16">
        <f>IF(BL26=Rækker!R47,Rækker!R59,IF(BL26=Rækker!T47,Rækker!T59,IF(BL26=Rækker!V47,Rækker!V59,IF(BL26=Rækker!X47,Rækker!X59,IF(BL26=Rækker!Z47,Rækker!Z59,IF(BL26=Rækker!AB47,Rækker!AB59,IF(BL26=Rækker!AD47,Rækker!AD59,IF(BL26=Rækker!AF47,Rækker!AF59,DP23))))))))</f>
        <v>0</v>
      </c>
      <c r="DP23" s="16">
        <f>IF(BL26=Rækker!AH47,Rækker!AH59,IF(BL26=Rækker!AJ47,Rækker!AJ59,IF(BL26=Rækker!AL47,Rækker!AL59,IF(BL26=Rækker!AN47,Rækker!AN59,0))))</f>
        <v>0</v>
      </c>
    </row>
    <row r="24" spans="1:120" ht="14.45" customHeight="1" thickTop="1" thickBot="1" x14ac:dyDescent="0.2">
      <c r="A24" s="132" t="s">
        <v>31</v>
      </c>
      <c r="B24" s="133"/>
      <c r="C24" s="133"/>
      <c r="D24" s="133"/>
      <c r="E24" s="133"/>
      <c r="F24" s="133"/>
      <c r="G24" s="133"/>
      <c r="H24" s="63"/>
      <c r="I24" s="64"/>
      <c r="J24" s="131">
        <f>IF(CG14=13,IF(I9="",CM14,CG17),"")</f>
        <v>4</v>
      </c>
      <c r="K24" s="131"/>
      <c r="L24" s="131"/>
      <c r="M24" s="131"/>
      <c r="N24" s="130" t="s">
        <v>20</v>
      </c>
      <c r="O24" s="130"/>
      <c r="P24" s="131">
        <f>IF(CG14=13,IF(O9="",CP14,CG17),"")</f>
        <v>6</v>
      </c>
      <c r="Q24" s="131"/>
      <c r="R24" s="131"/>
      <c r="S24" s="131"/>
      <c r="T24" s="65"/>
      <c r="U24" s="64"/>
      <c r="V24" s="131">
        <f>IF(CG14=13,IF(U9="",CS14,CG17),"")</f>
        <v>3</v>
      </c>
      <c r="W24" s="131"/>
      <c r="X24" s="131"/>
      <c r="Y24" s="131"/>
      <c r="Z24" s="130" t="s">
        <v>20</v>
      </c>
      <c r="AA24" s="130"/>
      <c r="AB24" s="131">
        <f>IF(CG14=13,IF(AA9="",CV14,CG17),"")</f>
        <v>5</v>
      </c>
      <c r="AC24" s="131"/>
      <c r="AD24" s="131"/>
      <c r="AE24" s="131"/>
      <c r="AF24" s="65"/>
      <c r="AG24" s="64"/>
      <c r="AH24" s="131">
        <f>IF(CG14=13,IF(AG9="",CY14,CG17),"")</f>
        <v>6</v>
      </c>
      <c r="AI24" s="131"/>
      <c r="AJ24" s="131"/>
      <c r="AK24" s="131"/>
      <c r="AL24" s="130" t="s">
        <v>20</v>
      </c>
      <c r="AM24" s="130"/>
      <c r="AN24" s="131">
        <f>IF(CG14=13,IF(AM9="",DB14,CG17),"")</f>
        <v>5</v>
      </c>
      <c r="AO24" s="131"/>
      <c r="AP24" s="131"/>
      <c r="AQ24" s="131"/>
      <c r="AR24" s="65"/>
      <c r="AS24" s="64"/>
      <c r="AT24" s="131">
        <f>IF(CG14=13,IF(AS9="",DE14,CG17),"")</f>
        <v>5</v>
      </c>
      <c r="AU24" s="131"/>
      <c r="AV24" s="131"/>
      <c r="AW24" s="131"/>
      <c r="AX24" s="130" t="s">
        <v>20</v>
      </c>
      <c r="AY24" s="130"/>
      <c r="AZ24" s="131">
        <f>IF(CG14=13,IF(AY9="",DH14,CG17),"")</f>
        <v>4</v>
      </c>
      <c r="BA24" s="131"/>
      <c r="BB24" s="131"/>
      <c r="BC24" s="131"/>
      <c r="BD24" s="65"/>
      <c r="BE24" s="64"/>
      <c r="BF24" s="131">
        <f>IF(CG14=13,IF(BE9="",DK14,CG17),"")</f>
        <v>4</v>
      </c>
      <c r="BG24" s="131"/>
      <c r="BH24" s="131"/>
      <c r="BI24" s="131"/>
      <c r="BJ24" s="130" t="s">
        <v>20</v>
      </c>
      <c r="BK24" s="130"/>
      <c r="BL24" s="131">
        <f>IF(CG14=13,IF(BK9="",DN14,CG17),"")</f>
        <v>3</v>
      </c>
      <c r="BM24" s="131"/>
      <c r="BN24" s="131"/>
      <c r="BO24" s="131"/>
      <c r="BP24" s="65"/>
      <c r="BQ24" s="24"/>
      <c r="BR24" s="21" t="str">
        <f>IF(CG14=13,CONCATENATE(DB!BE59,"."),CONCATENATE(DB!BA59,"."))</f>
        <v>10.</v>
      </c>
      <c r="BS24" s="95" t="str">
        <f>IF(CG14=13,DB!BF59,DB!X59)</f>
        <v>ÅZÆTZØW</v>
      </c>
      <c r="BT24" s="24">
        <f>IF(CG14=13,DB!BL59,DB!AJ59)</f>
        <v>40</v>
      </c>
      <c r="BU24" s="24"/>
      <c r="BV24" s="24">
        <f>IF(CG14=13,DB!BM59,DB!AL59)</f>
        <v>15</v>
      </c>
      <c r="BW24" s="24"/>
      <c r="BX24" s="24">
        <f>IF(CG14=13,DB!BN59,DB!AN59)</f>
        <v>10</v>
      </c>
      <c r="BY24" s="24"/>
      <c r="BZ24" s="24">
        <f>IF(CG14=13,DB!BO59,DB!AP59)</f>
        <v>15</v>
      </c>
      <c r="CA24" s="24"/>
      <c r="CB24" s="94">
        <f>IF(CG14=13,DB!BP59,DB!AR59)</f>
        <v>244</v>
      </c>
      <c r="CC24" s="24" t="s">
        <v>20</v>
      </c>
      <c r="CD24" s="95">
        <f>IF(CG14=13,DB!BQ59,DB!AU59)</f>
        <v>236</v>
      </c>
      <c r="CE24" s="24"/>
      <c r="CF24" s="94">
        <f>IF(CG14=13,DB!BR59,DB!AX59)</f>
        <v>55</v>
      </c>
      <c r="CM24" s="16">
        <f>IF(J26=Rækker!B47,Rækker!B60,IF(J26=Rækker!D47,Rækker!D60,IF(J26=Rækker!F47,Rækker!F60,IF(J26=Rækker!H47,Rækker!H60,IF(J26=Rækker!J47,Rækker!J60,IF(J26=Rækker!L47,Rækker!L60,IF(J26=Rækker!N47,Rækker!N60,IF(J26=Rækker!P47,Rækker!P60,CN24))))))))</f>
        <v>1</v>
      </c>
      <c r="CN24" s="16">
        <f>IF(J26=Rækker!R47,Rækker!R60,IF(J26=Rækker!T47,Rækker!T60,IF(J26=Rækker!V47,Rækker!V60,IF(J26=Rækker!X47,Rækker!X60,IF(J26=Rækker!Z47,Rækker!Z60,IF(J26=Rækker!AB47,Rækker!AB60,IF(J26=Rækker!AD47,Rækker!AD60,IF(J26=Rækker!AF47,Rækker!AF60,CO24))))))))</f>
        <v>0</v>
      </c>
      <c r="CO24" s="16">
        <f>IF(J26=Rækker!AH47,Rækker!AH60,IF(J26=Rækker!AJ47,Rækker!AJ60,IF(J26=Rækker!AL47,Rækker!AL60,IF(J26=Rækker!AN47,Rækker!AN60,0))))</f>
        <v>0</v>
      </c>
      <c r="CP24" s="16">
        <f>IF(P26=Rækker!B47,Rækker!B60,IF(P26=Rækker!D47,Rækker!D60,IF(P26=Rækker!F47,Rækker!F60,IF(P26=Rækker!H47,Rækker!H60,IF(P26=Rækker!J47,Rækker!J60,IF(P26=Rækker!L47,Rækker!L60,IF(P26=Rækker!N47,Rækker!N60,IF(P26=Rækker!P47,Rækker!P60,CQ24))))))))</f>
        <v>1</v>
      </c>
      <c r="CQ24" s="16">
        <f>IF(P26=Rækker!R47,Rækker!R60,IF(P26=Rækker!T47,Rækker!T60,IF(P26=Rækker!V47,Rækker!V60,IF(P26=Rækker!X47,Rækker!X60,IF(P26=Rækker!Z47,Rækker!Z60,IF(P26=Rækker!AB47,Rækker!AB60,IF(P26=Rækker!AD47,Rækker!AD60,IF(P26=Rækker!AF47,Rækker!AF60,CR24))))))))</f>
        <v>1</v>
      </c>
      <c r="CR24" s="16">
        <f>IF(P26=Rækker!AH47,Rækker!AH60,IF(P26=Rækker!AJ47,Rækker!AJ60,IF(P26=Rækker!AL47,Rækker!AL60,IF(P26=Rækker!AN47,Rækker!AN60,0))))</f>
        <v>0</v>
      </c>
      <c r="CS24" s="16">
        <f>IF(V26=Rækker!B47,Rækker!B60,IF(V26=Rækker!D47,Rækker!D60,IF(V26=Rækker!F47,Rækker!F60,IF(V26=Rækker!H47,Rækker!H60,IF(V26=Rækker!J47,Rækker!J60,IF(V26=Rækker!L47,Rækker!L60,IF(V26=Rækker!N47,Rækker!N60,IF(V26=Rækker!P47,Rækker!P60,CT24))))))))</f>
        <v>1</v>
      </c>
      <c r="CT24" s="16">
        <f>IF(V26=Rækker!R47,Rækker!R60,IF(V26=Rækker!T47,Rækker!T60,IF(V26=Rækker!V47,Rækker!V60,IF(V26=Rækker!X47,Rækker!X60,IF(V26=Rækker!Z47,Rækker!Z60,IF(V26=Rækker!AB47,Rækker!AB60,IF(V26=Rækker!AD47,Rækker!AD60,IF(V26=Rækker!AF47,Rækker!AF60,CU24))))))))</f>
        <v>0</v>
      </c>
      <c r="CU24" s="16">
        <f>IF(V26=Rækker!AH47,Rækker!AH60,IF(V26=Rækker!AJ47,Rækker!AJ60,IF(V26=Rækker!AL47,Rækker!AL60,IF(V26=Rækker!AN47,Rækker!AN60,0))))</f>
        <v>0</v>
      </c>
      <c r="CV24" s="16">
        <f>IF(AB26=Rækker!B47,Rækker!B60,IF(AB26=Rækker!D47,Rækker!D60,IF(AB26=Rækker!F47,Rækker!F60,IF(AB26=Rækker!H47,Rækker!H60,IF(AB26=Rækker!J47,Rækker!J60,IF(AB26=Rækker!L47,Rækker!L60,IF(AB26=Rækker!N47,Rækker!N60,IF(AB26=Rækker!P47,Rækker!P60,CW24))))))))</f>
        <v>1</v>
      </c>
      <c r="CW24" s="16">
        <f>IF(AB26=Rækker!R47,Rækker!R60,IF(AB26=Rækker!T47,Rækker!T60,IF(AB26=Rækker!V47,Rækker!V60,IF(AB26=Rækker!X47,Rækker!X60,IF(AB26=Rækker!Z47,Rækker!Z60,IF(AB26=Rækker!AB47,Rækker!AB60,IF(AB26=Rækker!AD47,Rækker!AD60,IF(AB26=Rækker!AF47,Rækker!AF60,CX24))))))))</f>
        <v>1</v>
      </c>
      <c r="CX24" s="16">
        <f>IF(AB26=Rækker!AH47,Rækker!AH60,IF(AB26=Rækker!AJ47,Rækker!AJ60,IF(AB26=Rækker!AL47,Rækker!AL60,IF(AB26=Rækker!AN47,Rækker!AN60,0))))</f>
        <v>0</v>
      </c>
      <c r="CY24" s="16">
        <f>IF(AH26=Rækker!B47,Rækker!B60,IF(AH26=Rækker!D47,Rækker!D60,IF(AH26=Rækker!F47,Rækker!F60,IF(AH26=Rækker!H47,Rækker!H60,IF(AH26=Rækker!J47,Rækker!J60,IF(AH26=Rækker!L47,Rækker!L60,IF(AH26=Rækker!N47,Rækker!N60,IF(AH26=Rækker!P47,Rækker!P60,CZ24))))))))</f>
        <v>1</v>
      </c>
      <c r="CZ24" s="16">
        <f>IF(AH26=Rækker!R47,Rækker!R60,IF(AH26=Rækker!T47,Rækker!T60,IF(AH26=Rækker!V47,Rækker!V60,IF(AH26=Rækker!X47,Rækker!X60,IF(AH26=Rækker!Z47,Rækker!Z60,IF(AH26=Rækker!AB47,Rækker!AB60,IF(AH26=Rækker!AD47,Rækker!AD60,IF(AH26=Rækker!AF47,Rækker!AF60,DA24))))))))</f>
        <v>1</v>
      </c>
      <c r="DA24" s="16">
        <f>IF(AH26=Rækker!AH47,Rækker!AH60,IF(AH26=Rækker!AJ47,Rækker!AJ60,IF(AH26=Rækker!AL47,Rækker!AL60,IF(AH26=Rækker!AN47,Rækker!AN60,0))))</f>
        <v>1</v>
      </c>
      <c r="DB24" s="16">
        <f>IF(AN26=Rækker!B47,Rækker!B60,IF(AN26=Rækker!D47,Rækker!D60,IF(AN26=Rækker!F47,Rækker!F60,IF(AN26=Rækker!H47,Rækker!H60,IF(AN26=Rækker!J47,Rækker!J60,IF(AN26=Rækker!L47,Rækker!L60,IF(AN26=Rækker!N47,Rækker!N60,IF(AN26=Rækker!P47,Rækker!P60,DC24))))))))</f>
        <v>1</v>
      </c>
      <c r="DC24" s="16">
        <f>IF(AN26=Rækker!R47,Rækker!R60,IF(AN26=Rækker!T47,Rækker!T60,IF(AN26=Rækker!V47,Rækker!V60,IF(AN26=Rækker!X47,Rækker!X60,IF(AN26=Rækker!Z47,Rækker!Z60,IF(AN26=Rækker!AB47,Rækker!AB60,IF(AN26=Rækker!AD47,Rækker!AD60,IF(AN26=Rækker!AF47,Rækker!AF60,DD24))))))))</f>
        <v>1</v>
      </c>
      <c r="DD24" s="16">
        <f>IF(AN26=Rækker!AH47,Rækker!AH60,IF(AN26=Rækker!AJ47,Rækker!AJ60,IF(AN26=Rækker!AL47,Rækker!AL60,IF(AN26=Rækker!AN47,Rækker!AN60,0))))</f>
        <v>0</v>
      </c>
      <c r="DE24" s="16">
        <f>IF(AT26=Rækker!B47,Rækker!B60,IF(AT26=Rækker!D47,Rækker!D60,IF(AT26=Rækker!F47,Rækker!F60,IF(AT26=Rækker!H47,Rækker!H60,IF(AT26=Rækker!J47,Rækker!J60,IF(AT26=Rækker!L47,Rækker!L60,IF(AT26=Rækker!N47,Rækker!N60,IF(AT26=Rækker!P47,Rækker!P60,DF24))))))))</f>
        <v>1</v>
      </c>
      <c r="DF24" s="16">
        <f>IF(AT26=Rækker!R47,Rækker!R60,IF(AT26=Rækker!T47,Rækker!T60,IF(AT26=Rækker!V47,Rækker!V60,IF(AT26=Rækker!X47,Rækker!X60,IF(AT26=Rækker!Z47,Rækker!Z60,IF(AT26=Rækker!AB47,Rækker!AB60,IF(AT26=Rækker!AD47,Rækker!AD60,IF(AT26=Rækker!AF47,Rækker!AF60,DG24))))))))</f>
        <v>1</v>
      </c>
      <c r="DG24" s="16">
        <f>IF(AT26=Rækker!AH47,Rækker!AH60,IF(AT26=Rækker!AJ47,Rækker!AJ60,IF(AT26=Rækker!AL47,Rækker!AL60,IF(AT26=Rækker!AN47,Rækker!AN60,0))))</f>
        <v>0</v>
      </c>
      <c r="DH24" s="16">
        <f>IF(AZ26=Rækker!B47,Rækker!B60,IF(AZ26=Rækker!D47,Rækker!D60,IF(AZ26=Rækker!F47,Rækker!F60,IF(AZ26=Rækker!H47,Rækker!H60,IF(AZ26=Rækker!J47,Rækker!J60,IF(AZ26=Rækker!L47,Rækker!L60,IF(AZ26=Rækker!N47,Rækker!N60,IF(AZ26=Rækker!P47,Rækker!P60,DI24))))))))</f>
        <v>1</v>
      </c>
      <c r="DI24" s="16">
        <f>IF(AZ26=Rækker!R47,Rækker!R60,IF(AZ26=Rækker!T47,Rækker!T60,IF(AZ26=Rækker!V47,Rækker!V60,IF(AZ26=Rækker!X47,Rækker!X60,IF(AZ26=Rækker!Z47,Rækker!Z60,IF(AZ26=Rækker!AB47,Rækker!AB60,IF(AZ26=Rækker!AD47,Rækker!AD60,IF(AZ26=Rækker!AF47,Rækker!AF60,DJ24))))))))</f>
        <v>0</v>
      </c>
      <c r="DJ24" s="16">
        <f>IF(AZ26=Rækker!AH47,Rækker!AH60,IF(AZ26=Rækker!AJ47,Rækker!AJ60,IF(AZ26=Rækker!AL47,Rækker!AL60,IF(AZ26=Rækker!AN47,Rækker!AN60,0))))</f>
        <v>0</v>
      </c>
      <c r="DK24" s="16">
        <f>IF(BF26=Rækker!B47,Rækker!B60,IF(BF26=Rækker!D47,Rækker!D60,IF(BF26=Rækker!F47,Rækker!F60,IF(BF26=Rækker!H47,Rækker!H60,IF(BF26=Rækker!J47,Rækker!J60,IF(BF26=Rækker!L47,Rækker!L60,IF(BF26=Rækker!N47,Rækker!N60,IF(BF26=Rækker!P47,Rækker!P60,DL24))))))))</f>
        <v>1</v>
      </c>
      <c r="DL24" s="16">
        <f>IF(BF26=Rækker!R47,Rækker!R60,IF(BF26=Rækker!T47,Rækker!T60,IF(BF26=Rækker!V47,Rækker!V60,IF(BF26=Rækker!X47,Rækker!X60,IF(BF26=Rækker!Z47,Rækker!Z60,IF(BF26=Rækker!AB47,Rækker!AB60,IF(BF26=Rækker!AD47,Rækker!AD60,IF(BF26=Rækker!AF47,Rækker!AF60,DM24))))))))</f>
        <v>1</v>
      </c>
      <c r="DM24" s="16">
        <f>IF(BF26=Rækker!AH47,Rækker!AH60,IF(BF26=Rækker!AJ47,Rækker!AJ60,IF(BF26=Rækker!AL47,Rækker!AL60,IF(BF26=Rækker!AN47,Rækker!AN60,0))))</f>
        <v>1</v>
      </c>
      <c r="DN24" s="16">
        <f>IF(BL26=Rækker!B47,Rækker!B60,IF(BL26=Rækker!D47,Rækker!D60,IF(BL26=Rækker!F47,Rækker!F60,IF(BL26=Rækker!H47,Rækker!H60,IF(BL26=Rækker!J47,Rækker!J60,IF(BL26=Rækker!L47,Rækker!L60,IF(BL26=Rækker!N47,Rækker!N60,IF(BL26=Rækker!P47,Rækker!P60,DO24))))))))</f>
        <v>0</v>
      </c>
      <c r="DO24" s="16">
        <f>IF(BL26=Rækker!R47,Rækker!R60,IF(BL26=Rækker!T47,Rækker!T60,IF(BL26=Rækker!V47,Rækker!V60,IF(BL26=Rækker!X47,Rækker!X60,IF(BL26=Rækker!Z47,Rækker!Z60,IF(BL26=Rækker!AB47,Rækker!AB60,IF(BL26=Rækker!AD47,Rækker!AD60,IF(BL26=Rækker!AF47,Rækker!AF60,DP24))))))))</f>
        <v>0</v>
      </c>
      <c r="DP24" s="16">
        <f>IF(BL26=Rækker!AH47,Rækker!AH60,IF(BL26=Rækker!AJ47,Rækker!AJ60,IF(BL26=Rækker!AL47,Rækker!AL60,IF(BL26=Rækker!AN47,Rækker!AN60,0))))</f>
        <v>0</v>
      </c>
    </row>
    <row r="25" spans="1:120" ht="14.45" customHeight="1" thickBot="1" x14ac:dyDescent="0.2">
      <c r="A25" s="152"/>
      <c r="B25" s="153"/>
      <c r="C25" s="153"/>
      <c r="D25" s="153"/>
      <c r="E25" s="153"/>
      <c r="F25" s="153"/>
      <c r="G25" s="153"/>
      <c r="H25" s="153"/>
      <c r="I25" s="177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7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7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7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7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24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M25" s="16">
        <f>IF(J26=Rækker!B47,Rækker!B61,IF(J26=Rækker!D47,Rækker!D61,IF(J26=Rækker!F47,Rækker!F61,IF(J26=Rækker!H47,Rækker!H61,IF(J26=Rækker!J47,Rækker!J61,IF(J26=Rækker!L47,Rækker!L61,IF(J26=Rækker!N47,Rækker!N61,IF(J26=Rækker!P47,Rækker!P61,CN25))))))))</f>
        <v>1</v>
      </c>
      <c r="CN25" s="16">
        <f>IF(J26=Rækker!R47,Rækker!R61,IF(J26=Rækker!T47,Rækker!T61,IF(J26=Rækker!V47,Rækker!V61,IF(J26=Rækker!X47,Rækker!X61,IF(J26=Rækker!Z47,Rækker!Z61,IF(J26=Rækker!AB47,Rækker!AB61,IF(J26=Rækker!AD47,Rækker!AD61,IF(J26=Rækker!AF47,Rækker!AF61,CO25))))))))</f>
        <v>0</v>
      </c>
      <c r="CO25" s="16">
        <f>IF(J26=Rækker!AH47,Rækker!AH61,IF(J26=Rækker!AJ47,Rækker!AJ61,IF(J26=Rækker!AL47,Rækker!AL61,IF(J26=Rækker!AN47,Rækker!AN61,0))))</f>
        <v>0</v>
      </c>
      <c r="CP25" s="16">
        <f>IF(P26=Rækker!B47,Rækker!B61,IF(P26=Rækker!D47,Rækker!D61,IF(P26=Rækker!F47,Rækker!F61,IF(P26=Rækker!H47,Rækker!H61,IF(P26=Rækker!J47,Rækker!J61,IF(P26=Rækker!L47,Rækker!L61,IF(P26=Rækker!N47,Rækker!N61,IF(P26=Rækker!P47,Rækker!P61,CQ25))))))))</f>
        <v>2</v>
      </c>
      <c r="CQ25" s="16">
        <f>IF(P26=Rækker!R47,Rækker!R61,IF(P26=Rækker!T47,Rækker!T61,IF(P26=Rækker!V47,Rækker!V61,IF(P26=Rækker!X47,Rækker!X61,IF(P26=Rækker!Z47,Rækker!Z61,IF(P26=Rækker!AB47,Rækker!AB61,IF(P26=Rækker!AD47,Rækker!AD61,IF(P26=Rækker!AF47,Rækker!AF61,CR25))))))))</f>
        <v>2</v>
      </c>
      <c r="CR25" s="16">
        <f>IF(P26=Rækker!AH47,Rækker!AH61,IF(P26=Rækker!AJ47,Rækker!AJ61,IF(P26=Rækker!AL47,Rækker!AL61,IF(P26=Rækker!AN47,Rækker!AN61,0))))</f>
        <v>0</v>
      </c>
      <c r="CS25" s="16">
        <f>IF(V26=Rækker!B47,Rækker!B61,IF(V26=Rækker!D47,Rækker!D61,IF(V26=Rækker!F47,Rækker!F61,IF(V26=Rækker!H47,Rækker!H61,IF(V26=Rækker!J47,Rækker!J61,IF(V26=Rækker!L47,Rækker!L61,IF(V26=Rækker!N47,Rækker!N61,IF(V26=Rækker!P47,Rækker!P61,CT25))))))))</f>
        <v>1</v>
      </c>
      <c r="CT25" s="16">
        <f>IF(V26=Rækker!R47,Rækker!R61,IF(V26=Rækker!T47,Rækker!T61,IF(V26=Rækker!V47,Rækker!V61,IF(V26=Rækker!X47,Rækker!X61,IF(V26=Rækker!Z47,Rækker!Z61,IF(V26=Rækker!AB47,Rækker!AB61,IF(V26=Rækker!AD47,Rækker!AD61,IF(V26=Rækker!AF47,Rækker!AF61,CU25))))))))</f>
        <v>0</v>
      </c>
      <c r="CU25" s="16">
        <f>IF(V26=Rækker!AH47,Rækker!AH61,IF(V26=Rækker!AJ47,Rækker!AJ61,IF(V26=Rækker!AL47,Rækker!AL61,IF(V26=Rækker!AN47,Rækker!AN61,0))))</f>
        <v>0</v>
      </c>
      <c r="CV25" s="16">
        <f>IF(AB26=Rækker!B47,Rækker!B61,IF(AB26=Rækker!D47,Rækker!D61,IF(AB26=Rækker!F47,Rækker!F61,IF(AB26=Rækker!H47,Rækker!H61,IF(AB26=Rækker!J47,Rækker!J61,IF(AB26=Rækker!L47,Rækker!L61,IF(AB26=Rækker!N47,Rækker!N61,IF(AB26=Rækker!P47,Rækker!P61,CW25))))))))</f>
        <v>1</v>
      </c>
      <c r="CW25" s="16">
        <f>IF(AB26=Rækker!R47,Rækker!R61,IF(AB26=Rækker!T47,Rækker!T61,IF(AB26=Rækker!V47,Rækker!V61,IF(AB26=Rækker!X47,Rækker!X61,IF(AB26=Rækker!Z47,Rækker!Z61,IF(AB26=Rækker!AB47,Rækker!AB61,IF(AB26=Rækker!AD47,Rækker!AD61,IF(AB26=Rækker!AF47,Rækker!AF61,CX25))))))))</f>
        <v>1</v>
      </c>
      <c r="CX25" s="16">
        <f>IF(AB26=Rækker!AH47,Rækker!AH61,IF(AB26=Rækker!AJ47,Rækker!AJ61,IF(AB26=Rækker!AL47,Rækker!AL61,IF(AB26=Rækker!AN47,Rækker!AN61,0))))</f>
        <v>0</v>
      </c>
      <c r="CY25" s="16">
        <f>IF(AH26=Rækker!B47,Rækker!B61,IF(AH26=Rækker!D47,Rækker!D61,IF(AH26=Rækker!F47,Rækker!F61,IF(AH26=Rækker!H47,Rækker!H61,IF(AH26=Rækker!J47,Rækker!J61,IF(AH26=Rækker!L47,Rækker!L61,IF(AH26=Rækker!N47,Rækker!N61,IF(AH26=Rækker!P47,Rækker!P61,CZ25))))))))</f>
        <v>2</v>
      </c>
      <c r="CZ25" s="16">
        <f>IF(AH26=Rækker!R47,Rækker!R61,IF(AH26=Rækker!T47,Rækker!T61,IF(AH26=Rækker!V47,Rækker!V61,IF(AH26=Rækker!X47,Rækker!X61,IF(AH26=Rækker!Z47,Rækker!Z61,IF(AH26=Rækker!AB47,Rækker!AB61,IF(AH26=Rækker!AD47,Rækker!AD61,IF(AH26=Rækker!AF47,Rækker!AF61,DA25))))))))</f>
        <v>2</v>
      </c>
      <c r="DA25" s="16">
        <f>IF(AH26=Rækker!AH47,Rækker!AH61,IF(AH26=Rækker!AJ47,Rækker!AJ61,IF(AH26=Rækker!AL47,Rækker!AL61,IF(AH26=Rækker!AN47,Rækker!AN61,0))))</f>
        <v>2</v>
      </c>
      <c r="DB25" s="16" t="str">
        <f>IF(AN26=Rækker!B47,Rækker!B61,IF(AN26=Rækker!D47,Rækker!D61,IF(AN26=Rækker!F47,Rækker!F61,IF(AN26=Rækker!H47,Rækker!H61,IF(AN26=Rækker!J47,Rækker!J61,IF(AN26=Rækker!L47,Rækker!L61,IF(AN26=Rækker!N47,Rækker!N61,IF(AN26=Rækker!P47,Rækker!P61,DC25))))))))</f>
        <v>x</v>
      </c>
      <c r="DC25" s="16" t="str">
        <f>IF(AN26=Rækker!R47,Rækker!R61,IF(AN26=Rækker!T47,Rækker!T61,IF(AN26=Rækker!V47,Rækker!V61,IF(AN26=Rækker!X47,Rækker!X61,IF(AN26=Rækker!Z47,Rækker!Z61,IF(AN26=Rækker!AB47,Rækker!AB61,IF(AN26=Rækker!AD47,Rækker!AD61,IF(AN26=Rækker!AF47,Rækker!AF61,DD25))))))))</f>
        <v>x</v>
      </c>
      <c r="DD25" s="16">
        <f>IF(AN26=Rækker!AH47,Rækker!AH61,IF(AN26=Rækker!AJ47,Rækker!AJ61,IF(AN26=Rækker!AL47,Rækker!AL61,IF(AN26=Rækker!AN47,Rækker!AN61,0))))</f>
        <v>0</v>
      </c>
      <c r="DE25" s="16" t="str">
        <f>IF(AT26=Rækker!B47,Rækker!B61,IF(AT26=Rækker!D47,Rækker!D61,IF(AT26=Rækker!F47,Rækker!F61,IF(AT26=Rækker!H47,Rækker!H61,IF(AT26=Rækker!J47,Rækker!J61,IF(AT26=Rækker!L47,Rækker!L61,IF(AT26=Rækker!N47,Rækker!N61,IF(AT26=Rækker!P47,Rækker!P61,DF25))))))))</f>
        <v>x</v>
      </c>
      <c r="DF25" s="16" t="str">
        <f>IF(AT26=Rækker!R47,Rækker!R61,IF(AT26=Rækker!T47,Rækker!T61,IF(AT26=Rækker!V47,Rækker!V61,IF(AT26=Rækker!X47,Rækker!X61,IF(AT26=Rækker!Z47,Rækker!Z61,IF(AT26=Rækker!AB47,Rækker!AB61,IF(AT26=Rækker!AD47,Rækker!AD61,IF(AT26=Rækker!AF47,Rækker!AF61,DG25))))))))</f>
        <v>x</v>
      </c>
      <c r="DG25" s="16">
        <f>IF(AT26=Rækker!AH47,Rækker!AH61,IF(AT26=Rækker!AJ47,Rækker!AJ61,IF(AT26=Rækker!AL47,Rækker!AL61,IF(AT26=Rækker!AN47,Rækker!AN61,0))))</f>
        <v>0</v>
      </c>
      <c r="DH25" s="16">
        <f>IF(AZ26=Rækker!B47,Rækker!B61,IF(AZ26=Rækker!D47,Rækker!D61,IF(AZ26=Rækker!F47,Rækker!F61,IF(AZ26=Rækker!H47,Rækker!H61,IF(AZ26=Rækker!J47,Rækker!J61,IF(AZ26=Rækker!L47,Rækker!L61,IF(AZ26=Rækker!N47,Rækker!N61,IF(AZ26=Rækker!P47,Rækker!P61,DI25))))))))</f>
        <v>1</v>
      </c>
      <c r="DI25" s="16">
        <f>IF(AZ26=Rækker!R47,Rækker!R61,IF(AZ26=Rækker!T47,Rækker!T61,IF(AZ26=Rækker!V47,Rækker!V61,IF(AZ26=Rækker!X47,Rækker!X61,IF(AZ26=Rækker!Z47,Rækker!Z61,IF(AZ26=Rækker!AB47,Rækker!AB61,IF(AZ26=Rækker!AD47,Rækker!AD61,IF(AZ26=Rækker!AF47,Rækker!AF61,DJ25))))))))</f>
        <v>0</v>
      </c>
      <c r="DJ25" s="16">
        <f>IF(AZ26=Rækker!AH47,Rækker!AH61,IF(AZ26=Rækker!AJ47,Rækker!AJ61,IF(AZ26=Rækker!AL47,Rækker!AL61,IF(AZ26=Rækker!AN47,Rækker!AN61,0))))</f>
        <v>0</v>
      </c>
      <c r="DK25" s="16">
        <f>IF(BF26=Rækker!B47,Rækker!B61,IF(BF26=Rækker!D47,Rækker!D61,IF(BF26=Rækker!F47,Rækker!F61,IF(BF26=Rækker!H47,Rækker!H61,IF(BF26=Rækker!J47,Rækker!J61,IF(BF26=Rækker!L47,Rækker!L61,IF(BF26=Rækker!N47,Rækker!N61,IF(BF26=Rækker!P47,Rækker!P61,DL25))))))))</f>
        <v>2</v>
      </c>
      <c r="DL25" s="16">
        <f>IF(BF26=Rækker!R47,Rækker!R61,IF(BF26=Rækker!T47,Rækker!T61,IF(BF26=Rækker!V47,Rækker!V61,IF(BF26=Rækker!X47,Rækker!X61,IF(BF26=Rækker!Z47,Rækker!Z61,IF(BF26=Rækker!AB47,Rækker!AB61,IF(BF26=Rækker!AD47,Rækker!AD61,IF(BF26=Rækker!AF47,Rækker!AF61,DM25))))))))</f>
        <v>2</v>
      </c>
      <c r="DM25" s="16">
        <f>IF(BF26=Rækker!AH47,Rækker!AH61,IF(BF26=Rækker!AJ47,Rækker!AJ61,IF(BF26=Rækker!AL47,Rækker!AL61,IF(BF26=Rækker!AN47,Rækker!AN61,0))))</f>
        <v>2</v>
      </c>
      <c r="DN25" s="16">
        <f>IF(BL26=Rækker!B47,Rækker!B61,IF(BL26=Rækker!D47,Rækker!D61,IF(BL26=Rækker!F47,Rækker!F61,IF(BL26=Rækker!H47,Rækker!H61,IF(BL26=Rækker!J47,Rækker!J61,IF(BL26=Rækker!L47,Rækker!L61,IF(BL26=Rækker!N47,Rækker!N61,IF(BL26=Rækker!P47,Rækker!P61,DO25))))))))</f>
        <v>0</v>
      </c>
      <c r="DO25" s="16">
        <f>IF(BL26=Rækker!R47,Rækker!R61,IF(BL26=Rækker!T47,Rækker!T61,IF(BL26=Rækker!V47,Rækker!V61,IF(BL26=Rækker!X47,Rækker!X61,IF(BL26=Rækker!Z47,Rækker!Z61,IF(BL26=Rækker!AB47,Rækker!AB61,IF(BL26=Rækker!AD47,Rækker!AD61,IF(BL26=Rækker!AF47,Rækker!AF61,DP25))))))))</f>
        <v>0</v>
      </c>
      <c r="DP25" s="16">
        <f>IF(BL26=Rækker!AH47,Rækker!AH61,IF(BL26=Rækker!AJ47,Rækker!AJ61,IF(BL26=Rækker!AL47,Rækker!AL61,IF(BL26=Rækker!AN47,Rækker!AN61,0))))</f>
        <v>0</v>
      </c>
    </row>
    <row r="26" spans="1:120" ht="14.45" customHeight="1" x14ac:dyDescent="0.15">
      <c r="A26" s="137"/>
      <c r="B26" s="138"/>
      <c r="C26" s="138"/>
      <c r="D26" s="138"/>
      <c r="E26" s="138"/>
      <c r="F26" s="138"/>
      <c r="G26" s="139"/>
      <c r="H26" s="213" t="s">
        <v>21</v>
      </c>
      <c r="I26" s="201"/>
      <c r="J26" s="198" t="str">
        <f>DB!E36</f>
        <v>brula</v>
      </c>
      <c r="K26" s="199"/>
      <c r="L26" s="199"/>
      <c r="M26" s="199"/>
      <c r="N26" s="206" t="s">
        <v>20</v>
      </c>
      <c r="O26" s="197"/>
      <c r="P26" s="198" t="str">
        <f>DB!F36</f>
        <v>LUFCMOT</v>
      </c>
      <c r="Q26" s="199"/>
      <c r="R26" s="199"/>
      <c r="S26" s="199"/>
      <c r="T26" s="209"/>
      <c r="U26" s="201"/>
      <c r="V26" s="198" t="str">
        <f>DB!E37</f>
        <v>Anfield</v>
      </c>
      <c r="W26" s="199"/>
      <c r="X26" s="199"/>
      <c r="Y26" s="199"/>
      <c r="Z26" s="206" t="s">
        <v>20</v>
      </c>
      <c r="AA26" s="197"/>
      <c r="AB26" s="198" t="str">
        <f>DB!F37</f>
        <v>Magpies</v>
      </c>
      <c r="AC26" s="199"/>
      <c r="AD26" s="199"/>
      <c r="AE26" s="199"/>
      <c r="AF26" s="209"/>
      <c r="AG26" s="201"/>
      <c r="AH26" s="198" t="str">
        <f>DB!E38</f>
        <v>Sebjoh</v>
      </c>
      <c r="AI26" s="199"/>
      <c r="AJ26" s="199"/>
      <c r="AK26" s="199"/>
      <c r="AL26" s="206" t="s">
        <v>20</v>
      </c>
      <c r="AM26" s="197"/>
      <c r="AN26" s="198" t="str">
        <f>DB!F38</f>
        <v>Lucky</v>
      </c>
      <c r="AO26" s="199"/>
      <c r="AP26" s="199"/>
      <c r="AQ26" s="199"/>
      <c r="AR26" s="209"/>
      <c r="AS26" s="201"/>
      <c r="AT26" s="198" t="str">
        <f>DB!E39</f>
        <v>Randers</v>
      </c>
      <c r="AU26" s="199"/>
      <c r="AV26" s="199"/>
      <c r="AW26" s="199"/>
      <c r="AX26" s="206" t="s">
        <v>20</v>
      </c>
      <c r="AY26" s="197"/>
      <c r="AZ26" s="198" t="str">
        <f>DB!F39</f>
        <v>Håvard</v>
      </c>
      <c r="BA26" s="199"/>
      <c r="BB26" s="199"/>
      <c r="BC26" s="199"/>
      <c r="BD26" s="209"/>
      <c r="BE26" s="201"/>
      <c r="BF26" s="198" t="str">
        <f>DB!E40</f>
        <v>Søknud</v>
      </c>
      <c r="BG26" s="199"/>
      <c r="BH26" s="199"/>
      <c r="BI26" s="199"/>
      <c r="BJ26" s="206" t="s">
        <v>20</v>
      </c>
      <c r="BK26" s="197"/>
      <c r="BL26" s="198" t="str">
        <f>DB!F40</f>
        <v>Kudsken</v>
      </c>
      <c r="BM26" s="199"/>
      <c r="BN26" s="199"/>
      <c r="BO26" s="199"/>
      <c r="BP26" s="209"/>
      <c r="BQ26" s="17"/>
      <c r="BR26" s="150" t="str">
        <f>IF(CG14=13,CONCATENATE("Resultater, ",A1," - Pulje B:"),CONCATENATE("Resultater, ",DB!D1,". runde"," - Pulje B:"))</f>
        <v>Resultater, 2. runde - Pulje B:</v>
      </c>
      <c r="BS26" s="150"/>
      <c r="BT26" s="150"/>
      <c r="BU26" s="150"/>
      <c r="BV26" s="150"/>
      <c r="BW26" s="150"/>
      <c r="BX26" s="150"/>
      <c r="BY26" s="150"/>
      <c r="BZ26" s="150"/>
      <c r="CA26" s="150"/>
      <c r="CB26" s="150"/>
      <c r="CC26" s="150"/>
      <c r="CD26" s="150"/>
      <c r="CE26" s="150"/>
      <c r="CF26" s="150"/>
      <c r="CM26" s="16">
        <f>IF(J26=Rækker!B47,Rækker!B62,IF(J26=Rækker!D47,Rækker!D62,IF(J26=Rækker!F47,Rækker!F62,IF(J26=Rækker!H47,Rækker!H62,IF(J26=Rækker!J47,Rækker!J62,IF(J26=Rækker!L47,Rækker!L62,IF(J26=Rækker!N47,Rækker!N62,IF(J26=Rækker!P47,Rækker!P62,CN26))))))))</f>
        <v>1</v>
      </c>
      <c r="CN26" s="16">
        <f>IF(J26=Rækker!R47,Rækker!R62,IF(J26=Rækker!T47,Rækker!T62,IF(J26=Rækker!V47,Rækker!V62,IF(J26=Rækker!X47,Rækker!X62,IF(J26=Rækker!Z47,Rækker!Z62,IF(J26=Rækker!AB47,Rækker!AB62,IF(J26=Rækker!AD47,Rækker!AD62,IF(J26=Rækker!AF47,Rækker!AF62,CO26))))))))</f>
        <v>0</v>
      </c>
      <c r="CO26" s="16">
        <f>IF(J26=Rækker!AH47,Rækker!AH62,IF(J26=Rækker!AJ47,Rækker!AJ62,IF(J26=Rækker!AL47,Rækker!AL62,IF(J26=Rækker!AN47,Rækker!AN62,0))))</f>
        <v>0</v>
      </c>
      <c r="CP26" s="16">
        <f>IF(P26=Rækker!B47,Rækker!B62,IF(P26=Rækker!D47,Rækker!D62,IF(P26=Rækker!F47,Rækker!F62,IF(P26=Rækker!H47,Rækker!H62,IF(P26=Rækker!J47,Rækker!J62,IF(P26=Rækker!L47,Rækker!L62,IF(P26=Rækker!N47,Rækker!N62,IF(P26=Rækker!P47,Rækker!P62,CQ26))))))))</f>
        <v>1</v>
      </c>
      <c r="CQ26" s="16">
        <f>IF(P26=Rækker!R47,Rækker!R62,IF(P26=Rækker!T47,Rækker!T62,IF(P26=Rækker!V47,Rækker!V62,IF(P26=Rækker!X47,Rækker!X62,IF(P26=Rækker!Z47,Rækker!Z62,IF(P26=Rækker!AB47,Rækker!AB62,IF(P26=Rækker!AD47,Rækker!AD62,IF(P26=Rækker!AF47,Rækker!AF62,CR26))))))))</f>
        <v>1</v>
      </c>
      <c r="CR26" s="16">
        <f>IF(P26=Rækker!AH47,Rækker!AH62,IF(P26=Rækker!AJ47,Rækker!AJ62,IF(P26=Rækker!AL47,Rækker!AL62,IF(P26=Rækker!AN47,Rækker!AN62,0))))</f>
        <v>0</v>
      </c>
      <c r="CS26" s="16">
        <f>IF(V26=Rækker!B47,Rækker!B62,IF(V26=Rækker!D47,Rækker!D62,IF(V26=Rækker!F47,Rækker!F62,IF(V26=Rækker!H47,Rækker!H62,IF(V26=Rækker!J47,Rækker!J62,IF(V26=Rækker!L47,Rækker!L62,IF(V26=Rækker!N47,Rækker!N62,IF(V26=Rækker!P47,Rækker!P62,CT26))))))))</f>
        <v>1</v>
      </c>
      <c r="CT26" s="16">
        <f>IF(V26=Rækker!R47,Rækker!R62,IF(V26=Rækker!T47,Rækker!T62,IF(V26=Rækker!V47,Rækker!V62,IF(V26=Rækker!X47,Rækker!X62,IF(V26=Rækker!Z47,Rækker!Z62,IF(V26=Rækker!AB47,Rækker!AB62,IF(V26=Rækker!AD47,Rækker!AD62,IF(V26=Rækker!AF47,Rækker!AF62,CU26))))))))</f>
        <v>0</v>
      </c>
      <c r="CU26" s="16">
        <f>IF(V26=Rækker!AH47,Rækker!AH62,IF(V26=Rækker!AJ47,Rækker!AJ62,IF(V26=Rækker!AL47,Rækker!AL62,IF(V26=Rækker!AN47,Rækker!AN62,0))))</f>
        <v>0</v>
      </c>
      <c r="CV26" s="16">
        <f>IF(AB26=Rækker!B47,Rækker!B62,IF(AB26=Rækker!D47,Rækker!D62,IF(AB26=Rækker!F47,Rækker!F62,IF(AB26=Rækker!H47,Rækker!H62,IF(AB26=Rækker!J47,Rækker!J62,IF(AB26=Rækker!L47,Rækker!L62,IF(AB26=Rækker!N47,Rækker!N62,IF(AB26=Rækker!P47,Rækker!P62,CW26))))))))</f>
        <v>1</v>
      </c>
      <c r="CW26" s="16">
        <f>IF(AB26=Rækker!R47,Rækker!R62,IF(AB26=Rækker!T47,Rækker!T62,IF(AB26=Rækker!V47,Rækker!V62,IF(AB26=Rækker!X47,Rækker!X62,IF(AB26=Rækker!Z47,Rækker!Z62,IF(AB26=Rækker!AB47,Rækker!AB62,IF(AB26=Rækker!AD47,Rækker!AD62,IF(AB26=Rækker!AF47,Rækker!AF62,CX26))))))))</f>
        <v>1</v>
      </c>
      <c r="CX26" s="16">
        <f>IF(AB26=Rækker!AH47,Rækker!AH62,IF(AB26=Rækker!AJ47,Rækker!AJ62,IF(AB26=Rækker!AL47,Rækker!AL62,IF(AB26=Rækker!AN47,Rækker!AN62,0))))</f>
        <v>0</v>
      </c>
      <c r="CY26" s="16">
        <f>IF(AH26=Rækker!B47,Rækker!B62,IF(AH26=Rækker!D47,Rækker!D62,IF(AH26=Rækker!F47,Rækker!F62,IF(AH26=Rækker!H47,Rækker!H62,IF(AH26=Rækker!J47,Rækker!J62,IF(AH26=Rækker!L47,Rækker!L62,IF(AH26=Rækker!N47,Rækker!N62,IF(AH26=Rækker!P47,Rækker!P62,CZ26))))))))</f>
        <v>1</v>
      </c>
      <c r="CZ26" s="16">
        <f>IF(AH26=Rækker!R47,Rækker!R62,IF(AH26=Rækker!T47,Rækker!T62,IF(AH26=Rækker!V47,Rækker!V62,IF(AH26=Rækker!X47,Rækker!X62,IF(AH26=Rækker!Z47,Rækker!Z62,IF(AH26=Rækker!AB47,Rækker!AB62,IF(AH26=Rækker!AD47,Rækker!AD62,IF(AH26=Rækker!AF47,Rækker!AF62,DA26))))))))</f>
        <v>1</v>
      </c>
      <c r="DA26" s="16">
        <f>IF(AH26=Rækker!AH47,Rækker!AH62,IF(AH26=Rækker!AJ47,Rækker!AJ62,IF(AH26=Rækker!AL47,Rækker!AL62,IF(AH26=Rækker!AN47,Rækker!AN62,0))))</f>
        <v>1</v>
      </c>
      <c r="DB26" s="16">
        <f>IF(AN26=Rækker!B47,Rækker!B62,IF(AN26=Rækker!D47,Rækker!D62,IF(AN26=Rækker!F47,Rækker!F62,IF(AN26=Rækker!H47,Rækker!H62,IF(AN26=Rækker!J47,Rækker!J62,IF(AN26=Rækker!L47,Rækker!L62,IF(AN26=Rækker!N47,Rækker!N62,IF(AN26=Rækker!P47,Rækker!P62,DC26))))))))</f>
        <v>1</v>
      </c>
      <c r="DC26" s="16">
        <f>IF(AN26=Rækker!R47,Rækker!R62,IF(AN26=Rækker!T47,Rækker!T62,IF(AN26=Rækker!V47,Rækker!V62,IF(AN26=Rækker!X47,Rækker!X62,IF(AN26=Rækker!Z47,Rækker!Z62,IF(AN26=Rækker!AB47,Rækker!AB62,IF(AN26=Rækker!AD47,Rækker!AD62,IF(AN26=Rækker!AF47,Rækker!AF62,DD26))))))))</f>
        <v>1</v>
      </c>
      <c r="DD26" s="16">
        <f>IF(AN26=Rækker!AH47,Rækker!AH62,IF(AN26=Rækker!AJ47,Rækker!AJ62,IF(AN26=Rækker!AL47,Rækker!AL62,IF(AN26=Rækker!AN47,Rækker!AN62,0))))</f>
        <v>0</v>
      </c>
      <c r="DE26" s="16">
        <f>IF(AT26=Rækker!B47,Rækker!B62,IF(AT26=Rækker!D47,Rækker!D62,IF(AT26=Rækker!F47,Rækker!F62,IF(AT26=Rækker!H47,Rækker!H62,IF(AT26=Rækker!J47,Rækker!J62,IF(AT26=Rækker!L47,Rækker!L62,IF(AT26=Rækker!N47,Rækker!N62,IF(AT26=Rækker!P47,Rækker!P62,DF26))))))))</f>
        <v>2</v>
      </c>
      <c r="DF26" s="16">
        <f>IF(AT26=Rækker!R47,Rækker!R62,IF(AT26=Rækker!T47,Rækker!T62,IF(AT26=Rækker!V47,Rækker!V62,IF(AT26=Rækker!X47,Rækker!X62,IF(AT26=Rækker!Z47,Rækker!Z62,IF(AT26=Rækker!AB47,Rækker!AB62,IF(AT26=Rækker!AD47,Rækker!AD62,IF(AT26=Rækker!AF47,Rækker!AF62,DG26))))))))</f>
        <v>2</v>
      </c>
      <c r="DG26" s="16">
        <f>IF(AT26=Rækker!AH47,Rækker!AH62,IF(AT26=Rækker!AJ47,Rækker!AJ62,IF(AT26=Rækker!AL47,Rækker!AL62,IF(AT26=Rækker!AN47,Rækker!AN62,0))))</f>
        <v>0</v>
      </c>
      <c r="DH26" s="16" t="str">
        <f>IF(AZ26=Rækker!B47,Rækker!B62,IF(AZ26=Rækker!D47,Rækker!D62,IF(AZ26=Rækker!F47,Rækker!F62,IF(AZ26=Rækker!H47,Rækker!H62,IF(AZ26=Rækker!J47,Rækker!J62,IF(AZ26=Rækker!L47,Rækker!L62,IF(AZ26=Rækker!N47,Rækker!N62,IF(AZ26=Rækker!P47,Rækker!P62,DI26))))))))</f>
        <v>x</v>
      </c>
      <c r="DI26" s="16">
        <f>IF(AZ26=Rækker!R47,Rækker!R62,IF(AZ26=Rækker!T47,Rækker!T62,IF(AZ26=Rækker!V47,Rækker!V62,IF(AZ26=Rækker!X47,Rækker!X62,IF(AZ26=Rækker!Z47,Rækker!Z62,IF(AZ26=Rækker!AB47,Rækker!AB62,IF(AZ26=Rækker!AD47,Rækker!AD62,IF(AZ26=Rækker!AF47,Rækker!AF62,DJ26))))))))</f>
        <v>0</v>
      </c>
      <c r="DJ26" s="16">
        <f>IF(AZ26=Rækker!AH47,Rækker!AH62,IF(AZ26=Rækker!AJ47,Rækker!AJ62,IF(AZ26=Rækker!AL47,Rækker!AL62,IF(AZ26=Rækker!AN47,Rækker!AN62,0))))</f>
        <v>0</v>
      </c>
      <c r="DK26" s="16">
        <f>IF(BF26=Rækker!B47,Rækker!B62,IF(BF26=Rækker!D47,Rækker!D62,IF(BF26=Rækker!F47,Rækker!F62,IF(BF26=Rækker!H47,Rækker!H62,IF(BF26=Rækker!J47,Rækker!J62,IF(BF26=Rækker!L47,Rækker!L62,IF(BF26=Rækker!N47,Rækker!N62,IF(BF26=Rækker!P47,Rækker!P62,DL26))))))))</f>
        <v>1</v>
      </c>
      <c r="DL26" s="16">
        <f>IF(BF26=Rækker!R47,Rækker!R62,IF(BF26=Rækker!T47,Rækker!T62,IF(BF26=Rækker!V47,Rækker!V62,IF(BF26=Rækker!X47,Rækker!X62,IF(BF26=Rækker!Z47,Rækker!Z62,IF(BF26=Rækker!AB47,Rækker!AB62,IF(BF26=Rækker!AD47,Rækker!AD62,IF(BF26=Rækker!AF47,Rækker!AF62,DM26))))))))</f>
        <v>1</v>
      </c>
      <c r="DM26" s="16">
        <f>IF(BF26=Rækker!AH47,Rækker!AH62,IF(BF26=Rækker!AJ47,Rækker!AJ62,IF(BF26=Rækker!AL47,Rækker!AL62,IF(BF26=Rækker!AN47,Rækker!AN62,0))))</f>
        <v>1</v>
      </c>
      <c r="DN26" s="16">
        <f>IF(BL26=Rækker!B47,Rækker!B62,IF(BL26=Rækker!D47,Rækker!D62,IF(BL26=Rækker!F47,Rækker!F62,IF(BL26=Rækker!H47,Rækker!H62,IF(BL26=Rækker!J47,Rækker!J62,IF(BL26=Rækker!L47,Rækker!L62,IF(BL26=Rækker!N47,Rækker!N62,IF(BL26=Rækker!P47,Rækker!P62,DO26))))))))</f>
        <v>0</v>
      </c>
      <c r="DO26" s="16">
        <f>IF(BL26=Rækker!R47,Rækker!R62,IF(BL26=Rækker!T47,Rækker!T62,IF(BL26=Rækker!V47,Rækker!V62,IF(BL26=Rækker!X47,Rækker!X62,IF(BL26=Rækker!Z47,Rækker!Z62,IF(BL26=Rækker!AB47,Rækker!AB62,IF(BL26=Rækker!AD47,Rækker!AD62,IF(BL26=Rækker!AF47,Rækker!AF62,DP26))))))))</f>
        <v>0</v>
      </c>
      <c r="DP26" s="16">
        <f>IF(BL26=Rækker!AH47,Rækker!AH62,IF(BL26=Rækker!AJ47,Rækker!AJ62,IF(BL26=Rækker!AL47,Rækker!AL62,IF(BL26=Rækker!AN47,Rækker!AN62,0))))</f>
        <v>0</v>
      </c>
    </row>
    <row r="27" spans="1:120" ht="14.45" customHeight="1" x14ac:dyDescent="0.15">
      <c r="A27" s="140"/>
      <c r="B27" s="141"/>
      <c r="C27" s="141"/>
      <c r="D27" s="141"/>
      <c r="E27" s="141"/>
      <c r="F27" s="141"/>
      <c r="G27" s="142"/>
      <c r="H27" s="214"/>
      <c r="I27" s="202"/>
      <c r="J27" s="200"/>
      <c r="K27" s="200"/>
      <c r="L27" s="200"/>
      <c r="M27" s="200"/>
      <c r="N27" s="211"/>
      <c r="O27" s="211"/>
      <c r="P27" s="200"/>
      <c r="Q27" s="200"/>
      <c r="R27" s="200"/>
      <c r="S27" s="200"/>
      <c r="T27" s="210"/>
      <c r="U27" s="202"/>
      <c r="V27" s="200"/>
      <c r="W27" s="200"/>
      <c r="X27" s="200"/>
      <c r="Y27" s="200"/>
      <c r="Z27" s="211"/>
      <c r="AA27" s="211"/>
      <c r="AB27" s="200"/>
      <c r="AC27" s="200"/>
      <c r="AD27" s="200"/>
      <c r="AE27" s="200"/>
      <c r="AF27" s="210"/>
      <c r="AG27" s="202"/>
      <c r="AH27" s="200"/>
      <c r="AI27" s="200"/>
      <c r="AJ27" s="200"/>
      <c r="AK27" s="200"/>
      <c r="AL27" s="211"/>
      <c r="AM27" s="211"/>
      <c r="AN27" s="200"/>
      <c r="AO27" s="200"/>
      <c r="AP27" s="200"/>
      <c r="AQ27" s="200"/>
      <c r="AR27" s="210"/>
      <c r="AS27" s="202"/>
      <c r="AT27" s="200"/>
      <c r="AU27" s="200"/>
      <c r="AV27" s="200"/>
      <c r="AW27" s="200"/>
      <c r="AX27" s="211"/>
      <c r="AY27" s="211"/>
      <c r="AZ27" s="200"/>
      <c r="BA27" s="200"/>
      <c r="BB27" s="200"/>
      <c r="BC27" s="200"/>
      <c r="BD27" s="210"/>
      <c r="BE27" s="202"/>
      <c r="BF27" s="200"/>
      <c r="BG27" s="200"/>
      <c r="BH27" s="200"/>
      <c r="BI27" s="200"/>
      <c r="BJ27" s="211"/>
      <c r="BK27" s="211"/>
      <c r="BL27" s="200"/>
      <c r="BM27" s="200"/>
      <c r="BN27" s="200"/>
      <c r="BO27" s="200"/>
      <c r="BP27" s="210"/>
      <c r="BQ27" s="17"/>
      <c r="BR27" s="121" t="str">
        <f>IF(CG14=13,DB!E36,DB!A36)</f>
        <v>brula</v>
      </c>
      <c r="BS27" s="121"/>
      <c r="BT27" s="16" t="s">
        <v>20</v>
      </c>
      <c r="BU27" s="151" t="str">
        <f>IF(CG14=13,DB!F36,DB!B36)</f>
        <v>LUFCMOT</v>
      </c>
      <c r="BV27" s="151"/>
      <c r="BW27" s="151"/>
      <c r="BX27" s="151"/>
      <c r="BY27" s="151"/>
      <c r="BZ27" s="151"/>
      <c r="CA27" s="151"/>
      <c r="CB27" s="21">
        <f>IF(CG14=13,DB!G36,DB!C36)</f>
        <v>3</v>
      </c>
      <c r="CC27" s="16" t="s">
        <v>20</v>
      </c>
      <c r="CD27" s="22">
        <f>IF(CG14=13,DB!H36,DB!D36)</f>
        <v>4</v>
      </c>
      <c r="CM27" s="16">
        <f>IF(J26=Rækker!B47,Rækker!B63,IF(J26=Rækker!D47,Rækker!D63,IF(J26=Rækker!F47,Rækker!F63,IF(J26=Rækker!H47,Rækker!H63,IF(J26=Rækker!J47,Rækker!J63,IF(J26=Rækker!L47,Rækker!L63,IF(J26=Rækker!N47,Rækker!N63,IF(J26=Rækker!P47,Rækker!P63,CN27))))))))</f>
        <v>2</v>
      </c>
      <c r="CN27" s="16">
        <f>IF(J26=Rækker!R47,Rækker!R63,IF(J26=Rækker!T47,Rækker!T63,IF(J26=Rækker!V47,Rækker!V63,IF(J26=Rækker!X47,Rækker!X63,IF(J26=Rækker!Z47,Rækker!Z63,IF(J26=Rækker!AB47,Rækker!AB63,IF(J26=Rækker!AD47,Rækker!AD63,IF(J26=Rækker!AF47,Rækker!AF63,CO27))))))))</f>
        <v>0</v>
      </c>
      <c r="CO27" s="16">
        <f>IF(J26=Rækker!AH47,Rækker!AH63,IF(J26=Rækker!AJ47,Rækker!AJ63,IF(J26=Rækker!AL47,Rækker!AL63,IF(J26=Rækker!AN47,Rækker!AN63,0))))</f>
        <v>0</v>
      </c>
      <c r="CP27" s="16">
        <f>IF(P26=Rækker!B47,Rækker!B63,IF(P26=Rækker!D47,Rækker!D63,IF(P26=Rækker!F47,Rækker!F63,IF(P26=Rækker!H47,Rækker!H63,IF(P26=Rækker!J47,Rækker!J63,IF(P26=Rækker!L47,Rækker!L63,IF(P26=Rækker!N47,Rækker!N63,IF(P26=Rækker!P47,Rækker!P63,CQ27))))))))</f>
        <v>2</v>
      </c>
      <c r="CQ27" s="16">
        <f>IF(P26=Rækker!R47,Rækker!R63,IF(P26=Rækker!T47,Rækker!T63,IF(P26=Rækker!V47,Rækker!V63,IF(P26=Rækker!X47,Rækker!X63,IF(P26=Rækker!Z47,Rækker!Z63,IF(P26=Rækker!AB47,Rækker!AB63,IF(P26=Rækker!AD47,Rækker!AD63,IF(P26=Rækker!AF47,Rækker!AF63,CR27))))))))</f>
        <v>2</v>
      </c>
      <c r="CR27" s="16">
        <f>IF(P26=Rækker!AH47,Rækker!AH63,IF(P26=Rækker!AJ47,Rækker!AJ63,IF(P26=Rækker!AL47,Rækker!AL63,IF(P26=Rækker!AN47,Rækker!AN63,0))))</f>
        <v>0</v>
      </c>
      <c r="CS27" s="16">
        <f>IF(V26=Rækker!B47,Rækker!B63,IF(V26=Rækker!D47,Rækker!D63,IF(V26=Rækker!F47,Rækker!F63,IF(V26=Rækker!H47,Rækker!H63,IF(V26=Rækker!J47,Rækker!J63,IF(V26=Rækker!L47,Rækker!L63,IF(V26=Rækker!N47,Rækker!N63,IF(V26=Rækker!P47,Rækker!P63,CT27))))))))</f>
        <v>2</v>
      </c>
      <c r="CT27" s="16">
        <f>IF(V26=Rækker!R47,Rækker!R63,IF(V26=Rækker!T47,Rækker!T63,IF(V26=Rækker!V47,Rækker!V63,IF(V26=Rækker!X47,Rækker!X63,IF(V26=Rækker!Z47,Rækker!Z63,IF(V26=Rækker!AB47,Rækker!AB63,IF(V26=Rækker!AD47,Rækker!AD63,IF(V26=Rækker!AF47,Rækker!AF63,CU27))))))))</f>
        <v>0</v>
      </c>
      <c r="CU27" s="16">
        <f>IF(V26=Rækker!AH47,Rækker!AH63,IF(V26=Rækker!AJ47,Rækker!AJ63,IF(V26=Rækker!AL47,Rækker!AL63,IF(V26=Rækker!AN47,Rækker!AN63,0))))</f>
        <v>0</v>
      </c>
      <c r="CV27" s="16">
        <f>IF(AB26=Rækker!B47,Rækker!B63,IF(AB26=Rækker!D47,Rækker!D63,IF(AB26=Rækker!F47,Rækker!F63,IF(AB26=Rækker!H47,Rækker!H63,IF(AB26=Rækker!J47,Rækker!J63,IF(AB26=Rækker!L47,Rækker!L63,IF(AB26=Rækker!N47,Rækker!N63,IF(AB26=Rækker!P47,Rækker!P63,CW27))))))))</f>
        <v>2</v>
      </c>
      <c r="CW27" s="16">
        <f>IF(AB26=Rækker!R47,Rækker!R63,IF(AB26=Rækker!T47,Rækker!T63,IF(AB26=Rækker!V47,Rækker!V63,IF(AB26=Rækker!X47,Rækker!X63,IF(AB26=Rækker!Z47,Rækker!Z63,IF(AB26=Rækker!AB47,Rækker!AB63,IF(AB26=Rækker!AD47,Rækker!AD63,IF(AB26=Rækker!AF47,Rækker!AF63,CX27))))))))</f>
        <v>2</v>
      </c>
      <c r="CX27" s="16">
        <f>IF(AB26=Rækker!AH47,Rækker!AH63,IF(AB26=Rækker!AJ47,Rækker!AJ63,IF(AB26=Rækker!AL47,Rækker!AL63,IF(AB26=Rækker!AN47,Rækker!AN63,0))))</f>
        <v>0</v>
      </c>
      <c r="CY27" s="16">
        <f>IF(AH26=Rækker!B47,Rækker!B63,IF(AH26=Rækker!D47,Rækker!D63,IF(AH26=Rækker!F47,Rækker!F63,IF(AH26=Rækker!H47,Rækker!H63,IF(AH26=Rækker!J47,Rækker!J63,IF(AH26=Rækker!L47,Rækker!L63,IF(AH26=Rækker!N47,Rækker!N63,IF(AH26=Rækker!P47,Rækker!P63,CZ27))))))))</f>
        <v>2</v>
      </c>
      <c r="CZ27" s="16">
        <f>IF(AH26=Rækker!R47,Rækker!R63,IF(AH26=Rækker!T47,Rækker!T63,IF(AH26=Rækker!V47,Rækker!V63,IF(AH26=Rækker!X47,Rækker!X63,IF(AH26=Rækker!Z47,Rækker!Z63,IF(AH26=Rækker!AB47,Rækker!AB63,IF(AH26=Rækker!AD47,Rækker!AD63,IF(AH26=Rækker!AF47,Rækker!AF63,DA27))))))))</f>
        <v>2</v>
      </c>
      <c r="DA27" s="16">
        <f>IF(AH26=Rækker!AH47,Rækker!AH63,IF(AH26=Rækker!AJ47,Rækker!AJ63,IF(AH26=Rækker!AL47,Rækker!AL63,IF(AH26=Rækker!AN47,Rækker!AN63,0))))</f>
        <v>2</v>
      </c>
      <c r="DB27" s="16">
        <f>IF(AN26=Rækker!B47,Rækker!B63,IF(AN26=Rækker!D47,Rækker!D63,IF(AN26=Rækker!F47,Rækker!F63,IF(AN26=Rækker!H47,Rækker!H63,IF(AN26=Rækker!J47,Rækker!J63,IF(AN26=Rækker!L47,Rækker!L63,IF(AN26=Rækker!N47,Rækker!N63,IF(AN26=Rækker!P47,Rækker!P63,DC27))))))))</f>
        <v>2</v>
      </c>
      <c r="DC27" s="16">
        <f>IF(AN26=Rækker!R47,Rækker!R63,IF(AN26=Rækker!T47,Rækker!T63,IF(AN26=Rækker!V47,Rækker!V63,IF(AN26=Rækker!X47,Rækker!X63,IF(AN26=Rækker!Z47,Rækker!Z63,IF(AN26=Rækker!AB47,Rækker!AB63,IF(AN26=Rækker!AD47,Rækker!AD63,IF(AN26=Rækker!AF47,Rækker!AF63,DD27))))))))</f>
        <v>2</v>
      </c>
      <c r="DD27" s="16">
        <f>IF(AN26=Rækker!AH47,Rækker!AH63,IF(AN26=Rækker!AJ47,Rækker!AJ63,IF(AN26=Rækker!AL47,Rækker!AL63,IF(AN26=Rækker!AN47,Rækker!AN63,0))))</f>
        <v>0</v>
      </c>
      <c r="DE27" s="16">
        <f>IF(AT26=Rækker!B47,Rækker!B63,IF(AT26=Rækker!D47,Rækker!D63,IF(AT26=Rækker!F47,Rækker!F63,IF(AT26=Rækker!H47,Rækker!H63,IF(AT26=Rækker!J47,Rækker!J63,IF(AT26=Rækker!L47,Rækker!L63,IF(AT26=Rækker!N47,Rækker!N63,IF(AT26=Rækker!P47,Rækker!P63,DF27))))))))</f>
        <v>1</v>
      </c>
      <c r="DF27" s="16">
        <f>IF(AT26=Rækker!R47,Rækker!R63,IF(AT26=Rækker!T47,Rækker!T63,IF(AT26=Rækker!V47,Rækker!V63,IF(AT26=Rækker!X47,Rækker!X63,IF(AT26=Rækker!Z47,Rækker!Z63,IF(AT26=Rækker!AB47,Rækker!AB63,IF(AT26=Rækker!AD47,Rækker!AD63,IF(AT26=Rækker!AF47,Rækker!AF63,DG27))))))))</f>
        <v>1</v>
      </c>
      <c r="DG27" s="16">
        <f>IF(AT26=Rækker!AH47,Rækker!AH63,IF(AT26=Rækker!AJ47,Rækker!AJ63,IF(AT26=Rækker!AL47,Rækker!AL63,IF(AT26=Rækker!AN47,Rækker!AN63,0))))</f>
        <v>0</v>
      </c>
      <c r="DH27" s="16">
        <f>IF(AZ26=Rækker!B47,Rækker!B63,IF(AZ26=Rækker!D47,Rækker!D63,IF(AZ26=Rækker!F47,Rækker!F63,IF(AZ26=Rækker!H47,Rækker!H63,IF(AZ26=Rækker!J47,Rækker!J63,IF(AZ26=Rækker!L47,Rækker!L63,IF(AZ26=Rækker!N47,Rækker!N63,IF(AZ26=Rækker!P47,Rækker!P63,DI27))))))))</f>
        <v>2</v>
      </c>
      <c r="DI27" s="16">
        <f>IF(AZ26=Rækker!R47,Rækker!R63,IF(AZ26=Rækker!T47,Rækker!T63,IF(AZ26=Rækker!V47,Rækker!V63,IF(AZ26=Rækker!X47,Rækker!X63,IF(AZ26=Rækker!Z47,Rækker!Z63,IF(AZ26=Rækker!AB47,Rækker!AB63,IF(AZ26=Rækker!AD47,Rækker!AD63,IF(AZ26=Rækker!AF47,Rækker!AF63,DJ27))))))))</f>
        <v>0</v>
      </c>
      <c r="DJ27" s="16">
        <f>IF(AZ26=Rækker!AH47,Rækker!AH63,IF(AZ26=Rækker!AJ47,Rækker!AJ63,IF(AZ26=Rækker!AL47,Rækker!AL63,IF(AZ26=Rækker!AN47,Rækker!AN63,0))))</f>
        <v>0</v>
      </c>
      <c r="DK27" s="16">
        <f>IF(BF26=Rækker!B47,Rækker!B63,IF(BF26=Rækker!D47,Rækker!D63,IF(BF26=Rækker!F47,Rækker!F63,IF(BF26=Rækker!H47,Rækker!H63,IF(BF26=Rækker!J47,Rækker!J63,IF(BF26=Rækker!L47,Rækker!L63,IF(BF26=Rækker!N47,Rækker!N63,IF(BF26=Rækker!P47,Rækker!P63,DL27))))))))</f>
        <v>2</v>
      </c>
      <c r="DL27" s="16">
        <f>IF(BF26=Rækker!R47,Rækker!R63,IF(BF26=Rækker!T47,Rækker!T63,IF(BF26=Rækker!V47,Rækker!V63,IF(BF26=Rækker!X47,Rækker!X63,IF(BF26=Rækker!Z47,Rækker!Z63,IF(BF26=Rækker!AB47,Rækker!AB63,IF(BF26=Rækker!AD47,Rækker!AD63,IF(BF26=Rækker!AF47,Rækker!AF63,DM27))))))))</f>
        <v>2</v>
      </c>
      <c r="DM27" s="16">
        <f>IF(BF26=Rækker!AH47,Rækker!AH63,IF(BF26=Rækker!AJ47,Rækker!AJ63,IF(BF26=Rækker!AL47,Rækker!AL63,IF(BF26=Rækker!AN47,Rækker!AN63,0))))</f>
        <v>2</v>
      </c>
      <c r="DN27" s="16">
        <f>IF(BL26=Rækker!B47,Rækker!B63,IF(BL26=Rækker!D47,Rækker!D63,IF(BL26=Rækker!F47,Rækker!F63,IF(BL26=Rækker!H47,Rækker!H63,IF(BL26=Rækker!J47,Rækker!J63,IF(BL26=Rækker!L47,Rækker!L63,IF(BL26=Rækker!N47,Rækker!N63,IF(BL26=Rækker!P47,Rækker!P63,DO27))))))))</f>
        <v>0</v>
      </c>
      <c r="DO27" s="16">
        <f>IF(BL26=Rækker!R47,Rækker!R63,IF(BL26=Rækker!T47,Rækker!T63,IF(BL26=Rækker!V47,Rækker!V63,IF(BL26=Rækker!X47,Rækker!X63,IF(BL26=Rækker!Z47,Rækker!Z63,IF(BL26=Rækker!AB47,Rækker!AB63,IF(BL26=Rækker!AD47,Rækker!AD63,IF(BL26=Rækker!AF47,Rækker!AF63,DP27))))))))</f>
        <v>0</v>
      </c>
      <c r="DP27" s="16">
        <f>IF(BL26=Rækker!AH47,Rækker!AH63,IF(BL26=Rækker!AJ47,Rækker!AJ63,IF(BL26=Rækker!AL47,Rækker!AL63,IF(BL26=Rækker!AN47,Rækker!AN63,0))))</f>
        <v>0</v>
      </c>
    </row>
    <row r="28" spans="1:120" ht="14.45" customHeight="1" x14ac:dyDescent="0.15">
      <c r="A28" s="140"/>
      <c r="B28" s="141"/>
      <c r="C28" s="141"/>
      <c r="D28" s="141"/>
      <c r="E28" s="141"/>
      <c r="F28" s="141"/>
      <c r="G28" s="142"/>
      <c r="H28" s="214"/>
      <c r="I28" s="202"/>
      <c r="J28" s="200"/>
      <c r="K28" s="200"/>
      <c r="L28" s="200"/>
      <c r="M28" s="200"/>
      <c r="N28" s="211"/>
      <c r="O28" s="211"/>
      <c r="P28" s="200"/>
      <c r="Q28" s="200"/>
      <c r="R28" s="200"/>
      <c r="S28" s="200"/>
      <c r="T28" s="210"/>
      <c r="U28" s="202"/>
      <c r="V28" s="200"/>
      <c r="W28" s="200"/>
      <c r="X28" s="200"/>
      <c r="Y28" s="200"/>
      <c r="Z28" s="211"/>
      <c r="AA28" s="211"/>
      <c r="AB28" s="200"/>
      <c r="AC28" s="200"/>
      <c r="AD28" s="200"/>
      <c r="AE28" s="200"/>
      <c r="AF28" s="210"/>
      <c r="AG28" s="202"/>
      <c r="AH28" s="200"/>
      <c r="AI28" s="200"/>
      <c r="AJ28" s="200"/>
      <c r="AK28" s="200"/>
      <c r="AL28" s="211"/>
      <c r="AM28" s="211"/>
      <c r="AN28" s="200"/>
      <c r="AO28" s="200"/>
      <c r="AP28" s="200"/>
      <c r="AQ28" s="200"/>
      <c r="AR28" s="210"/>
      <c r="AS28" s="202"/>
      <c r="AT28" s="200"/>
      <c r="AU28" s="200"/>
      <c r="AV28" s="200"/>
      <c r="AW28" s="200"/>
      <c r="AX28" s="211"/>
      <c r="AY28" s="211"/>
      <c r="AZ28" s="200"/>
      <c r="BA28" s="200"/>
      <c r="BB28" s="200"/>
      <c r="BC28" s="200"/>
      <c r="BD28" s="210"/>
      <c r="BE28" s="202"/>
      <c r="BF28" s="200"/>
      <c r="BG28" s="200"/>
      <c r="BH28" s="200"/>
      <c r="BI28" s="200"/>
      <c r="BJ28" s="211"/>
      <c r="BK28" s="211"/>
      <c r="BL28" s="200"/>
      <c r="BM28" s="200"/>
      <c r="BN28" s="200"/>
      <c r="BO28" s="200"/>
      <c r="BP28" s="210"/>
      <c r="BQ28" s="17"/>
      <c r="BR28" s="121" t="str">
        <f>IF(CG14=13,DB!E37,DB!A37)</f>
        <v>Anfield</v>
      </c>
      <c r="BS28" s="121"/>
      <c r="BT28" s="16" t="s">
        <v>20</v>
      </c>
      <c r="BU28" s="151" t="str">
        <f>IF(CG14=13,DB!F37,DB!B37)</f>
        <v>Magpies</v>
      </c>
      <c r="BV28" s="151"/>
      <c r="BW28" s="151"/>
      <c r="BX28" s="151"/>
      <c r="BY28" s="151"/>
      <c r="BZ28" s="151"/>
      <c r="CA28" s="151"/>
      <c r="CB28" s="21">
        <f>IF(CG14=13,DB!G37,DB!C37)</f>
        <v>2</v>
      </c>
      <c r="CC28" s="16" t="s">
        <v>20</v>
      </c>
      <c r="CD28" s="22">
        <f>IF(CG14=13,DB!H37,DB!D37)</f>
        <v>3</v>
      </c>
      <c r="CM28" s="16">
        <f>IF(H11=CM15,1,0)+IF(H12=CM16,1,0)+IF(H13=CM17,1,0)+IF(H14=CM18,1,0)+IF(H15=CM19,1,0)+IF(H16=CM20,1,0)+IF(H17=CM21,1,0)+IF(H18=CM22,1,0)+IF(H19=CM23,1,0)+IF(H20=CM24,1,0)+IF(H21=CM25,1,0)+IF(H22=CM26,1,0)+IF(H23=CM27,1,0)</f>
        <v>3</v>
      </c>
      <c r="CP28" s="16">
        <f>IF(H11=CP15,1,0)+IF(H12=CP16,1,0)+IF(H13=CP17,1,0)+IF(H14=CP18,1,0)+IF(H15=CP19,1,0)+IF(H16=CP20,1,0)+IF(H17=CP21,1,0)+IF(H18=CP22,1,0)+IF(H19=CP23,1,0)+IF(H20=CP24,1,0)+IF(H21=CP25,1,0)+IF(H22=CP26,1,0)+IF(H23=CP27,1,0)</f>
        <v>4</v>
      </c>
      <c r="CS28" s="16">
        <f>IF(H11=CS15,1,0)+IF(H12=CS16,1,0)+IF(H13=CS17,1,0)+IF(H14=CS18,1,0)+IF(H15=CS19,1,0)+IF(H16=CS20,1,0)+IF(H17=CS21,1,0)+IF(H18=CS22,1,0)+IF(H19=CS23,1,0)+IF(H20=CS24,1,0)+IF(H21=CS25,1,0)+IF(H22=CS26,1,0)+IF(H23=CS27,1,0)</f>
        <v>2</v>
      </c>
      <c r="CV28" s="16">
        <f>IF(H11=CV15,1,0)+IF(H12=CV16,1,0)+IF(H13=CV17,1,0)+IF(H14=CV18,1,0)+IF(H15=CV19,1,0)+IF(H16=CV20,1,0)+IF(H17=CV21,1,0)+IF(H18=CV22,1,0)+IF(H19=CV23,1,0)+IF(H20=CV24,1,0)+IF(H21=CV25,1,0)+IF(H22=CV26,1,0)+IF(H23=CV27,1,0)</f>
        <v>3</v>
      </c>
      <c r="CY28" s="16">
        <f>IF(H11=CY15,1,0)+IF(H12=CY16,1,0)+IF(H13=CY17,1,0)+IF(H14=CY18,1,0)+IF(H15=CY19,1,0)+IF(H16=CY20,1,0)+IF(H17=CY21,1,0)+IF(H18=CY22,1,0)+IF(H19=CY23,1,0)+IF(H20=CY24,1,0)+IF(H21=CY25,1,0)+IF(H22=CY26,1,0)+IF(H23=CY27,1,0)</f>
        <v>6</v>
      </c>
      <c r="DB28" s="16">
        <f>IF(H11=DB15,1,0)+IF(H12=DB16,1,0)+IF(H13=DB17,1,0)+IF(H14=DB18,1,0)+IF(H15=DB19,1,0)+IF(H16=DB20,1,0)+IF(H17=DB21,1,0)+IF(H18=DB22,1,0)+IF(H19=DB23,1,0)+IF(H20=DB24,1,0)+IF(H21=DB25,1,0)+IF(H22=DB26,1,0)+IF(H23=DB27,1,0)</f>
        <v>2</v>
      </c>
      <c r="DE28" s="16">
        <f>IF(H11=DE15,1,0)+IF(H12=DE16,1,0)+IF(H13=DE17,1,0)+IF(H14=DE18,1,0)+IF(H15=DE19,1,0)+IF(H16=DE20,1,0)+IF(H17=DE21,1,0)+IF(H18=DE22,1,0)+IF(H19=DE23,1,0)+IF(H20=DE24,1,0)+IF(H21=DE25,1,0)+IF(H22=DE26,1,0)+IF(H23=DE27,1,0)</f>
        <v>5</v>
      </c>
      <c r="DH28" s="16">
        <f>IF(H11=DH15,1,0)+IF(H12=DH16,1,0)+IF(H13=DH17,1,0)+IF(H14=DH18,1,0)+IF(H15=DH19,1,0)+IF(H16=DH20,1,0)+IF(H17=DH21,1,0)+IF(H18=DH22,1,0)+IF(H19=DH23,1,0)+IF(H20=DH24,1,0)+IF(H21=DH25,1,0)+IF(H22=DH26,1,0)+IF(H23=DH27,1,0)</f>
        <v>3</v>
      </c>
      <c r="DK28" s="16">
        <f>IF(H11=DK15,1,0)+IF(H12=DK16,1,0)+IF(H13=DK17,1,0)+IF(H14=DK18,1,0)+IF(H15=DK19,1,0)+IF(H16=DK20,1,0)+IF(H17=DK21,1,0)+IF(H18=DK22,1,0)+IF(H19=DK23,1,0)+IF(H20=DK24,1,0)+IF(H21=DK25,1,0)+IF(H22=DK26,1,0)+IF(H23=DK27,1,0)</f>
        <v>3</v>
      </c>
      <c r="DN28" s="16">
        <f>IF(H11=DN15,1,0)+IF(H12=DN16,1,0)+IF(H13=DN17,1,0)+IF(H14=DN18,1,0)+IF(H15=DN19,1,0)+IF(H16=DN20,1,0)+IF(H17=DN21,1,0)+IF(H18=DN22,1,0)+IF(H19=DN23,1,0)+IF(H20=DN24,1,0)+IF(H21=DN25,1,0)+IF(H22=DN26,1,0)+IF(H23=DN27,1,0)</f>
        <v>0</v>
      </c>
    </row>
    <row r="29" spans="1:120" ht="14.45" customHeight="1" x14ac:dyDescent="0.15">
      <c r="A29" s="140"/>
      <c r="B29" s="141"/>
      <c r="C29" s="141"/>
      <c r="D29" s="141"/>
      <c r="E29" s="141"/>
      <c r="F29" s="141"/>
      <c r="G29" s="142"/>
      <c r="H29" s="214"/>
      <c r="I29" s="202"/>
      <c r="J29" s="200"/>
      <c r="K29" s="200"/>
      <c r="L29" s="200"/>
      <c r="M29" s="200"/>
      <c r="N29" s="211"/>
      <c r="O29" s="211"/>
      <c r="P29" s="200"/>
      <c r="Q29" s="200"/>
      <c r="R29" s="200"/>
      <c r="S29" s="200"/>
      <c r="T29" s="210"/>
      <c r="U29" s="202"/>
      <c r="V29" s="200"/>
      <c r="W29" s="200"/>
      <c r="X29" s="200"/>
      <c r="Y29" s="200"/>
      <c r="Z29" s="211"/>
      <c r="AA29" s="211"/>
      <c r="AB29" s="200"/>
      <c r="AC29" s="200"/>
      <c r="AD29" s="200"/>
      <c r="AE29" s="200"/>
      <c r="AF29" s="210"/>
      <c r="AG29" s="202"/>
      <c r="AH29" s="200"/>
      <c r="AI29" s="200"/>
      <c r="AJ29" s="200"/>
      <c r="AK29" s="200"/>
      <c r="AL29" s="211"/>
      <c r="AM29" s="211"/>
      <c r="AN29" s="200"/>
      <c r="AO29" s="200"/>
      <c r="AP29" s="200"/>
      <c r="AQ29" s="200"/>
      <c r="AR29" s="210"/>
      <c r="AS29" s="202"/>
      <c r="AT29" s="200"/>
      <c r="AU29" s="200"/>
      <c r="AV29" s="200"/>
      <c r="AW29" s="200"/>
      <c r="AX29" s="211"/>
      <c r="AY29" s="211"/>
      <c r="AZ29" s="200"/>
      <c r="BA29" s="200"/>
      <c r="BB29" s="200"/>
      <c r="BC29" s="200"/>
      <c r="BD29" s="210"/>
      <c r="BE29" s="202"/>
      <c r="BF29" s="200"/>
      <c r="BG29" s="200"/>
      <c r="BH29" s="200"/>
      <c r="BI29" s="200"/>
      <c r="BJ29" s="211"/>
      <c r="BK29" s="211"/>
      <c r="BL29" s="200"/>
      <c r="BM29" s="200"/>
      <c r="BN29" s="200"/>
      <c r="BO29" s="200"/>
      <c r="BP29" s="210"/>
      <c r="BQ29" s="17"/>
      <c r="BR29" s="121" t="str">
        <f>IF(CG14=13,DB!E38,DB!A38)</f>
        <v>Sebjoh</v>
      </c>
      <c r="BS29" s="121"/>
      <c r="BT29" s="16" t="s">
        <v>20</v>
      </c>
      <c r="BU29" s="151" t="str">
        <f>IF(CG14=13,DB!F38,DB!B38)</f>
        <v>Lucky</v>
      </c>
      <c r="BV29" s="151"/>
      <c r="BW29" s="151"/>
      <c r="BX29" s="151"/>
      <c r="BY29" s="151"/>
      <c r="BZ29" s="151"/>
      <c r="CA29" s="151"/>
      <c r="CB29" s="21">
        <f>IF(CG14=13,DB!G38,DB!C38)</f>
        <v>6</v>
      </c>
      <c r="CC29" s="16" t="s">
        <v>20</v>
      </c>
      <c r="CD29" s="22">
        <f>IF(CG14=13,DB!H38,DB!D38)</f>
        <v>2</v>
      </c>
    </row>
    <row r="30" spans="1:120" ht="14.45" customHeight="1" x14ac:dyDescent="0.15">
      <c r="A30" s="143" t="s">
        <v>82</v>
      </c>
      <c r="B30" s="141"/>
      <c r="C30" s="141"/>
      <c r="D30" s="141"/>
      <c r="E30" s="141"/>
      <c r="F30" s="141"/>
      <c r="G30" s="141"/>
      <c r="H30" s="214"/>
      <c r="I30" s="202"/>
      <c r="J30" s="200"/>
      <c r="K30" s="200"/>
      <c r="L30" s="200"/>
      <c r="M30" s="200"/>
      <c r="N30" s="211"/>
      <c r="O30" s="211"/>
      <c r="P30" s="200"/>
      <c r="Q30" s="200"/>
      <c r="R30" s="200"/>
      <c r="S30" s="200"/>
      <c r="T30" s="210"/>
      <c r="U30" s="202"/>
      <c r="V30" s="200"/>
      <c r="W30" s="200"/>
      <c r="X30" s="200"/>
      <c r="Y30" s="200"/>
      <c r="Z30" s="211"/>
      <c r="AA30" s="211"/>
      <c r="AB30" s="200"/>
      <c r="AC30" s="200"/>
      <c r="AD30" s="200"/>
      <c r="AE30" s="200"/>
      <c r="AF30" s="210"/>
      <c r="AG30" s="202"/>
      <c r="AH30" s="200"/>
      <c r="AI30" s="200"/>
      <c r="AJ30" s="200"/>
      <c r="AK30" s="200"/>
      <c r="AL30" s="211"/>
      <c r="AM30" s="211"/>
      <c r="AN30" s="200"/>
      <c r="AO30" s="200"/>
      <c r="AP30" s="200"/>
      <c r="AQ30" s="200"/>
      <c r="AR30" s="210"/>
      <c r="AS30" s="202"/>
      <c r="AT30" s="200"/>
      <c r="AU30" s="200"/>
      <c r="AV30" s="200"/>
      <c r="AW30" s="200"/>
      <c r="AX30" s="211"/>
      <c r="AY30" s="211"/>
      <c r="AZ30" s="200"/>
      <c r="BA30" s="200"/>
      <c r="BB30" s="200"/>
      <c r="BC30" s="200"/>
      <c r="BD30" s="210"/>
      <c r="BE30" s="202"/>
      <c r="BF30" s="200"/>
      <c r="BG30" s="200"/>
      <c r="BH30" s="200"/>
      <c r="BI30" s="200"/>
      <c r="BJ30" s="211"/>
      <c r="BK30" s="211"/>
      <c r="BL30" s="200"/>
      <c r="BM30" s="200"/>
      <c r="BN30" s="200"/>
      <c r="BO30" s="200"/>
      <c r="BP30" s="210"/>
      <c r="BQ30" s="17"/>
      <c r="BR30" s="121" t="str">
        <f>IF(CG14=13,DB!E39,DB!A39)</f>
        <v>Randers</v>
      </c>
      <c r="BS30" s="121"/>
      <c r="BT30" s="16" t="s">
        <v>20</v>
      </c>
      <c r="BU30" s="151" t="str">
        <f>IF(CG14=13,DB!F39,DB!B39)</f>
        <v>Håvard</v>
      </c>
      <c r="BV30" s="151"/>
      <c r="BW30" s="151"/>
      <c r="BX30" s="151"/>
      <c r="BY30" s="151"/>
      <c r="BZ30" s="151"/>
      <c r="CA30" s="151"/>
      <c r="CB30" s="21">
        <f>IF(CG14=13,DB!G39,DB!C39)</f>
        <v>5</v>
      </c>
      <c r="CC30" s="16" t="s">
        <v>20</v>
      </c>
      <c r="CD30" s="22">
        <f>IF(CG14=13,DB!H39,DB!D39)</f>
        <v>3</v>
      </c>
      <c r="CE30" s="16"/>
      <c r="CF30" s="16"/>
    </row>
    <row r="31" spans="1:120" ht="14.45" customHeight="1" x14ac:dyDescent="0.15">
      <c r="A31" s="118" t="str">
        <f>DB!I30</f>
        <v>McCoist</v>
      </c>
      <c r="B31" s="251"/>
      <c r="C31" s="251"/>
      <c r="D31" s="62" t="s">
        <v>20</v>
      </c>
      <c r="E31" s="122" t="str">
        <f>DB!J30</f>
        <v>ÅZÆTZØW</v>
      </c>
      <c r="F31" s="249"/>
      <c r="G31" s="249"/>
      <c r="H31" s="214"/>
      <c r="I31" s="202"/>
      <c r="J31" s="200"/>
      <c r="K31" s="200"/>
      <c r="L31" s="200"/>
      <c r="M31" s="200"/>
      <c r="N31" s="211"/>
      <c r="O31" s="211"/>
      <c r="P31" s="200"/>
      <c r="Q31" s="200"/>
      <c r="R31" s="200"/>
      <c r="S31" s="200"/>
      <c r="T31" s="210"/>
      <c r="U31" s="202"/>
      <c r="V31" s="200"/>
      <c r="W31" s="200"/>
      <c r="X31" s="200"/>
      <c r="Y31" s="200"/>
      <c r="Z31" s="211"/>
      <c r="AA31" s="211"/>
      <c r="AB31" s="200"/>
      <c r="AC31" s="200"/>
      <c r="AD31" s="200"/>
      <c r="AE31" s="200"/>
      <c r="AF31" s="210"/>
      <c r="AG31" s="202"/>
      <c r="AH31" s="200"/>
      <c r="AI31" s="200"/>
      <c r="AJ31" s="200"/>
      <c r="AK31" s="200"/>
      <c r="AL31" s="211"/>
      <c r="AM31" s="211"/>
      <c r="AN31" s="200"/>
      <c r="AO31" s="200"/>
      <c r="AP31" s="200"/>
      <c r="AQ31" s="200"/>
      <c r="AR31" s="210"/>
      <c r="AS31" s="202"/>
      <c r="AT31" s="200"/>
      <c r="AU31" s="200"/>
      <c r="AV31" s="200"/>
      <c r="AW31" s="200"/>
      <c r="AX31" s="211"/>
      <c r="AY31" s="211"/>
      <c r="AZ31" s="200"/>
      <c r="BA31" s="200"/>
      <c r="BB31" s="200"/>
      <c r="BC31" s="200"/>
      <c r="BD31" s="210"/>
      <c r="BE31" s="202"/>
      <c r="BF31" s="200"/>
      <c r="BG31" s="200"/>
      <c r="BH31" s="200"/>
      <c r="BI31" s="200"/>
      <c r="BJ31" s="211"/>
      <c r="BK31" s="211"/>
      <c r="BL31" s="200"/>
      <c r="BM31" s="200"/>
      <c r="BN31" s="200"/>
      <c r="BO31" s="200"/>
      <c r="BP31" s="210"/>
      <c r="BQ31" s="17"/>
      <c r="BR31" s="121" t="str">
        <f>IF(CG14=13,DB!E40,DB!A40)</f>
        <v>Søknud</v>
      </c>
      <c r="BS31" s="121"/>
      <c r="BT31" s="16" t="s">
        <v>20</v>
      </c>
      <c r="BU31" s="151" t="str">
        <f>IF(CG14=13,DB!F40,DB!B40)</f>
        <v>Kudsken</v>
      </c>
      <c r="BV31" s="151"/>
      <c r="BW31" s="151"/>
      <c r="BX31" s="151"/>
      <c r="BY31" s="151"/>
      <c r="BZ31" s="151"/>
      <c r="CA31" s="151"/>
      <c r="CB31" s="21">
        <f>IF(CG14=13,DB!G40,DB!C40)</f>
        <v>3</v>
      </c>
      <c r="CC31" s="16" t="s">
        <v>20</v>
      </c>
      <c r="CD31" s="22">
        <f>IF(CG14=13,DB!H40,DB!D40)</f>
        <v>4</v>
      </c>
    </row>
    <row r="32" spans="1:120" ht="14.45" customHeight="1" thickBot="1" x14ac:dyDescent="0.2">
      <c r="A32" s="118" t="str">
        <f>DB!I31</f>
        <v>Gunners</v>
      </c>
      <c r="B32" s="251"/>
      <c r="C32" s="251"/>
      <c r="D32" s="62" t="s">
        <v>20</v>
      </c>
      <c r="E32" s="122" t="str">
        <f>DB!J31</f>
        <v>Mauer</v>
      </c>
      <c r="F32" s="249"/>
      <c r="G32" s="249"/>
      <c r="H32" s="214"/>
      <c r="I32" s="204" t="str">
        <f>CJ11</f>
        <v/>
      </c>
      <c r="J32" s="205"/>
      <c r="K32" s="205"/>
      <c r="L32" s="205"/>
      <c r="M32" s="205"/>
      <c r="N32" s="205"/>
      <c r="O32" s="205" t="str">
        <f>CJ12</f>
        <v/>
      </c>
      <c r="P32" s="205"/>
      <c r="Q32" s="205"/>
      <c r="R32" s="205"/>
      <c r="S32" s="205"/>
      <c r="T32" s="207"/>
      <c r="U32" s="204" t="str">
        <f>CJ13</f>
        <v/>
      </c>
      <c r="V32" s="205"/>
      <c r="W32" s="205"/>
      <c r="X32" s="205"/>
      <c r="Y32" s="205"/>
      <c r="Z32" s="205"/>
      <c r="AA32" s="205" t="str">
        <f>CJ14</f>
        <v/>
      </c>
      <c r="AB32" s="205"/>
      <c r="AC32" s="205"/>
      <c r="AD32" s="205"/>
      <c r="AE32" s="205"/>
      <c r="AF32" s="207"/>
      <c r="AG32" s="204" t="str">
        <f>CJ15</f>
        <v/>
      </c>
      <c r="AH32" s="205"/>
      <c r="AI32" s="205"/>
      <c r="AJ32" s="205"/>
      <c r="AK32" s="205"/>
      <c r="AL32" s="205"/>
      <c r="AM32" s="205" t="str">
        <f>CJ16</f>
        <v/>
      </c>
      <c r="AN32" s="205"/>
      <c r="AO32" s="205"/>
      <c r="AP32" s="205"/>
      <c r="AQ32" s="205"/>
      <c r="AR32" s="207"/>
      <c r="AS32" s="204" t="str">
        <f>CJ17</f>
        <v/>
      </c>
      <c r="AT32" s="205"/>
      <c r="AU32" s="205"/>
      <c r="AV32" s="205"/>
      <c r="AW32" s="205"/>
      <c r="AX32" s="205"/>
      <c r="AY32" s="205" t="str">
        <f>CJ18</f>
        <v/>
      </c>
      <c r="AZ32" s="205"/>
      <c r="BA32" s="205"/>
      <c r="BB32" s="205"/>
      <c r="BC32" s="205"/>
      <c r="BD32" s="207"/>
      <c r="BE32" s="204" t="str">
        <f>CJ19</f>
        <v/>
      </c>
      <c r="BF32" s="205"/>
      <c r="BG32" s="205"/>
      <c r="BH32" s="205"/>
      <c r="BI32" s="205"/>
      <c r="BJ32" s="205"/>
      <c r="BK32" s="205" t="str">
        <f>CJ20</f>
        <v>Res 5</v>
      </c>
      <c r="BL32" s="205"/>
      <c r="BM32" s="205"/>
      <c r="BN32" s="205"/>
      <c r="BO32" s="205"/>
      <c r="BP32" s="207"/>
      <c r="BQ32" s="17"/>
      <c r="BR32" s="121" t="s">
        <v>76</v>
      </c>
      <c r="BS32" s="121"/>
      <c r="BT32" s="121"/>
      <c r="BU32" s="121"/>
      <c r="BV32" s="121"/>
      <c r="BW32" s="121"/>
      <c r="BX32" s="121"/>
      <c r="BY32" s="121"/>
      <c r="BZ32" s="121"/>
      <c r="CA32" s="121"/>
      <c r="CB32" s="120">
        <f>IF(CG14=13,CG17,DB!G1)</f>
        <v>4</v>
      </c>
      <c r="CC32" s="120"/>
      <c r="CD32" s="120"/>
    </row>
    <row r="33" spans="1:84" ht="14.45" customHeight="1" thickTop="1" thickBot="1" x14ac:dyDescent="0.2">
      <c r="A33" s="118" t="str">
        <f>DB!I32</f>
        <v>Hede</v>
      </c>
      <c r="B33" s="251"/>
      <c r="C33" s="251"/>
      <c r="D33" s="62" t="s">
        <v>20</v>
      </c>
      <c r="E33" s="122" t="str">
        <f>DB!J32</f>
        <v>Nielsen</v>
      </c>
      <c r="F33" s="249"/>
      <c r="G33" s="249"/>
      <c r="H33" s="115" t="s">
        <v>22</v>
      </c>
      <c r="I33" s="160">
        <v>1</v>
      </c>
      <c r="J33" s="162"/>
      <c r="K33" s="163" t="s">
        <v>19</v>
      </c>
      <c r="L33" s="164"/>
      <c r="M33" s="160">
        <v>2</v>
      </c>
      <c r="N33" s="161"/>
      <c r="O33" s="160">
        <v>1</v>
      </c>
      <c r="P33" s="162"/>
      <c r="Q33" s="163" t="s">
        <v>19</v>
      </c>
      <c r="R33" s="164"/>
      <c r="S33" s="160">
        <v>2</v>
      </c>
      <c r="T33" s="161"/>
      <c r="U33" s="187">
        <v>1</v>
      </c>
      <c r="V33" s="162"/>
      <c r="W33" s="163" t="s">
        <v>19</v>
      </c>
      <c r="X33" s="164"/>
      <c r="Y33" s="160">
        <v>2</v>
      </c>
      <c r="Z33" s="161"/>
      <c r="AA33" s="160">
        <v>1</v>
      </c>
      <c r="AB33" s="162"/>
      <c r="AC33" s="163" t="s">
        <v>19</v>
      </c>
      <c r="AD33" s="164"/>
      <c r="AE33" s="160">
        <v>2</v>
      </c>
      <c r="AF33" s="161"/>
      <c r="AG33" s="187">
        <v>1</v>
      </c>
      <c r="AH33" s="162"/>
      <c r="AI33" s="163" t="s">
        <v>19</v>
      </c>
      <c r="AJ33" s="164"/>
      <c r="AK33" s="160">
        <v>2</v>
      </c>
      <c r="AL33" s="161"/>
      <c r="AM33" s="160">
        <v>1</v>
      </c>
      <c r="AN33" s="162"/>
      <c r="AO33" s="163" t="s">
        <v>19</v>
      </c>
      <c r="AP33" s="164"/>
      <c r="AQ33" s="160">
        <v>2</v>
      </c>
      <c r="AR33" s="161"/>
      <c r="AS33" s="187">
        <v>1</v>
      </c>
      <c r="AT33" s="162"/>
      <c r="AU33" s="163" t="s">
        <v>19</v>
      </c>
      <c r="AV33" s="164"/>
      <c r="AW33" s="160">
        <v>2</v>
      </c>
      <c r="AX33" s="161"/>
      <c r="AY33" s="160">
        <v>1</v>
      </c>
      <c r="AZ33" s="162"/>
      <c r="BA33" s="163" t="s">
        <v>19</v>
      </c>
      <c r="BB33" s="164"/>
      <c r="BC33" s="160">
        <v>2</v>
      </c>
      <c r="BD33" s="161"/>
      <c r="BE33" s="187">
        <v>1</v>
      </c>
      <c r="BF33" s="162"/>
      <c r="BG33" s="163" t="s">
        <v>19</v>
      </c>
      <c r="BH33" s="164"/>
      <c r="BI33" s="160">
        <v>2</v>
      </c>
      <c r="BJ33" s="161"/>
      <c r="BK33" s="160">
        <v>1</v>
      </c>
      <c r="BL33" s="162"/>
      <c r="BM33" s="163" t="s">
        <v>19</v>
      </c>
      <c r="BN33" s="164"/>
      <c r="BO33" s="160">
        <v>2</v>
      </c>
      <c r="BP33" s="161"/>
      <c r="BQ33" s="23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0"/>
      <c r="CC33" s="120"/>
      <c r="CD33" s="120"/>
    </row>
    <row r="34" spans="1:84" ht="14.45" customHeight="1" thickTop="1" x14ac:dyDescent="0.15">
      <c r="A34" s="118" t="str">
        <f>DB!I33</f>
        <v>Sergio</v>
      </c>
      <c r="B34" s="251"/>
      <c r="C34" s="251"/>
      <c r="D34" s="62" t="s">
        <v>20</v>
      </c>
      <c r="E34" s="122" t="str">
        <f>DB!J33</f>
        <v>Højgård</v>
      </c>
      <c r="F34" s="249"/>
      <c r="G34" s="249"/>
      <c r="H34" s="39">
        <f t="shared" ref="H34:H46" si="31">IF(H11&lt;&gt;"",H11,"")</f>
        <v>1</v>
      </c>
      <c r="I34" s="156">
        <f t="shared" ref="I34:I46" si="32">IF(CM15=1,1,"")</f>
        <v>1</v>
      </c>
      <c r="J34" s="157"/>
      <c r="K34" s="170" t="str">
        <f t="shared" ref="K34:K46" si="33">IF(CM15="X","X","")</f>
        <v/>
      </c>
      <c r="L34" s="157"/>
      <c r="M34" s="170" t="str">
        <f t="shared" ref="M34:M46" si="34">IF(CM15=2,2,"")</f>
        <v/>
      </c>
      <c r="N34" s="171"/>
      <c r="O34" s="174">
        <f t="shared" ref="O34:O46" si="35">IF(CP15=1,1,"")</f>
        <v>1</v>
      </c>
      <c r="P34" s="157"/>
      <c r="Q34" s="170" t="str">
        <f t="shared" ref="Q34:Q46" si="36">IF(CP15="X","X","")</f>
        <v/>
      </c>
      <c r="R34" s="157"/>
      <c r="S34" s="170" t="str">
        <f t="shared" ref="S34:S46" si="37">IF(CP15=2,2,"")</f>
        <v/>
      </c>
      <c r="T34" s="171"/>
      <c r="U34" s="196">
        <f t="shared" ref="U34:U46" si="38">IF(CS15=1,1,"")</f>
        <v>1</v>
      </c>
      <c r="V34" s="197"/>
      <c r="W34" s="193" t="str">
        <f t="shared" ref="W34:W46" si="39">IF(CS15="X","X","")</f>
        <v/>
      </c>
      <c r="X34" s="194"/>
      <c r="Y34" s="203" t="str">
        <f t="shared" ref="Y34:Y46" si="40">IF(CS15=2,2,"")</f>
        <v/>
      </c>
      <c r="Z34" s="194"/>
      <c r="AA34" s="196">
        <f t="shared" ref="AA34:AA46" si="41">IF(CV15=1,1,"")</f>
        <v>1</v>
      </c>
      <c r="AB34" s="197"/>
      <c r="AC34" s="193" t="str">
        <f t="shared" ref="AC34:AC46" si="42">IF(CV15="X","X","")</f>
        <v/>
      </c>
      <c r="AD34" s="194"/>
      <c r="AE34" s="193" t="str">
        <f t="shared" ref="AE34:AE46" si="43">IF(CV15=2,2,"")</f>
        <v/>
      </c>
      <c r="AF34" s="195"/>
      <c r="AG34" s="196">
        <f t="shared" ref="AG34:AG46" si="44">IF(CY15=1,1,"")</f>
        <v>1</v>
      </c>
      <c r="AH34" s="197"/>
      <c r="AI34" s="193" t="str">
        <f t="shared" ref="AI34:AI46" si="45">IF(CY15="X","X","")</f>
        <v/>
      </c>
      <c r="AJ34" s="194"/>
      <c r="AK34" s="203" t="str">
        <f t="shared" ref="AK34:AK46" si="46">IF(CY15=2,2,"")</f>
        <v/>
      </c>
      <c r="AL34" s="194"/>
      <c r="AM34" s="196">
        <f t="shared" ref="AM34:AM46" si="47">IF(DB15=1,1,"")</f>
        <v>1</v>
      </c>
      <c r="AN34" s="197"/>
      <c r="AO34" s="193" t="str">
        <f t="shared" ref="AO34:AO46" si="48">IF(DB15="X","X","")</f>
        <v/>
      </c>
      <c r="AP34" s="194"/>
      <c r="AQ34" s="193" t="str">
        <f t="shared" ref="AQ34:AQ46" si="49">IF(DB15=2,2,"")</f>
        <v/>
      </c>
      <c r="AR34" s="195"/>
      <c r="AS34" s="196">
        <f t="shared" ref="AS34:AS46" si="50">IF(DE15=1,1,"")</f>
        <v>1</v>
      </c>
      <c r="AT34" s="197"/>
      <c r="AU34" s="193" t="str">
        <f t="shared" ref="AU34:AU46" si="51">IF(DE15="X","X","")</f>
        <v/>
      </c>
      <c r="AV34" s="194"/>
      <c r="AW34" s="203" t="str">
        <f t="shared" ref="AW34:AW46" si="52">IF(DE15=2,2,"")</f>
        <v/>
      </c>
      <c r="AX34" s="194"/>
      <c r="AY34" s="196">
        <f t="shared" ref="AY34:AY46" si="53">IF(DH15=1,1,"")</f>
        <v>1</v>
      </c>
      <c r="AZ34" s="197"/>
      <c r="BA34" s="193" t="str">
        <f t="shared" ref="BA34:BA46" si="54">IF(DH15="X","X","")</f>
        <v/>
      </c>
      <c r="BB34" s="194"/>
      <c r="BC34" s="193" t="str">
        <f t="shared" ref="BC34:BC46" si="55">IF(DH15=2,2,"")</f>
        <v/>
      </c>
      <c r="BD34" s="195"/>
      <c r="BE34" s="196">
        <f t="shared" ref="BE34:BE46" si="56">IF(DK15=1,1,"")</f>
        <v>1</v>
      </c>
      <c r="BF34" s="197"/>
      <c r="BG34" s="193" t="str">
        <f t="shared" ref="BG34:BG46" si="57">IF(DK15="X","X","")</f>
        <v/>
      </c>
      <c r="BH34" s="194"/>
      <c r="BI34" s="203" t="str">
        <f t="shared" ref="BI34:BI46" si="58">IF(DK15=2,2,"")</f>
        <v/>
      </c>
      <c r="BJ34" s="194"/>
      <c r="BK34" s="196" t="str">
        <f t="shared" ref="BK34:BK46" si="59">IF(DN15=1,1,"")</f>
        <v/>
      </c>
      <c r="BL34" s="197"/>
      <c r="BM34" s="193" t="str">
        <f t="shared" ref="BM34:BM46" si="60">IF(DN15="X","X","")</f>
        <v/>
      </c>
      <c r="BN34" s="194"/>
      <c r="BO34" s="193" t="str">
        <f t="shared" ref="BO34:BO46" si="61">IF(DN15=2,2,"")</f>
        <v/>
      </c>
      <c r="BP34" s="195"/>
      <c r="BQ34" s="24"/>
      <c r="BR34" s="222" t="str">
        <f>IF(CG14=13,CONCATENATE("Stillingen efter ",A1,":"),CONCATENATE("Stillingen efter ",DB!D1,". runde",":"))</f>
        <v>Stillingen efter 2. runde:</v>
      </c>
      <c r="BS34" s="222"/>
      <c r="BT34" s="222"/>
      <c r="BU34" s="222"/>
      <c r="BV34" s="222"/>
      <c r="BW34" s="222"/>
      <c r="BX34" s="222"/>
      <c r="BY34" s="222"/>
      <c r="BZ34" s="222"/>
      <c r="CA34" s="222"/>
      <c r="CB34" s="222"/>
      <c r="CC34" s="222"/>
      <c r="CD34" s="222"/>
      <c r="CE34" s="222"/>
      <c r="CF34" s="222"/>
    </row>
    <row r="35" spans="1:84" ht="14.45" customHeight="1" x14ac:dyDescent="0.15">
      <c r="A35" s="118" t="str">
        <f>DB!I34</f>
        <v>Schøn</v>
      </c>
      <c r="B35" s="251"/>
      <c r="C35" s="251"/>
      <c r="D35" s="62" t="s">
        <v>20</v>
      </c>
      <c r="E35" s="122" t="str">
        <f>DB!J34</f>
        <v>LPHJ</v>
      </c>
      <c r="F35" s="249"/>
      <c r="G35" s="249"/>
      <c r="H35" s="38">
        <f t="shared" si="31"/>
        <v>2</v>
      </c>
      <c r="I35" s="158" t="str">
        <f t="shared" si="32"/>
        <v/>
      </c>
      <c r="J35" s="159"/>
      <c r="K35" s="172" t="str">
        <f t="shared" si="33"/>
        <v>X</v>
      </c>
      <c r="L35" s="159"/>
      <c r="M35" s="172" t="str">
        <f t="shared" si="34"/>
        <v/>
      </c>
      <c r="N35" s="173"/>
      <c r="O35" s="175">
        <f t="shared" si="35"/>
        <v>1</v>
      </c>
      <c r="P35" s="159"/>
      <c r="Q35" s="172" t="str">
        <f t="shared" si="36"/>
        <v/>
      </c>
      <c r="R35" s="159"/>
      <c r="S35" s="172" t="str">
        <f t="shared" si="37"/>
        <v/>
      </c>
      <c r="T35" s="173"/>
      <c r="U35" s="175" t="str">
        <f t="shared" si="38"/>
        <v/>
      </c>
      <c r="V35" s="188"/>
      <c r="W35" s="172" t="str">
        <f t="shared" si="39"/>
        <v>X</v>
      </c>
      <c r="X35" s="159"/>
      <c r="Y35" s="158" t="str">
        <f t="shared" si="40"/>
        <v/>
      </c>
      <c r="Z35" s="159"/>
      <c r="AA35" s="175">
        <f t="shared" si="41"/>
        <v>1</v>
      </c>
      <c r="AB35" s="188"/>
      <c r="AC35" s="172" t="str">
        <f t="shared" si="42"/>
        <v/>
      </c>
      <c r="AD35" s="159"/>
      <c r="AE35" s="172" t="str">
        <f t="shared" si="43"/>
        <v/>
      </c>
      <c r="AF35" s="173"/>
      <c r="AG35" s="175" t="str">
        <f t="shared" si="44"/>
        <v/>
      </c>
      <c r="AH35" s="188"/>
      <c r="AI35" s="172" t="str">
        <f t="shared" si="45"/>
        <v>X</v>
      </c>
      <c r="AJ35" s="159"/>
      <c r="AK35" s="158" t="str">
        <f t="shared" si="46"/>
        <v/>
      </c>
      <c r="AL35" s="159"/>
      <c r="AM35" s="175">
        <f t="shared" si="47"/>
        <v>1</v>
      </c>
      <c r="AN35" s="188"/>
      <c r="AO35" s="172" t="str">
        <f t="shared" si="48"/>
        <v/>
      </c>
      <c r="AP35" s="159"/>
      <c r="AQ35" s="172" t="str">
        <f t="shared" si="49"/>
        <v/>
      </c>
      <c r="AR35" s="173"/>
      <c r="AS35" s="175" t="str">
        <f t="shared" si="50"/>
        <v/>
      </c>
      <c r="AT35" s="188"/>
      <c r="AU35" s="172" t="str">
        <f t="shared" si="51"/>
        <v/>
      </c>
      <c r="AV35" s="159"/>
      <c r="AW35" s="158">
        <f t="shared" si="52"/>
        <v>2</v>
      </c>
      <c r="AX35" s="159"/>
      <c r="AY35" s="175">
        <f t="shared" si="53"/>
        <v>1</v>
      </c>
      <c r="AZ35" s="188"/>
      <c r="BA35" s="172" t="str">
        <f t="shared" si="54"/>
        <v/>
      </c>
      <c r="BB35" s="159"/>
      <c r="BC35" s="172" t="str">
        <f t="shared" si="55"/>
        <v/>
      </c>
      <c r="BD35" s="173"/>
      <c r="BE35" s="175" t="str">
        <f t="shared" si="56"/>
        <v/>
      </c>
      <c r="BF35" s="188"/>
      <c r="BG35" s="172" t="str">
        <f t="shared" si="57"/>
        <v>X</v>
      </c>
      <c r="BH35" s="159"/>
      <c r="BI35" s="158" t="str">
        <f t="shared" si="58"/>
        <v/>
      </c>
      <c r="BJ35" s="159"/>
      <c r="BK35" s="175" t="str">
        <f t="shared" si="59"/>
        <v/>
      </c>
      <c r="BL35" s="188"/>
      <c r="BM35" s="172" t="str">
        <f t="shared" si="60"/>
        <v/>
      </c>
      <c r="BN35" s="159"/>
      <c r="BO35" s="172" t="str">
        <f t="shared" si="61"/>
        <v/>
      </c>
      <c r="BP35" s="173"/>
      <c r="BQ35" s="24"/>
      <c r="BR35" s="222"/>
      <c r="BS35" s="222"/>
      <c r="BT35" s="222"/>
      <c r="BU35" s="222"/>
      <c r="BV35" s="222"/>
      <c r="BW35" s="222"/>
      <c r="BX35" s="222"/>
      <c r="BY35" s="222"/>
      <c r="BZ35" s="222"/>
      <c r="CA35" s="222"/>
      <c r="CB35" s="222"/>
      <c r="CC35" s="222"/>
      <c r="CD35" s="222"/>
      <c r="CE35" s="222"/>
      <c r="CF35" s="222"/>
    </row>
    <row r="36" spans="1:84" ht="14.45" customHeight="1" thickBot="1" x14ac:dyDescent="0.2">
      <c r="A36" s="146"/>
      <c r="B36" s="116"/>
      <c r="C36" s="116"/>
      <c r="D36" s="253"/>
      <c r="E36" s="253"/>
      <c r="F36" s="253"/>
      <c r="G36" s="253"/>
      <c r="H36" s="39">
        <f t="shared" si="31"/>
        <v>1</v>
      </c>
      <c r="I36" s="154">
        <f t="shared" si="32"/>
        <v>1</v>
      </c>
      <c r="J36" s="155"/>
      <c r="K36" s="168" t="str">
        <f t="shared" si="33"/>
        <v/>
      </c>
      <c r="L36" s="155"/>
      <c r="M36" s="168" t="str">
        <f t="shared" si="34"/>
        <v/>
      </c>
      <c r="N36" s="169"/>
      <c r="O36" s="176">
        <f t="shared" si="35"/>
        <v>1</v>
      </c>
      <c r="P36" s="155"/>
      <c r="Q36" s="168" t="str">
        <f t="shared" si="36"/>
        <v/>
      </c>
      <c r="R36" s="155"/>
      <c r="S36" s="168" t="str">
        <f t="shared" si="37"/>
        <v/>
      </c>
      <c r="T36" s="169"/>
      <c r="U36" s="176" t="str">
        <f t="shared" si="38"/>
        <v/>
      </c>
      <c r="V36" s="192"/>
      <c r="W36" s="168" t="str">
        <f t="shared" si="39"/>
        <v>X</v>
      </c>
      <c r="X36" s="155"/>
      <c r="Y36" s="154" t="str">
        <f t="shared" si="40"/>
        <v/>
      </c>
      <c r="Z36" s="155"/>
      <c r="AA36" s="176">
        <f t="shared" si="41"/>
        <v>1</v>
      </c>
      <c r="AB36" s="192"/>
      <c r="AC36" s="168" t="str">
        <f t="shared" si="42"/>
        <v/>
      </c>
      <c r="AD36" s="155"/>
      <c r="AE36" s="168" t="str">
        <f t="shared" si="43"/>
        <v/>
      </c>
      <c r="AF36" s="169"/>
      <c r="AG36" s="176">
        <f t="shared" si="44"/>
        <v>1</v>
      </c>
      <c r="AH36" s="192"/>
      <c r="AI36" s="168" t="str">
        <f t="shared" si="45"/>
        <v/>
      </c>
      <c r="AJ36" s="155"/>
      <c r="AK36" s="154" t="str">
        <f t="shared" si="46"/>
        <v/>
      </c>
      <c r="AL36" s="155"/>
      <c r="AM36" s="176" t="str">
        <f t="shared" si="47"/>
        <v/>
      </c>
      <c r="AN36" s="192"/>
      <c r="AO36" s="168" t="str">
        <f t="shared" si="48"/>
        <v>X</v>
      </c>
      <c r="AP36" s="155"/>
      <c r="AQ36" s="168" t="str">
        <f t="shared" si="49"/>
        <v/>
      </c>
      <c r="AR36" s="169"/>
      <c r="AS36" s="176" t="str">
        <f t="shared" si="50"/>
        <v/>
      </c>
      <c r="AT36" s="192"/>
      <c r="AU36" s="168" t="str">
        <f t="shared" si="51"/>
        <v>X</v>
      </c>
      <c r="AV36" s="155"/>
      <c r="AW36" s="154" t="str">
        <f t="shared" si="52"/>
        <v/>
      </c>
      <c r="AX36" s="155"/>
      <c r="AY36" s="176">
        <f t="shared" si="53"/>
        <v>1</v>
      </c>
      <c r="AZ36" s="192"/>
      <c r="BA36" s="168" t="str">
        <f t="shared" si="54"/>
        <v/>
      </c>
      <c r="BB36" s="155"/>
      <c r="BC36" s="168" t="str">
        <f t="shared" si="55"/>
        <v/>
      </c>
      <c r="BD36" s="169"/>
      <c r="BE36" s="176" t="str">
        <f t="shared" si="56"/>
        <v/>
      </c>
      <c r="BF36" s="192"/>
      <c r="BG36" s="168" t="str">
        <f t="shared" si="57"/>
        <v/>
      </c>
      <c r="BH36" s="155"/>
      <c r="BI36" s="154">
        <f t="shared" si="58"/>
        <v>2</v>
      </c>
      <c r="BJ36" s="155"/>
      <c r="BK36" s="176" t="str">
        <f t="shared" si="59"/>
        <v/>
      </c>
      <c r="BL36" s="192"/>
      <c r="BM36" s="168" t="str">
        <f t="shared" si="60"/>
        <v/>
      </c>
      <c r="BN36" s="155"/>
      <c r="BO36" s="168" t="str">
        <f t="shared" si="61"/>
        <v/>
      </c>
      <c r="BP36" s="169"/>
      <c r="BQ36" s="24"/>
      <c r="BR36" s="223" t="s">
        <v>79</v>
      </c>
      <c r="BS36" s="223"/>
      <c r="BT36" s="223"/>
      <c r="BU36" s="223"/>
      <c r="BV36" s="223"/>
      <c r="BW36" s="223"/>
      <c r="BX36" s="223"/>
      <c r="BY36" s="223"/>
      <c r="BZ36" s="223"/>
      <c r="CA36" s="223"/>
      <c r="CB36" s="223"/>
      <c r="CC36" s="223"/>
      <c r="CD36" s="223"/>
      <c r="CE36" s="223"/>
      <c r="CF36" s="223"/>
    </row>
    <row r="37" spans="1:84" ht="14.45" customHeight="1" thickBot="1" x14ac:dyDescent="0.2">
      <c r="A37" s="143" t="s">
        <v>83</v>
      </c>
      <c r="B37" s="252"/>
      <c r="C37" s="252"/>
      <c r="D37" s="252"/>
      <c r="E37" s="252"/>
      <c r="F37" s="252"/>
      <c r="G37" s="252"/>
      <c r="H37" s="37">
        <f t="shared" si="31"/>
        <v>1</v>
      </c>
      <c r="I37" s="156" t="str">
        <f t="shared" si="32"/>
        <v/>
      </c>
      <c r="J37" s="157"/>
      <c r="K37" s="170" t="str">
        <f t="shared" si="33"/>
        <v/>
      </c>
      <c r="L37" s="157"/>
      <c r="M37" s="170">
        <f t="shared" si="34"/>
        <v>2</v>
      </c>
      <c r="N37" s="171"/>
      <c r="O37" s="174" t="str">
        <f t="shared" si="35"/>
        <v/>
      </c>
      <c r="P37" s="157"/>
      <c r="Q37" s="170" t="str">
        <f t="shared" si="36"/>
        <v>X</v>
      </c>
      <c r="R37" s="157"/>
      <c r="S37" s="170" t="str">
        <f t="shared" si="37"/>
        <v/>
      </c>
      <c r="T37" s="171"/>
      <c r="U37" s="189" t="str">
        <f t="shared" si="38"/>
        <v/>
      </c>
      <c r="V37" s="190"/>
      <c r="W37" s="184" t="str">
        <f t="shared" si="39"/>
        <v/>
      </c>
      <c r="X37" s="185"/>
      <c r="Y37" s="191">
        <f t="shared" si="40"/>
        <v>2</v>
      </c>
      <c r="Z37" s="185"/>
      <c r="AA37" s="189" t="str">
        <f t="shared" si="41"/>
        <v/>
      </c>
      <c r="AB37" s="190"/>
      <c r="AC37" s="184" t="str">
        <f t="shared" si="42"/>
        <v/>
      </c>
      <c r="AD37" s="185"/>
      <c r="AE37" s="184">
        <f t="shared" si="43"/>
        <v>2</v>
      </c>
      <c r="AF37" s="186"/>
      <c r="AG37" s="189">
        <f t="shared" si="44"/>
        <v>1</v>
      </c>
      <c r="AH37" s="190"/>
      <c r="AI37" s="184" t="str">
        <f t="shared" si="45"/>
        <v/>
      </c>
      <c r="AJ37" s="185"/>
      <c r="AK37" s="191" t="str">
        <f t="shared" si="46"/>
        <v/>
      </c>
      <c r="AL37" s="185"/>
      <c r="AM37" s="189" t="str">
        <f t="shared" si="47"/>
        <v/>
      </c>
      <c r="AN37" s="190"/>
      <c r="AO37" s="184" t="str">
        <f t="shared" si="48"/>
        <v>X</v>
      </c>
      <c r="AP37" s="185"/>
      <c r="AQ37" s="184" t="str">
        <f t="shared" si="49"/>
        <v/>
      </c>
      <c r="AR37" s="186"/>
      <c r="AS37" s="189" t="str">
        <f t="shared" si="50"/>
        <v/>
      </c>
      <c r="AT37" s="190"/>
      <c r="AU37" s="184" t="str">
        <f t="shared" si="51"/>
        <v>X</v>
      </c>
      <c r="AV37" s="185"/>
      <c r="AW37" s="191" t="str">
        <f t="shared" si="52"/>
        <v/>
      </c>
      <c r="AX37" s="185"/>
      <c r="AY37" s="189" t="str">
        <f t="shared" si="53"/>
        <v/>
      </c>
      <c r="AZ37" s="190"/>
      <c r="BA37" s="184" t="str">
        <f t="shared" si="54"/>
        <v/>
      </c>
      <c r="BB37" s="185"/>
      <c r="BC37" s="184">
        <f t="shared" si="55"/>
        <v>2</v>
      </c>
      <c r="BD37" s="186"/>
      <c r="BE37" s="189" t="str">
        <f t="shared" si="56"/>
        <v/>
      </c>
      <c r="BF37" s="190"/>
      <c r="BG37" s="184" t="str">
        <f t="shared" si="57"/>
        <v>X</v>
      </c>
      <c r="BH37" s="185"/>
      <c r="BI37" s="191" t="str">
        <f t="shared" si="58"/>
        <v/>
      </c>
      <c r="BJ37" s="185"/>
      <c r="BK37" s="189" t="str">
        <f t="shared" si="59"/>
        <v/>
      </c>
      <c r="BL37" s="190"/>
      <c r="BM37" s="184" t="str">
        <f t="shared" si="60"/>
        <v/>
      </c>
      <c r="BN37" s="185"/>
      <c r="BO37" s="184" t="str">
        <f t="shared" si="61"/>
        <v/>
      </c>
      <c r="BP37" s="186"/>
      <c r="BQ37" s="24"/>
      <c r="BR37" s="18" t="s">
        <v>23</v>
      </c>
      <c r="BS37" s="19" t="s">
        <v>24</v>
      </c>
      <c r="BT37" s="18" t="s">
        <v>25</v>
      </c>
      <c r="BU37" s="18"/>
      <c r="BV37" s="18" t="s">
        <v>26</v>
      </c>
      <c r="BW37" s="18"/>
      <c r="BX37" s="18" t="s">
        <v>27</v>
      </c>
      <c r="BY37" s="18"/>
      <c r="BZ37" s="18" t="s">
        <v>28</v>
      </c>
      <c r="CA37" s="18"/>
      <c r="CB37" s="20" t="s">
        <v>29</v>
      </c>
      <c r="CC37" s="18"/>
      <c r="CD37" s="19" t="s">
        <v>30</v>
      </c>
      <c r="CE37" s="18"/>
      <c r="CF37" s="20" t="s">
        <v>44</v>
      </c>
    </row>
    <row r="38" spans="1:84" ht="14.45" customHeight="1" thickTop="1" x14ac:dyDescent="0.15">
      <c r="A38" s="118" t="str">
        <f>DB!I36</f>
        <v>Magpies</v>
      </c>
      <c r="B38" s="250"/>
      <c r="C38" s="250"/>
      <c r="D38" s="62" t="s">
        <v>20</v>
      </c>
      <c r="E38" s="122" t="str">
        <f>DB!J36</f>
        <v>brula</v>
      </c>
      <c r="F38" s="122"/>
      <c r="G38" s="122"/>
      <c r="H38" s="38">
        <f t="shared" si="31"/>
        <v>1</v>
      </c>
      <c r="I38" s="158" t="str">
        <f t="shared" si="32"/>
        <v/>
      </c>
      <c r="J38" s="159"/>
      <c r="K38" s="172" t="str">
        <f t="shared" si="33"/>
        <v>X</v>
      </c>
      <c r="L38" s="159"/>
      <c r="M38" s="172" t="str">
        <f t="shared" si="34"/>
        <v/>
      </c>
      <c r="N38" s="173"/>
      <c r="O38" s="175" t="str">
        <f t="shared" si="35"/>
        <v/>
      </c>
      <c r="P38" s="159"/>
      <c r="Q38" s="172" t="str">
        <f t="shared" si="36"/>
        <v/>
      </c>
      <c r="R38" s="159"/>
      <c r="S38" s="172">
        <f t="shared" si="37"/>
        <v>2</v>
      </c>
      <c r="T38" s="173"/>
      <c r="U38" s="175" t="str">
        <f t="shared" si="38"/>
        <v/>
      </c>
      <c r="V38" s="188"/>
      <c r="W38" s="172" t="str">
        <f t="shared" si="39"/>
        <v/>
      </c>
      <c r="X38" s="159"/>
      <c r="Y38" s="158">
        <f t="shared" si="40"/>
        <v>2</v>
      </c>
      <c r="Z38" s="159"/>
      <c r="AA38" s="175" t="str">
        <f t="shared" si="41"/>
        <v/>
      </c>
      <c r="AB38" s="188"/>
      <c r="AC38" s="172" t="str">
        <f t="shared" si="42"/>
        <v/>
      </c>
      <c r="AD38" s="159"/>
      <c r="AE38" s="172">
        <f t="shared" si="43"/>
        <v>2</v>
      </c>
      <c r="AF38" s="173"/>
      <c r="AG38" s="175" t="str">
        <f t="shared" si="44"/>
        <v/>
      </c>
      <c r="AH38" s="188"/>
      <c r="AI38" s="172" t="str">
        <f t="shared" si="45"/>
        <v/>
      </c>
      <c r="AJ38" s="159"/>
      <c r="AK38" s="158">
        <f t="shared" si="46"/>
        <v>2</v>
      </c>
      <c r="AL38" s="159"/>
      <c r="AM38" s="175" t="str">
        <f t="shared" si="47"/>
        <v/>
      </c>
      <c r="AN38" s="188"/>
      <c r="AO38" s="172" t="str">
        <f t="shared" si="48"/>
        <v>X</v>
      </c>
      <c r="AP38" s="159"/>
      <c r="AQ38" s="172" t="str">
        <f t="shared" si="49"/>
        <v/>
      </c>
      <c r="AR38" s="173"/>
      <c r="AS38" s="175" t="str">
        <f t="shared" si="50"/>
        <v/>
      </c>
      <c r="AT38" s="188"/>
      <c r="AU38" s="172" t="str">
        <f t="shared" si="51"/>
        <v/>
      </c>
      <c r="AV38" s="159"/>
      <c r="AW38" s="158">
        <f t="shared" si="52"/>
        <v>2</v>
      </c>
      <c r="AX38" s="159"/>
      <c r="AY38" s="175" t="str">
        <f t="shared" si="53"/>
        <v/>
      </c>
      <c r="AZ38" s="188"/>
      <c r="BA38" s="172" t="str">
        <f t="shared" si="54"/>
        <v/>
      </c>
      <c r="BB38" s="159"/>
      <c r="BC38" s="172">
        <f t="shared" si="55"/>
        <v>2</v>
      </c>
      <c r="BD38" s="173"/>
      <c r="BE38" s="175" t="str">
        <f t="shared" si="56"/>
        <v/>
      </c>
      <c r="BF38" s="188"/>
      <c r="BG38" s="172" t="str">
        <f t="shared" si="57"/>
        <v/>
      </c>
      <c r="BH38" s="159"/>
      <c r="BI38" s="158">
        <f t="shared" si="58"/>
        <v>2</v>
      </c>
      <c r="BJ38" s="159"/>
      <c r="BK38" s="175" t="str">
        <f t="shared" si="59"/>
        <v/>
      </c>
      <c r="BL38" s="188"/>
      <c r="BM38" s="172" t="str">
        <f t="shared" si="60"/>
        <v/>
      </c>
      <c r="BN38" s="159"/>
      <c r="BO38" s="172" t="str">
        <f t="shared" si="61"/>
        <v/>
      </c>
      <c r="BP38" s="173"/>
      <c r="BQ38" s="24"/>
      <c r="BR38" s="96" t="str">
        <f>IF(CG14=13,CONCATENATE(DB!BE61,"."),CONCATENATE(DB!BA61,"."))</f>
        <v>11.</v>
      </c>
      <c r="BS38" s="97" t="str">
        <f>IF(CG14=13,DB!BF61,DB!X61)</f>
        <v>Magpies</v>
      </c>
      <c r="BT38" s="98">
        <f>IF(CG14=13,DB!BL61,DB!AJ61)</f>
        <v>40</v>
      </c>
      <c r="BU38" s="98"/>
      <c r="BV38" s="98">
        <f>IF(CG14=13,DB!BM61,DB!AL61)</f>
        <v>14</v>
      </c>
      <c r="BW38" s="98"/>
      <c r="BX38" s="98">
        <f>IF(CG14=13,DB!BN61,DB!AN61)</f>
        <v>13</v>
      </c>
      <c r="BY38" s="98"/>
      <c r="BZ38" s="98">
        <f>IF(CG14=13,DB!BO61,DB!AP61)</f>
        <v>13</v>
      </c>
      <c r="CA38" s="98"/>
      <c r="CB38" s="96">
        <f>IF(CG14=13,DB!BP61,DB!AR61)</f>
        <v>246</v>
      </c>
      <c r="CC38" s="98" t="s">
        <v>20</v>
      </c>
      <c r="CD38" s="97">
        <f>IF(CG14=13,DB!BQ61,DB!AU61)</f>
        <v>255</v>
      </c>
      <c r="CE38" s="98"/>
      <c r="CF38" s="96">
        <f>IF(CG14=13,DB!BR61,DB!AX61)</f>
        <v>55</v>
      </c>
    </row>
    <row r="39" spans="1:84" ht="14.45" customHeight="1" thickBot="1" x14ac:dyDescent="0.2">
      <c r="A39" s="118" t="str">
        <f>DB!I37</f>
        <v>LUFCMOT</v>
      </c>
      <c r="B39" s="250"/>
      <c r="C39" s="250"/>
      <c r="D39" s="62" t="s">
        <v>20</v>
      </c>
      <c r="E39" s="122" t="str">
        <f>DB!J37</f>
        <v>Søknud</v>
      </c>
      <c r="F39" s="122"/>
      <c r="G39" s="122"/>
      <c r="H39" s="39" t="str">
        <f t="shared" si="31"/>
        <v>x</v>
      </c>
      <c r="I39" s="154" t="str">
        <f t="shared" si="32"/>
        <v/>
      </c>
      <c r="J39" s="155"/>
      <c r="K39" s="168" t="str">
        <f t="shared" si="33"/>
        <v/>
      </c>
      <c r="L39" s="155"/>
      <c r="M39" s="168">
        <f t="shared" si="34"/>
        <v>2</v>
      </c>
      <c r="N39" s="169"/>
      <c r="O39" s="176" t="str">
        <f t="shared" si="35"/>
        <v/>
      </c>
      <c r="P39" s="155"/>
      <c r="Q39" s="168" t="str">
        <f t="shared" si="36"/>
        <v/>
      </c>
      <c r="R39" s="155"/>
      <c r="S39" s="168">
        <f t="shared" si="37"/>
        <v>2</v>
      </c>
      <c r="T39" s="169"/>
      <c r="U39" s="176" t="str">
        <f t="shared" si="38"/>
        <v/>
      </c>
      <c r="V39" s="192"/>
      <c r="W39" s="168" t="str">
        <f t="shared" si="39"/>
        <v/>
      </c>
      <c r="X39" s="155"/>
      <c r="Y39" s="154">
        <f t="shared" si="40"/>
        <v>2</v>
      </c>
      <c r="Z39" s="155"/>
      <c r="AA39" s="176" t="str">
        <f t="shared" si="41"/>
        <v/>
      </c>
      <c r="AB39" s="192"/>
      <c r="AC39" s="168" t="str">
        <f t="shared" si="42"/>
        <v/>
      </c>
      <c r="AD39" s="155"/>
      <c r="AE39" s="168">
        <f t="shared" si="43"/>
        <v>2</v>
      </c>
      <c r="AF39" s="169"/>
      <c r="AG39" s="176" t="str">
        <f t="shared" si="44"/>
        <v/>
      </c>
      <c r="AH39" s="192"/>
      <c r="AI39" s="168" t="str">
        <f t="shared" si="45"/>
        <v/>
      </c>
      <c r="AJ39" s="155"/>
      <c r="AK39" s="154">
        <f t="shared" si="46"/>
        <v>2</v>
      </c>
      <c r="AL39" s="155"/>
      <c r="AM39" s="176" t="str">
        <f t="shared" si="47"/>
        <v/>
      </c>
      <c r="AN39" s="192"/>
      <c r="AO39" s="168" t="str">
        <f t="shared" si="48"/>
        <v/>
      </c>
      <c r="AP39" s="155"/>
      <c r="AQ39" s="168">
        <f t="shared" si="49"/>
        <v>2</v>
      </c>
      <c r="AR39" s="169"/>
      <c r="AS39" s="176" t="str">
        <f t="shared" si="50"/>
        <v/>
      </c>
      <c r="AT39" s="192"/>
      <c r="AU39" s="168" t="str">
        <f t="shared" si="51"/>
        <v/>
      </c>
      <c r="AV39" s="155"/>
      <c r="AW39" s="154">
        <f t="shared" si="52"/>
        <v>2</v>
      </c>
      <c r="AX39" s="155"/>
      <c r="AY39" s="176" t="str">
        <f t="shared" si="53"/>
        <v/>
      </c>
      <c r="AZ39" s="192"/>
      <c r="BA39" s="168" t="str">
        <f t="shared" si="54"/>
        <v/>
      </c>
      <c r="BB39" s="155"/>
      <c r="BC39" s="168">
        <f t="shared" si="55"/>
        <v>2</v>
      </c>
      <c r="BD39" s="169"/>
      <c r="BE39" s="176" t="str">
        <f t="shared" si="56"/>
        <v/>
      </c>
      <c r="BF39" s="192"/>
      <c r="BG39" s="168" t="str">
        <f t="shared" si="57"/>
        <v/>
      </c>
      <c r="BH39" s="155"/>
      <c r="BI39" s="154">
        <f t="shared" si="58"/>
        <v>2</v>
      </c>
      <c r="BJ39" s="155"/>
      <c r="BK39" s="176" t="str">
        <f t="shared" si="59"/>
        <v/>
      </c>
      <c r="BL39" s="192"/>
      <c r="BM39" s="168" t="str">
        <f t="shared" si="60"/>
        <v/>
      </c>
      <c r="BN39" s="155"/>
      <c r="BO39" s="168" t="str">
        <f t="shared" si="61"/>
        <v/>
      </c>
      <c r="BP39" s="169"/>
      <c r="BQ39" s="24"/>
      <c r="BR39" s="94" t="str">
        <f>IF(CG14=13,CONCATENATE(DB!BE62,"."),CONCATENATE(DB!BA62,"."))</f>
        <v>12.</v>
      </c>
      <c r="BS39" s="22" t="str">
        <f>IF(CG14=13,DB!BF62,DB!X62)</f>
        <v>Kudsken</v>
      </c>
      <c r="BT39" s="16">
        <f>IF(CG14=13,DB!BL62,DB!AJ62)</f>
        <v>40</v>
      </c>
      <c r="BU39" s="16"/>
      <c r="BV39" s="16">
        <f>IF(CG14=13,DB!BM62,DB!AL62)</f>
        <v>15</v>
      </c>
      <c r="BW39" s="16"/>
      <c r="BX39" s="16">
        <f>IF(CG14=13,DB!BN62,DB!AN62)</f>
        <v>9</v>
      </c>
      <c r="BY39" s="16"/>
      <c r="BZ39" s="16">
        <f>IF(CG14=13,DB!BO62,DB!AP62)</f>
        <v>16</v>
      </c>
      <c r="CA39" s="16"/>
      <c r="CB39" s="21">
        <f>IF(CG14=13,DB!BP62,DB!AR62)</f>
        <v>235</v>
      </c>
      <c r="CC39" s="16" t="s">
        <v>20</v>
      </c>
      <c r="CD39" s="22">
        <f>IF(CG14=13,DB!BQ62,DB!AU62)</f>
        <v>240</v>
      </c>
      <c r="CE39" s="16"/>
      <c r="CF39" s="21">
        <f>IF(CG14=13,DB!BR62,DB!AX62)</f>
        <v>54</v>
      </c>
    </row>
    <row r="40" spans="1:84" ht="14.45" customHeight="1" x14ac:dyDescent="0.15">
      <c r="A40" s="118" t="str">
        <f>DB!I38</f>
        <v>Lucky</v>
      </c>
      <c r="B40" s="250"/>
      <c r="C40" s="250"/>
      <c r="D40" s="62" t="s">
        <v>20</v>
      </c>
      <c r="E40" s="122" t="str">
        <f>DB!J38</f>
        <v>Anfield</v>
      </c>
      <c r="F40" s="122"/>
      <c r="G40" s="122"/>
      <c r="H40" s="37">
        <f t="shared" si="31"/>
        <v>2</v>
      </c>
      <c r="I40" s="156">
        <f t="shared" si="32"/>
        <v>1</v>
      </c>
      <c r="J40" s="157"/>
      <c r="K40" s="170" t="str">
        <f t="shared" si="33"/>
        <v/>
      </c>
      <c r="L40" s="157"/>
      <c r="M40" s="170" t="str">
        <f t="shared" si="34"/>
        <v/>
      </c>
      <c r="N40" s="171"/>
      <c r="O40" s="174">
        <f t="shared" si="35"/>
        <v>1</v>
      </c>
      <c r="P40" s="157"/>
      <c r="Q40" s="170" t="str">
        <f t="shared" si="36"/>
        <v/>
      </c>
      <c r="R40" s="157"/>
      <c r="S40" s="170" t="str">
        <f t="shared" si="37"/>
        <v/>
      </c>
      <c r="T40" s="171"/>
      <c r="U40" s="189">
        <f t="shared" si="38"/>
        <v>1</v>
      </c>
      <c r="V40" s="190"/>
      <c r="W40" s="184" t="str">
        <f t="shared" si="39"/>
        <v/>
      </c>
      <c r="X40" s="185"/>
      <c r="Y40" s="191" t="str">
        <f t="shared" si="40"/>
        <v/>
      </c>
      <c r="Z40" s="185"/>
      <c r="AA40" s="189">
        <f t="shared" si="41"/>
        <v>1</v>
      </c>
      <c r="AB40" s="190"/>
      <c r="AC40" s="184" t="str">
        <f t="shared" si="42"/>
        <v/>
      </c>
      <c r="AD40" s="185"/>
      <c r="AE40" s="184" t="str">
        <f t="shared" si="43"/>
        <v/>
      </c>
      <c r="AF40" s="186"/>
      <c r="AG40" s="189">
        <f t="shared" si="44"/>
        <v>1</v>
      </c>
      <c r="AH40" s="190"/>
      <c r="AI40" s="184" t="str">
        <f t="shared" si="45"/>
        <v/>
      </c>
      <c r="AJ40" s="185"/>
      <c r="AK40" s="191" t="str">
        <f t="shared" si="46"/>
        <v/>
      </c>
      <c r="AL40" s="185"/>
      <c r="AM40" s="189">
        <f t="shared" si="47"/>
        <v>1</v>
      </c>
      <c r="AN40" s="190"/>
      <c r="AO40" s="184" t="str">
        <f t="shared" si="48"/>
        <v/>
      </c>
      <c r="AP40" s="185"/>
      <c r="AQ40" s="184" t="str">
        <f t="shared" si="49"/>
        <v/>
      </c>
      <c r="AR40" s="186"/>
      <c r="AS40" s="189">
        <f t="shared" si="50"/>
        <v>1</v>
      </c>
      <c r="AT40" s="190"/>
      <c r="AU40" s="184" t="str">
        <f t="shared" si="51"/>
        <v/>
      </c>
      <c r="AV40" s="185"/>
      <c r="AW40" s="191" t="str">
        <f t="shared" si="52"/>
        <v/>
      </c>
      <c r="AX40" s="185"/>
      <c r="AY40" s="189">
        <f t="shared" si="53"/>
        <v>1</v>
      </c>
      <c r="AZ40" s="190"/>
      <c r="BA40" s="184" t="str">
        <f t="shared" si="54"/>
        <v/>
      </c>
      <c r="BB40" s="185"/>
      <c r="BC40" s="184" t="str">
        <f t="shared" si="55"/>
        <v/>
      </c>
      <c r="BD40" s="186"/>
      <c r="BE40" s="189">
        <f t="shared" si="56"/>
        <v>1</v>
      </c>
      <c r="BF40" s="190"/>
      <c r="BG40" s="184" t="str">
        <f t="shared" si="57"/>
        <v/>
      </c>
      <c r="BH40" s="185"/>
      <c r="BI40" s="191" t="str">
        <f t="shared" si="58"/>
        <v/>
      </c>
      <c r="BJ40" s="185"/>
      <c r="BK40" s="189" t="str">
        <f t="shared" si="59"/>
        <v/>
      </c>
      <c r="BL40" s="190"/>
      <c r="BM40" s="184" t="str">
        <f t="shared" si="60"/>
        <v/>
      </c>
      <c r="BN40" s="185"/>
      <c r="BO40" s="184" t="str">
        <f t="shared" si="61"/>
        <v/>
      </c>
      <c r="BP40" s="186"/>
      <c r="BQ40" s="24"/>
      <c r="BR40" s="94" t="str">
        <f>IF(CG14=13,CONCATENATE(DB!BE63,"."),CONCATENATE(DB!BA63,"."))</f>
        <v>13.</v>
      </c>
      <c r="BS40" s="22" t="str">
        <f>IF(CG14=13,DB!BF63,DB!X63)</f>
        <v>Randers</v>
      </c>
      <c r="BT40" s="16">
        <f>IF(CG14=13,DB!BL63,DB!AJ63)</f>
        <v>40</v>
      </c>
      <c r="BU40" s="16"/>
      <c r="BV40" s="16">
        <f>IF(CG14=13,DB!BM63,DB!AL63)</f>
        <v>14</v>
      </c>
      <c r="BW40" s="16"/>
      <c r="BX40" s="16">
        <f>IF(CG14=13,DB!BN63,DB!AN63)</f>
        <v>11</v>
      </c>
      <c r="BY40" s="16"/>
      <c r="BZ40" s="16">
        <f>IF(CG14=13,DB!BO63,DB!AP63)</f>
        <v>15</v>
      </c>
      <c r="CA40" s="16"/>
      <c r="CB40" s="21">
        <f>IF(CG14=13,DB!BP63,DB!AR63)</f>
        <v>245</v>
      </c>
      <c r="CC40" s="16" t="s">
        <v>20</v>
      </c>
      <c r="CD40" s="22">
        <f>IF(CG14=13,DB!BQ63,DB!AU63)</f>
        <v>248</v>
      </c>
      <c r="CE40" s="16"/>
      <c r="CF40" s="21">
        <f>IF(CG14=13,DB!BR63,DB!AX63)</f>
        <v>53</v>
      </c>
    </row>
    <row r="41" spans="1:84" ht="14.45" customHeight="1" x14ac:dyDescent="0.15">
      <c r="A41" s="118" t="str">
        <f>DB!I39</f>
        <v>Håvard</v>
      </c>
      <c r="B41" s="250"/>
      <c r="C41" s="250"/>
      <c r="D41" s="62" t="s">
        <v>20</v>
      </c>
      <c r="E41" s="122" t="str">
        <f>DB!J39</f>
        <v>Sebjoh</v>
      </c>
      <c r="F41" s="122"/>
      <c r="G41" s="122"/>
      <c r="H41" s="38" t="str">
        <f t="shared" si="31"/>
        <v>x</v>
      </c>
      <c r="I41" s="158">
        <f t="shared" si="32"/>
        <v>1</v>
      </c>
      <c r="J41" s="159"/>
      <c r="K41" s="172" t="str">
        <f t="shared" si="33"/>
        <v/>
      </c>
      <c r="L41" s="159"/>
      <c r="M41" s="172" t="str">
        <f t="shared" si="34"/>
        <v/>
      </c>
      <c r="N41" s="173"/>
      <c r="O41" s="175">
        <f t="shared" si="35"/>
        <v>1</v>
      </c>
      <c r="P41" s="159"/>
      <c r="Q41" s="172" t="str">
        <f t="shared" si="36"/>
        <v/>
      </c>
      <c r="R41" s="159"/>
      <c r="S41" s="172" t="str">
        <f t="shared" si="37"/>
        <v/>
      </c>
      <c r="T41" s="173"/>
      <c r="U41" s="175">
        <f t="shared" si="38"/>
        <v>1</v>
      </c>
      <c r="V41" s="188"/>
      <c r="W41" s="172" t="str">
        <f t="shared" si="39"/>
        <v/>
      </c>
      <c r="X41" s="159"/>
      <c r="Y41" s="158" t="str">
        <f t="shared" si="40"/>
        <v/>
      </c>
      <c r="Z41" s="159"/>
      <c r="AA41" s="175">
        <f t="shared" si="41"/>
        <v>1</v>
      </c>
      <c r="AB41" s="188"/>
      <c r="AC41" s="172" t="str">
        <f t="shared" si="42"/>
        <v/>
      </c>
      <c r="AD41" s="159"/>
      <c r="AE41" s="172" t="str">
        <f t="shared" si="43"/>
        <v/>
      </c>
      <c r="AF41" s="173"/>
      <c r="AG41" s="175">
        <f t="shared" si="44"/>
        <v>1</v>
      </c>
      <c r="AH41" s="188"/>
      <c r="AI41" s="172" t="str">
        <f t="shared" si="45"/>
        <v/>
      </c>
      <c r="AJ41" s="159"/>
      <c r="AK41" s="158" t="str">
        <f t="shared" si="46"/>
        <v/>
      </c>
      <c r="AL41" s="159"/>
      <c r="AM41" s="175">
        <f t="shared" si="47"/>
        <v>1</v>
      </c>
      <c r="AN41" s="188"/>
      <c r="AO41" s="172" t="str">
        <f t="shared" si="48"/>
        <v/>
      </c>
      <c r="AP41" s="159"/>
      <c r="AQ41" s="172" t="str">
        <f t="shared" si="49"/>
        <v/>
      </c>
      <c r="AR41" s="173"/>
      <c r="AS41" s="175">
        <f t="shared" si="50"/>
        <v>1</v>
      </c>
      <c r="AT41" s="188"/>
      <c r="AU41" s="172" t="str">
        <f t="shared" si="51"/>
        <v/>
      </c>
      <c r="AV41" s="159"/>
      <c r="AW41" s="158" t="str">
        <f t="shared" si="52"/>
        <v/>
      </c>
      <c r="AX41" s="159"/>
      <c r="AY41" s="175">
        <f t="shared" si="53"/>
        <v>1</v>
      </c>
      <c r="AZ41" s="188"/>
      <c r="BA41" s="172" t="str">
        <f t="shared" si="54"/>
        <v/>
      </c>
      <c r="BB41" s="159"/>
      <c r="BC41" s="172" t="str">
        <f t="shared" si="55"/>
        <v/>
      </c>
      <c r="BD41" s="173"/>
      <c r="BE41" s="175">
        <f t="shared" si="56"/>
        <v>1</v>
      </c>
      <c r="BF41" s="188"/>
      <c r="BG41" s="172" t="str">
        <f t="shared" si="57"/>
        <v/>
      </c>
      <c r="BH41" s="159"/>
      <c r="BI41" s="158" t="str">
        <f t="shared" si="58"/>
        <v/>
      </c>
      <c r="BJ41" s="159"/>
      <c r="BK41" s="175" t="str">
        <f t="shared" si="59"/>
        <v/>
      </c>
      <c r="BL41" s="188"/>
      <c r="BM41" s="172" t="str">
        <f t="shared" si="60"/>
        <v/>
      </c>
      <c r="BN41" s="159"/>
      <c r="BO41" s="172" t="str">
        <f t="shared" si="61"/>
        <v/>
      </c>
      <c r="BP41" s="173"/>
      <c r="BQ41" s="24"/>
      <c r="BR41" s="94" t="str">
        <f>IF(CG14=13,CONCATENATE(DB!BE64,"."),CONCATENATE(DB!BA64,"."))</f>
        <v>14.</v>
      </c>
      <c r="BS41" s="22" t="str">
        <f>IF(CG14=13,DB!BF64,DB!X64)</f>
        <v>Søknud</v>
      </c>
      <c r="BT41" s="16">
        <f>IF(CG14=13,DB!BL64,DB!AJ64)</f>
        <v>40</v>
      </c>
      <c r="BU41" s="16"/>
      <c r="BV41" s="16">
        <f>IF(CG14=13,DB!BM64,DB!AL64)</f>
        <v>13</v>
      </c>
      <c r="BW41" s="16"/>
      <c r="BX41" s="16">
        <f>IF(CG14=13,DB!BN64,DB!AN64)</f>
        <v>13</v>
      </c>
      <c r="BY41" s="16"/>
      <c r="BZ41" s="16">
        <f>IF(CG14=13,DB!BO64,DB!AP64)</f>
        <v>14</v>
      </c>
      <c r="CA41" s="16"/>
      <c r="CB41" s="21">
        <f>IF(CG14=13,DB!BP64,DB!AR64)</f>
        <v>247</v>
      </c>
      <c r="CC41" s="16" t="s">
        <v>20</v>
      </c>
      <c r="CD41" s="22">
        <f>IF(CG14=13,DB!BQ64,DB!AU64)</f>
        <v>247</v>
      </c>
      <c r="CE41" s="16"/>
      <c r="CF41" s="21">
        <f>IF(CG14=13,DB!BR64,DB!AX64)</f>
        <v>52</v>
      </c>
    </row>
    <row r="42" spans="1:84" ht="14.45" customHeight="1" thickBot="1" x14ac:dyDescent="0.2">
      <c r="A42" s="118" t="str">
        <f>DB!I40</f>
        <v>Kudsken</v>
      </c>
      <c r="B42" s="250"/>
      <c r="C42" s="250"/>
      <c r="D42" s="62" t="s">
        <v>20</v>
      </c>
      <c r="E42" s="122" t="str">
        <f>DB!J40</f>
        <v>Randers</v>
      </c>
      <c r="F42" s="122"/>
      <c r="G42" s="122"/>
      <c r="H42" s="39">
        <f t="shared" si="31"/>
        <v>1</v>
      </c>
      <c r="I42" s="154" t="str">
        <f t="shared" si="32"/>
        <v/>
      </c>
      <c r="J42" s="155"/>
      <c r="K42" s="168" t="str">
        <f t="shared" si="33"/>
        <v>X</v>
      </c>
      <c r="L42" s="155"/>
      <c r="M42" s="168" t="str">
        <f t="shared" si="34"/>
        <v/>
      </c>
      <c r="N42" s="169"/>
      <c r="O42" s="176" t="str">
        <f t="shared" si="35"/>
        <v/>
      </c>
      <c r="P42" s="155"/>
      <c r="Q42" s="168" t="str">
        <f t="shared" si="36"/>
        <v>X</v>
      </c>
      <c r="R42" s="155"/>
      <c r="S42" s="168" t="str">
        <f t="shared" si="37"/>
        <v/>
      </c>
      <c r="T42" s="169"/>
      <c r="U42" s="176" t="str">
        <f t="shared" si="38"/>
        <v/>
      </c>
      <c r="V42" s="192"/>
      <c r="W42" s="168" t="str">
        <f t="shared" si="39"/>
        <v>X</v>
      </c>
      <c r="X42" s="155"/>
      <c r="Y42" s="154" t="str">
        <f t="shared" si="40"/>
        <v/>
      </c>
      <c r="Z42" s="155"/>
      <c r="AA42" s="176" t="str">
        <f t="shared" si="41"/>
        <v/>
      </c>
      <c r="AB42" s="192"/>
      <c r="AC42" s="168" t="str">
        <f t="shared" si="42"/>
        <v>X</v>
      </c>
      <c r="AD42" s="155"/>
      <c r="AE42" s="168" t="str">
        <f t="shared" si="43"/>
        <v/>
      </c>
      <c r="AF42" s="169"/>
      <c r="AG42" s="176">
        <f t="shared" si="44"/>
        <v>1</v>
      </c>
      <c r="AH42" s="192"/>
      <c r="AI42" s="168" t="str">
        <f t="shared" si="45"/>
        <v/>
      </c>
      <c r="AJ42" s="155"/>
      <c r="AK42" s="154" t="str">
        <f t="shared" si="46"/>
        <v/>
      </c>
      <c r="AL42" s="155"/>
      <c r="AM42" s="176" t="str">
        <f t="shared" si="47"/>
        <v/>
      </c>
      <c r="AN42" s="192"/>
      <c r="AO42" s="168" t="str">
        <f t="shared" si="48"/>
        <v/>
      </c>
      <c r="AP42" s="155"/>
      <c r="AQ42" s="168">
        <f t="shared" si="49"/>
        <v>2</v>
      </c>
      <c r="AR42" s="169"/>
      <c r="AS42" s="176">
        <f t="shared" si="50"/>
        <v>1</v>
      </c>
      <c r="AT42" s="192"/>
      <c r="AU42" s="168" t="str">
        <f t="shared" si="51"/>
        <v/>
      </c>
      <c r="AV42" s="155"/>
      <c r="AW42" s="154" t="str">
        <f t="shared" si="52"/>
        <v/>
      </c>
      <c r="AX42" s="155"/>
      <c r="AY42" s="176" t="str">
        <f t="shared" si="53"/>
        <v/>
      </c>
      <c r="AZ42" s="192"/>
      <c r="BA42" s="168" t="str">
        <f t="shared" si="54"/>
        <v/>
      </c>
      <c r="BB42" s="155"/>
      <c r="BC42" s="168">
        <f t="shared" si="55"/>
        <v>2</v>
      </c>
      <c r="BD42" s="169"/>
      <c r="BE42" s="176" t="str">
        <f t="shared" si="56"/>
        <v/>
      </c>
      <c r="BF42" s="192"/>
      <c r="BG42" s="168" t="str">
        <f t="shared" si="57"/>
        <v/>
      </c>
      <c r="BH42" s="155"/>
      <c r="BI42" s="154">
        <f t="shared" si="58"/>
        <v>2</v>
      </c>
      <c r="BJ42" s="155"/>
      <c r="BK42" s="176" t="str">
        <f t="shared" si="59"/>
        <v/>
      </c>
      <c r="BL42" s="192"/>
      <c r="BM42" s="168" t="str">
        <f t="shared" si="60"/>
        <v/>
      </c>
      <c r="BN42" s="155"/>
      <c r="BO42" s="168" t="str">
        <f t="shared" si="61"/>
        <v/>
      </c>
      <c r="BP42" s="169"/>
      <c r="BQ42" s="24"/>
      <c r="BR42" s="94" t="str">
        <f>IF(CG14=13,CONCATENATE(DB!BE65,"."),CONCATENATE(DB!BA65,"."))</f>
        <v>15.</v>
      </c>
      <c r="BS42" s="22" t="str">
        <f>IF(CG14=13,DB!BF65,DB!X65)</f>
        <v>LUFCMOT</v>
      </c>
      <c r="BT42" s="16">
        <f>IF(CG14=13,DB!BL65,DB!AJ65)</f>
        <v>40</v>
      </c>
      <c r="BU42" s="16"/>
      <c r="BV42" s="16">
        <f>IF(CG14=13,DB!BM65,DB!AL65)</f>
        <v>12</v>
      </c>
      <c r="BW42" s="16"/>
      <c r="BX42" s="16">
        <f>IF(CG14=13,DB!BN65,DB!AN65)</f>
        <v>14</v>
      </c>
      <c r="BY42" s="16"/>
      <c r="BZ42" s="16">
        <f>IF(CG14=13,DB!BO65,DB!AP65)</f>
        <v>14</v>
      </c>
      <c r="CA42" s="16"/>
      <c r="CB42" s="21">
        <f>IF(CG14=13,DB!BP65,DB!AR65)</f>
        <v>244</v>
      </c>
      <c r="CC42" s="16" t="s">
        <v>20</v>
      </c>
      <c r="CD42" s="22">
        <f>IF(CG14=13,DB!BQ65,DB!AU65)</f>
        <v>249</v>
      </c>
      <c r="CE42" s="16"/>
      <c r="CF42" s="21">
        <f>IF(CG14=13,DB!BR65,DB!AX65)</f>
        <v>50</v>
      </c>
    </row>
    <row r="43" spans="1:84" ht="14.45" customHeight="1" thickBot="1" x14ac:dyDescent="0.2">
      <c r="A43" s="146"/>
      <c r="B43" s="141"/>
      <c r="C43" s="141"/>
      <c r="D43" s="141"/>
      <c r="E43" s="141"/>
      <c r="F43" s="141"/>
      <c r="G43" s="245"/>
      <c r="H43" s="37">
        <f t="shared" si="31"/>
        <v>1</v>
      </c>
      <c r="I43" s="156">
        <f t="shared" si="32"/>
        <v>1</v>
      </c>
      <c r="J43" s="157"/>
      <c r="K43" s="170" t="str">
        <f t="shared" si="33"/>
        <v/>
      </c>
      <c r="L43" s="157"/>
      <c r="M43" s="170" t="str">
        <f t="shared" si="34"/>
        <v/>
      </c>
      <c r="N43" s="171"/>
      <c r="O43" s="174">
        <f t="shared" si="35"/>
        <v>1</v>
      </c>
      <c r="P43" s="157"/>
      <c r="Q43" s="170" t="str">
        <f t="shared" si="36"/>
        <v/>
      </c>
      <c r="R43" s="157"/>
      <c r="S43" s="170" t="str">
        <f t="shared" si="37"/>
        <v/>
      </c>
      <c r="T43" s="171"/>
      <c r="U43" s="189">
        <f t="shared" si="38"/>
        <v>1</v>
      </c>
      <c r="V43" s="190"/>
      <c r="W43" s="184" t="str">
        <f t="shared" si="39"/>
        <v/>
      </c>
      <c r="X43" s="185"/>
      <c r="Y43" s="191" t="str">
        <f t="shared" si="40"/>
        <v/>
      </c>
      <c r="Z43" s="185"/>
      <c r="AA43" s="189">
        <f t="shared" si="41"/>
        <v>1</v>
      </c>
      <c r="AB43" s="190"/>
      <c r="AC43" s="184" t="str">
        <f t="shared" si="42"/>
        <v/>
      </c>
      <c r="AD43" s="185"/>
      <c r="AE43" s="184" t="str">
        <f t="shared" si="43"/>
        <v/>
      </c>
      <c r="AF43" s="186"/>
      <c r="AG43" s="189">
        <f t="shared" si="44"/>
        <v>1</v>
      </c>
      <c r="AH43" s="190"/>
      <c r="AI43" s="184" t="str">
        <f t="shared" si="45"/>
        <v/>
      </c>
      <c r="AJ43" s="185"/>
      <c r="AK43" s="191" t="str">
        <f t="shared" si="46"/>
        <v/>
      </c>
      <c r="AL43" s="185"/>
      <c r="AM43" s="189">
        <f t="shared" si="47"/>
        <v>1</v>
      </c>
      <c r="AN43" s="190"/>
      <c r="AO43" s="184" t="str">
        <f t="shared" si="48"/>
        <v/>
      </c>
      <c r="AP43" s="185"/>
      <c r="AQ43" s="184" t="str">
        <f t="shared" si="49"/>
        <v/>
      </c>
      <c r="AR43" s="186"/>
      <c r="AS43" s="189">
        <f t="shared" si="50"/>
        <v>1</v>
      </c>
      <c r="AT43" s="190"/>
      <c r="AU43" s="184" t="str">
        <f t="shared" si="51"/>
        <v/>
      </c>
      <c r="AV43" s="185"/>
      <c r="AW43" s="191" t="str">
        <f t="shared" si="52"/>
        <v/>
      </c>
      <c r="AX43" s="185"/>
      <c r="AY43" s="189">
        <f t="shared" si="53"/>
        <v>1</v>
      </c>
      <c r="AZ43" s="190"/>
      <c r="BA43" s="184" t="str">
        <f t="shared" si="54"/>
        <v/>
      </c>
      <c r="BB43" s="185"/>
      <c r="BC43" s="184" t="str">
        <f t="shared" si="55"/>
        <v/>
      </c>
      <c r="BD43" s="186"/>
      <c r="BE43" s="189">
        <f t="shared" si="56"/>
        <v>1</v>
      </c>
      <c r="BF43" s="190"/>
      <c r="BG43" s="184" t="str">
        <f t="shared" si="57"/>
        <v/>
      </c>
      <c r="BH43" s="185"/>
      <c r="BI43" s="191" t="str">
        <f t="shared" si="58"/>
        <v/>
      </c>
      <c r="BJ43" s="185"/>
      <c r="BK43" s="189" t="str">
        <f t="shared" si="59"/>
        <v/>
      </c>
      <c r="BL43" s="190"/>
      <c r="BM43" s="184" t="str">
        <f t="shared" si="60"/>
        <v/>
      </c>
      <c r="BN43" s="185"/>
      <c r="BO43" s="184" t="str">
        <f t="shared" si="61"/>
        <v/>
      </c>
      <c r="BP43" s="186"/>
      <c r="BQ43" s="24"/>
      <c r="BR43" s="25" t="str">
        <f>IF(CG14=13,CONCATENATE(DB!BE66,"."),CONCATENATE(DB!BA66,"."))</f>
        <v>16.</v>
      </c>
      <c r="BS43" s="22" t="str">
        <f>IF(CG14=13,DB!BF66,DB!X66)</f>
        <v>Håvard</v>
      </c>
      <c r="BT43" s="16">
        <f>IF(CG14=13,DB!BL66,DB!AJ66)</f>
        <v>40</v>
      </c>
      <c r="BU43" s="16"/>
      <c r="BV43" s="16">
        <f>IF(CG14=13,DB!BM66,DB!AL66)</f>
        <v>12</v>
      </c>
      <c r="BW43" s="16"/>
      <c r="BX43" s="16">
        <f>IF(CG14=13,DB!BN66,DB!AN66)</f>
        <v>13</v>
      </c>
      <c r="BY43" s="16"/>
      <c r="BZ43" s="16">
        <f>IF(CG14=13,DB!BO66,DB!AP66)</f>
        <v>15</v>
      </c>
      <c r="CA43" s="16"/>
      <c r="CB43" s="21">
        <f>IF(CG14=13,DB!BP66,DB!AR66)</f>
        <v>247</v>
      </c>
      <c r="CC43" s="16" t="s">
        <v>20</v>
      </c>
      <c r="CD43" s="22">
        <f>IF(CG14=13,DB!BQ66,DB!AU66)</f>
        <v>251</v>
      </c>
      <c r="CE43" s="16"/>
      <c r="CF43" s="21">
        <f>IF(CG14=13,DB!BR66,DB!AX66)</f>
        <v>49</v>
      </c>
    </row>
    <row r="44" spans="1:84" ht="14.45" customHeight="1" x14ac:dyDescent="0.15">
      <c r="A44" s="140"/>
      <c r="B44" s="141"/>
      <c r="C44" s="141"/>
      <c r="D44" s="141"/>
      <c r="E44" s="141"/>
      <c r="F44" s="141"/>
      <c r="G44" s="245"/>
      <c r="H44" s="38">
        <f t="shared" si="31"/>
        <v>2</v>
      </c>
      <c r="I44" s="158">
        <f t="shared" si="32"/>
        <v>1</v>
      </c>
      <c r="J44" s="159"/>
      <c r="K44" s="172" t="str">
        <f t="shared" si="33"/>
        <v/>
      </c>
      <c r="L44" s="159"/>
      <c r="M44" s="172" t="str">
        <f t="shared" si="34"/>
        <v/>
      </c>
      <c r="N44" s="173"/>
      <c r="O44" s="175" t="str">
        <f t="shared" si="35"/>
        <v/>
      </c>
      <c r="P44" s="159"/>
      <c r="Q44" s="172" t="str">
        <f t="shared" si="36"/>
        <v/>
      </c>
      <c r="R44" s="159"/>
      <c r="S44" s="172">
        <f t="shared" si="37"/>
        <v>2</v>
      </c>
      <c r="T44" s="173"/>
      <c r="U44" s="175">
        <f t="shared" si="38"/>
        <v>1</v>
      </c>
      <c r="V44" s="188"/>
      <c r="W44" s="172" t="str">
        <f t="shared" si="39"/>
        <v/>
      </c>
      <c r="X44" s="159"/>
      <c r="Y44" s="158" t="str">
        <f t="shared" si="40"/>
        <v/>
      </c>
      <c r="Z44" s="159"/>
      <c r="AA44" s="175">
        <f t="shared" si="41"/>
        <v>1</v>
      </c>
      <c r="AB44" s="188"/>
      <c r="AC44" s="172" t="str">
        <f t="shared" si="42"/>
        <v/>
      </c>
      <c r="AD44" s="159"/>
      <c r="AE44" s="172" t="str">
        <f t="shared" si="43"/>
        <v/>
      </c>
      <c r="AF44" s="173"/>
      <c r="AG44" s="175" t="str">
        <f t="shared" si="44"/>
        <v/>
      </c>
      <c r="AH44" s="188"/>
      <c r="AI44" s="172" t="str">
        <f t="shared" si="45"/>
        <v/>
      </c>
      <c r="AJ44" s="159"/>
      <c r="AK44" s="158">
        <f t="shared" si="46"/>
        <v>2</v>
      </c>
      <c r="AL44" s="159"/>
      <c r="AM44" s="175" t="str">
        <f t="shared" si="47"/>
        <v/>
      </c>
      <c r="AN44" s="188"/>
      <c r="AO44" s="172" t="str">
        <f t="shared" si="48"/>
        <v>X</v>
      </c>
      <c r="AP44" s="159"/>
      <c r="AQ44" s="172" t="str">
        <f t="shared" si="49"/>
        <v/>
      </c>
      <c r="AR44" s="173"/>
      <c r="AS44" s="175" t="str">
        <f t="shared" si="50"/>
        <v/>
      </c>
      <c r="AT44" s="188"/>
      <c r="AU44" s="172" t="str">
        <f t="shared" si="51"/>
        <v>X</v>
      </c>
      <c r="AV44" s="159"/>
      <c r="AW44" s="158" t="str">
        <f t="shared" si="52"/>
        <v/>
      </c>
      <c r="AX44" s="159"/>
      <c r="AY44" s="175">
        <f t="shared" si="53"/>
        <v>1</v>
      </c>
      <c r="AZ44" s="188"/>
      <c r="BA44" s="172" t="str">
        <f t="shared" si="54"/>
        <v/>
      </c>
      <c r="BB44" s="159"/>
      <c r="BC44" s="172" t="str">
        <f t="shared" si="55"/>
        <v/>
      </c>
      <c r="BD44" s="173"/>
      <c r="BE44" s="175" t="str">
        <f t="shared" si="56"/>
        <v/>
      </c>
      <c r="BF44" s="188"/>
      <c r="BG44" s="172" t="str">
        <f t="shared" si="57"/>
        <v/>
      </c>
      <c r="BH44" s="159"/>
      <c r="BI44" s="158">
        <f t="shared" si="58"/>
        <v>2</v>
      </c>
      <c r="BJ44" s="159"/>
      <c r="BK44" s="175" t="str">
        <f t="shared" si="59"/>
        <v/>
      </c>
      <c r="BL44" s="188"/>
      <c r="BM44" s="172" t="str">
        <f t="shared" si="60"/>
        <v/>
      </c>
      <c r="BN44" s="159"/>
      <c r="BO44" s="172" t="str">
        <f t="shared" si="61"/>
        <v/>
      </c>
      <c r="BP44" s="173"/>
      <c r="BQ44" s="24"/>
      <c r="BR44" s="94" t="str">
        <f>IF(CG14=13,CONCATENATE(DB!BE67,"."),CONCATENATE(DB!BA67,"."))</f>
        <v>17.</v>
      </c>
      <c r="BS44" s="100" t="str">
        <f>IF(CG14=13,DB!BF67,DB!X67)</f>
        <v>Anfield</v>
      </c>
      <c r="BT44" s="87">
        <f>IF(CG14=13,DB!BL67,DB!AJ67)</f>
        <v>40</v>
      </c>
      <c r="BU44" s="87"/>
      <c r="BV44" s="87">
        <f>IF(CG14=13,DB!BM67,DB!AL67)</f>
        <v>11</v>
      </c>
      <c r="BW44" s="87"/>
      <c r="BX44" s="87">
        <f>IF(CG14=13,DB!BN67,DB!AN67)</f>
        <v>15</v>
      </c>
      <c r="BY44" s="87"/>
      <c r="BZ44" s="87">
        <f>IF(CG14=13,DB!BO67,DB!AP67)</f>
        <v>14</v>
      </c>
      <c r="CA44" s="87"/>
      <c r="CB44" s="99">
        <f>IF(CG14=13,DB!BP67,DB!AR67)</f>
        <v>232</v>
      </c>
      <c r="CC44" s="87" t="s">
        <v>20</v>
      </c>
      <c r="CD44" s="100">
        <f>IF(CG14=13,DB!BQ67,DB!AU67)</f>
        <v>237</v>
      </c>
      <c r="CE44" s="87"/>
      <c r="CF44" s="99">
        <f>IF(CG14=13,DB!BR67,DB!AX67)</f>
        <v>48</v>
      </c>
    </row>
    <row r="45" spans="1:84" ht="14.45" customHeight="1" x14ac:dyDescent="0.15">
      <c r="A45" s="140"/>
      <c r="B45" s="141"/>
      <c r="C45" s="141"/>
      <c r="D45" s="141"/>
      <c r="E45" s="141"/>
      <c r="F45" s="141"/>
      <c r="G45" s="245"/>
      <c r="H45" s="38">
        <f t="shared" si="31"/>
        <v>2</v>
      </c>
      <c r="I45" s="158">
        <f t="shared" si="32"/>
        <v>1</v>
      </c>
      <c r="J45" s="159"/>
      <c r="K45" s="172" t="str">
        <f t="shared" si="33"/>
        <v/>
      </c>
      <c r="L45" s="159"/>
      <c r="M45" s="172" t="str">
        <f t="shared" si="34"/>
        <v/>
      </c>
      <c r="N45" s="173"/>
      <c r="O45" s="175">
        <f t="shared" si="35"/>
        <v>1</v>
      </c>
      <c r="P45" s="159"/>
      <c r="Q45" s="172" t="str">
        <f t="shared" si="36"/>
        <v/>
      </c>
      <c r="R45" s="159"/>
      <c r="S45" s="172" t="str">
        <f t="shared" si="37"/>
        <v/>
      </c>
      <c r="T45" s="173"/>
      <c r="U45" s="175">
        <f t="shared" si="38"/>
        <v>1</v>
      </c>
      <c r="V45" s="188"/>
      <c r="W45" s="172" t="str">
        <f t="shared" si="39"/>
        <v/>
      </c>
      <c r="X45" s="159"/>
      <c r="Y45" s="158" t="str">
        <f t="shared" si="40"/>
        <v/>
      </c>
      <c r="Z45" s="159"/>
      <c r="AA45" s="175">
        <f t="shared" si="41"/>
        <v>1</v>
      </c>
      <c r="AB45" s="188"/>
      <c r="AC45" s="172" t="str">
        <f t="shared" si="42"/>
        <v/>
      </c>
      <c r="AD45" s="159"/>
      <c r="AE45" s="172" t="str">
        <f t="shared" si="43"/>
        <v/>
      </c>
      <c r="AF45" s="173"/>
      <c r="AG45" s="175">
        <f t="shared" si="44"/>
        <v>1</v>
      </c>
      <c r="AH45" s="188"/>
      <c r="AI45" s="172" t="str">
        <f t="shared" si="45"/>
        <v/>
      </c>
      <c r="AJ45" s="159"/>
      <c r="AK45" s="158" t="str">
        <f t="shared" si="46"/>
        <v/>
      </c>
      <c r="AL45" s="159"/>
      <c r="AM45" s="175">
        <f t="shared" si="47"/>
        <v>1</v>
      </c>
      <c r="AN45" s="188"/>
      <c r="AO45" s="172" t="str">
        <f t="shared" si="48"/>
        <v/>
      </c>
      <c r="AP45" s="159"/>
      <c r="AQ45" s="172" t="str">
        <f t="shared" si="49"/>
        <v/>
      </c>
      <c r="AR45" s="173"/>
      <c r="AS45" s="175" t="str">
        <f t="shared" si="50"/>
        <v/>
      </c>
      <c r="AT45" s="188"/>
      <c r="AU45" s="172" t="str">
        <f t="shared" si="51"/>
        <v/>
      </c>
      <c r="AV45" s="159"/>
      <c r="AW45" s="158">
        <f t="shared" si="52"/>
        <v>2</v>
      </c>
      <c r="AX45" s="159"/>
      <c r="AY45" s="175" t="str">
        <f t="shared" si="53"/>
        <v/>
      </c>
      <c r="AZ45" s="188"/>
      <c r="BA45" s="172" t="str">
        <f t="shared" si="54"/>
        <v>X</v>
      </c>
      <c r="BB45" s="159"/>
      <c r="BC45" s="172" t="str">
        <f t="shared" si="55"/>
        <v/>
      </c>
      <c r="BD45" s="173"/>
      <c r="BE45" s="175">
        <f t="shared" si="56"/>
        <v>1</v>
      </c>
      <c r="BF45" s="188"/>
      <c r="BG45" s="172" t="str">
        <f t="shared" si="57"/>
        <v/>
      </c>
      <c r="BH45" s="159"/>
      <c r="BI45" s="158" t="str">
        <f t="shared" si="58"/>
        <v/>
      </c>
      <c r="BJ45" s="159"/>
      <c r="BK45" s="175" t="str">
        <f t="shared" si="59"/>
        <v/>
      </c>
      <c r="BL45" s="188"/>
      <c r="BM45" s="172" t="str">
        <f t="shared" si="60"/>
        <v/>
      </c>
      <c r="BN45" s="159"/>
      <c r="BO45" s="172" t="str">
        <f t="shared" si="61"/>
        <v/>
      </c>
      <c r="BP45" s="173"/>
      <c r="BQ45" s="24"/>
      <c r="BR45" s="94" t="str">
        <f>IF(CG14=13,CONCATENATE(DB!BE68,"."),CONCATENATE(DB!BA68,"."))</f>
        <v>18.</v>
      </c>
      <c r="BS45" s="22" t="str">
        <f>IF(CG14=13,DB!BF68,DB!X68)</f>
        <v>brula</v>
      </c>
      <c r="BT45" s="16">
        <f>IF(CG14=13,DB!BL68,DB!AJ68)</f>
        <v>40</v>
      </c>
      <c r="BU45" s="16"/>
      <c r="BV45" s="16">
        <f>IF(CG14=13,DB!BM68,DB!AL68)</f>
        <v>11</v>
      </c>
      <c r="BW45" s="16"/>
      <c r="BX45" s="16">
        <f>IF(CG14=13,DB!BN68,DB!AN68)</f>
        <v>11</v>
      </c>
      <c r="BY45" s="16"/>
      <c r="BZ45" s="16">
        <f>IF(CG14=13,DB!BO68,DB!AP68)</f>
        <v>18</v>
      </c>
      <c r="CA45" s="16"/>
      <c r="CB45" s="21">
        <f>IF(CG14=13,DB!BP68,DB!AR68)</f>
        <v>238</v>
      </c>
      <c r="CC45" s="16" t="s">
        <v>20</v>
      </c>
      <c r="CD45" s="22">
        <f>IF(CG14=13,DB!BQ68,DB!AU68)</f>
        <v>249</v>
      </c>
      <c r="CE45" s="16"/>
      <c r="CF45" s="21">
        <f>IF(CG14=13,DB!BR68,DB!AX68)</f>
        <v>44</v>
      </c>
    </row>
    <row r="46" spans="1:84" ht="14.45" customHeight="1" thickBot="1" x14ac:dyDescent="0.2">
      <c r="A46" s="140"/>
      <c r="B46" s="141"/>
      <c r="C46" s="141"/>
      <c r="D46" s="141"/>
      <c r="E46" s="141"/>
      <c r="F46" s="141"/>
      <c r="G46" s="245"/>
      <c r="H46" s="40" t="str">
        <f t="shared" si="31"/>
        <v>x</v>
      </c>
      <c r="I46" s="154" t="str">
        <f t="shared" si="32"/>
        <v/>
      </c>
      <c r="J46" s="155"/>
      <c r="K46" s="168" t="str">
        <f t="shared" si="33"/>
        <v/>
      </c>
      <c r="L46" s="155"/>
      <c r="M46" s="168">
        <f t="shared" si="34"/>
        <v>2</v>
      </c>
      <c r="N46" s="169"/>
      <c r="O46" s="176" t="str">
        <f t="shared" si="35"/>
        <v/>
      </c>
      <c r="P46" s="155"/>
      <c r="Q46" s="168" t="str">
        <f t="shared" si="36"/>
        <v/>
      </c>
      <c r="R46" s="155"/>
      <c r="S46" s="168">
        <f t="shared" si="37"/>
        <v>2</v>
      </c>
      <c r="T46" s="169"/>
      <c r="U46" s="181" t="str">
        <f t="shared" si="38"/>
        <v/>
      </c>
      <c r="V46" s="166"/>
      <c r="W46" s="182" t="str">
        <f t="shared" si="39"/>
        <v/>
      </c>
      <c r="X46" s="180"/>
      <c r="Y46" s="179">
        <f t="shared" si="40"/>
        <v>2</v>
      </c>
      <c r="Z46" s="180"/>
      <c r="AA46" s="181" t="str">
        <f t="shared" si="41"/>
        <v/>
      </c>
      <c r="AB46" s="166"/>
      <c r="AC46" s="182" t="str">
        <f t="shared" si="42"/>
        <v/>
      </c>
      <c r="AD46" s="180"/>
      <c r="AE46" s="182">
        <f t="shared" si="43"/>
        <v>2</v>
      </c>
      <c r="AF46" s="183"/>
      <c r="AG46" s="181" t="str">
        <f t="shared" si="44"/>
        <v/>
      </c>
      <c r="AH46" s="166"/>
      <c r="AI46" s="182" t="str">
        <f t="shared" si="45"/>
        <v/>
      </c>
      <c r="AJ46" s="180"/>
      <c r="AK46" s="179">
        <f t="shared" si="46"/>
        <v>2</v>
      </c>
      <c r="AL46" s="180"/>
      <c r="AM46" s="181" t="str">
        <f t="shared" si="47"/>
        <v/>
      </c>
      <c r="AN46" s="166"/>
      <c r="AO46" s="182" t="str">
        <f t="shared" si="48"/>
        <v/>
      </c>
      <c r="AP46" s="180"/>
      <c r="AQ46" s="182">
        <f t="shared" si="49"/>
        <v>2</v>
      </c>
      <c r="AR46" s="183"/>
      <c r="AS46" s="181">
        <f t="shared" si="50"/>
        <v>1</v>
      </c>
      <c r="AT46" s="166"/>
      <c r="AU46" s="182" t="str">
        <f t="shared" si="51"/>
        <v/>
      </c>
      <c r="AV46" s="180"/>
      <c r="AW46" s="179" t="str">
        <f t="shared" si="52"/>
        <v/>
      </c>
      <c r="AX46" s="180"/>
      <c r="AY46" s="181" t="str">
        <f t="shared" si="53"/>
        <v/>
      </c>
      <c r="AZ46" s="166"/>
      <c r="BA46" s="182" t="str">
        <f t="shared" si="54"/>
        <v/>
      </c>
      <c r="BB46" s="180"/>
      <c r="BC46" s="182">
        <f t="shared" si="55"/>
        <v>2</v>
      </c>
      <c r="BD46" s="183"/>
      <c r="BE46" s="181" t="str">
        <f t="shared" si="56"/>
        <v/>
      </c>
      <c r="BF46" s="166"/>
      <c r="BG46" s="182" t="str">
        <f t="shared" si="57"/>
        <v/>
      </c>
      <c r="BH46" s="180"/>
      <c r="BI46" s="179">
        <f t="shared" si="58"/>
        <v>2</v>
      </c>
      <c r="BJ46" s="180"/>
      <c r="BK46" s="181" t="str">
        <f t="shared" si="59"/>
        <v/>
      </c>
      <c r="BL46" s="166"/>
      <c r="BM46" s="182" t="str">
        <f t="shared" si="60"/>
        <v/>
      </c>
      <c r="BN46" s="180"/>
      <c r="BO46" s="182" t="str">
        <f t="shared" si="61"/>
        <v/>
      </c>
      <c r="BP46" s="183"/>
      <c r="BQ46" s="24"/>
      <c r="BR46" s="94" t="str">
        <f>IF(CG14=13,CONCATENATE(DB!BE69,"."),CONCATENATE(DB!BA69,"."))</f>
        <v>19.</v>
      </c>
      <c r="BS46" s="22" t="str">
        <f>IF(CG14=13,DB!BF69,DB!X69)</f>
        <v>Sebjoh</v>
      </c>
      <c r="BT46" s="16">
        <f>IF(CG14=13,DB!BL69,DB!AJ69)</f>
        <v>40</v>
      </c>
      <c r="BU46" s="16"/>
      <c r="BV46" s="16">
        <f>IF(CG14=13,DB!BM69,DB!AL69)</f>
        <v>8</v>
      </c>
      <c r="BW46" s="16"/>
      <c r="BX46" s="16">
        <f>IF(CG14=13,DB!BN69,DB!AN69)</f>
        <v>14</v>
      </c>
      <c r="BY46" s="16"/>
      <c r="BZ46" s="16">
        <f>IF(CG14=13,DB!BO69,DB!AP69)</f>
        <v>18</v>
      </c>
      <c r="CA46" s="16"/>
      <c r="CB46" s="21">
        <f>IF(CG14=13,DB!BP69,DB!AR69)</f>
        <v>246</v>
      </c>
      <c r="CC46" s="16" t="s">
        <v>20</v>
      </c>
      <c r="CD46" s="22">
        <f>IF(CG14=13,DB!BQ69,DB!AU69)</f>
        <v>257</v>
      </c>
      <c r="CE46" s="16"/>
      <c r="CF46" s="21">
        <f>IF(CG14=13,DB!BR69,DB!AX69)</f>
        <v>38</v>
      </c>
    </row>
    <row r="47" spans="1:84" ht="14.45" customHeight="1" thickTop="1" thickBot="1" x14ac:dyDescent="0.2">
      <c r="A47" s="132" t="s">
        <v>31</v>
      </c>
      <c r="B47" s="133"/>
      <c r="C47" s="133"/>
      <c r="D47" s="133"/>
      <c r="E47" s="133"/>
      <c r="F47" s="133"/>
      <c r="G47" s="133"/>
      <c r="H47" s="63"/>
      <c r="I47" s="64"/>
      <c r="J47" s="131">
        <f>IF(CG14=13,IF(I32="",CM28,CG17),"")</f>
        <v>3</v>
      </c>
      <c r="K47" s="131"/>
      <c r="L47" s="131"/>
      <c r="M47" s="131"/>
      <c r="N47" s="130" t="s">
        <v>20</v>
      </c>
      <c r="O47" s="130"/>
      <c r="P47" s="131">
        <f>IF(CG14=13,IF(O32="",CP28,CG17),"")</f>
        <v>4</v>
      </c>
      <c r="Q47" s="131"/>
      <c r="R47" s="131"/>
      <c r="S47" s="131"/>
      <c r="T47" s="65"/>
      <c r="U47" s="64"/>
      <c r="V47" s="131">
        <f>IF(CG14=13,IF(U32="",CS28,CG17),"")</f>
        <v>2</v>
      </c>
      <c r="W47" s="131"/>
      <c r="X47" s="131"/>
      <c r="Y47" s="131"/>
      <c r="Z47" s="130" t="s">
        <v>20</v>
      </c>
      <c r="AA47" s="130"/>
      <c r="AB47" s="131">
        <f>IF(CG14=13,IF(AA32="",CV28,CG17),"")</f>
        <v>3</v>
      </c>
      <c r="AC47" s="131"/>
      <c r="AD47" s="131"/>
      <c r="AE47" s="131"/>
      <c r="AF47" s="65"/>
      <c r="AG47" s="64"/>
      <c r="AH47" s="131">
        <f>IF(CG14=13,IF(AG32="",CY28,CG17),"")</f>
        <v>6</v>
      </c>
      <c r="AI47" s="131"/>
      <c r="AJ47" s="131"/>
      <c r="AK47" s="131"/>
      <c r="AL47" s="130" t="s">
        <v>20</v>
      </c>
      <c r="AM47" s="130"/>
      <c r="AN47" s="131">
        <f>IF(CG14=13,IF(AM32="",DB28,CG17),"")</f>
        <v>2</v>
      </c>
      <c r="AO47" s="131"/>
      <c r="AP47" s="131"/>
      <c r="AQ47" s="131"/>
      <c r="AR47" s="65"/>
      <c r="AS47" s="64"/>
      <c r="AT47" s="131">
        <f>IF(CG14=13,IF(AS32="",DE28,CG17),"")</f>
        <v>5</v>
      </c>
      <c r="AU47" s="131"/>
      <c r="AV47" s="131"/>
      <c r="AW47" s="131"/>
      <c r="AX47" s="130" t="s">
        <v>20</v>
      </c>
      <c r="AY47" s="130"/>
      <c r="AZ47" s="131">
        <f>IF(CG14=13,IF(AY32="",DH28,CG17),"")</f>
        <v>3</v>
      </c>
      <c r="BA47" s="131"/>
      <c r="BB47" s="131"/>
      <c r="BC47" s="131"/>
      <c r="BD47" s="65"/>
      <c r="BE47" s="64"/>
      <c r="BF47" s="131">
        <f>IF(CG14=13,IF(BE32="",DK28,CG17),"")</f>
        <v>3</v>
      </c>
      <c r="BG47" s="131"/>
      <c r="BH47" s="131"/>
      <c r="BI47" s="131"/>
      <c r="BJ47" s="130" t="s">
        <v>20</v>
      </c>
      <c r="BK47" s="130"/>
      <c r="BL47" s="131">
        <f>IF(CG14=13,IF(BK32="",DN28,CG17),"")</f>
        <v>4</v>
      </c>
      <c r="BM47" s="131"/>
      <c r="BN47" s="131"/>
      <c r="BO47" s="131"/>
      <c r="BP47" s="65"/>
      <c r="BQ47" s="24"/>
      <c r="BR47" s="94" t="str">
        <f>IF(CG14=13,CONCATENATE(DB!BE70,"."),CONCATENATE(DB!BA70,"."))</f>
        <v>20.</v>
      </c>
      <c r="BS47" s="22" t="str">
        <f>IF(CG14=13,DB!BF70,DB!X70)</f>
        <v>Lucky</v>
      </c>
      <c r="BT47" s="16">
        <f>IF(CG14=13,DB!BL70,DB!AJ70)</f>
        <v>40</v>
      </c>
      <c r="BU47" s="16"/>
      <c r="BV47" s="16">
        <f>IF(CG14=13,DB!BM70,DB!AL70)</f>
        <v>11</v>
      </c>
      <c r="BW47" s="16"/>
      <c r="BX47" s="16">
        <f>IF(CG14=13,DB!BN70,DB!AN70)</f>
        <v>5</v>
      </c>
      <c r="BY47" s="16"/>
      <c r="BZ47" s="16">
        <f>IF(CG14=13,DB!BO70,DB!AP70)</f>
        <v>24</v>
      </c>
      <c r="CA47" s="16"/>
      <c r="CB47" s="21">
        <f>IF(CG14=13,DB!BP70,DB!AR70)</f>
        <v>228</v>
      </c>
      <c r="CC47" s="16" t="s">
        <v>20</v>
      </c>
      <c r="CD47" s="22">
        <f>IF(CG14=13,DB!BQ70,DB!AU70)</f>
        <v>257</v>
      </c>
      <c r="CE47" s="16"/>
      <c r="CF47" s="21">
        <f>IF(CG14=13,DB!BR70,DB!AX70)</f>
        <v>38</v>
      </c>
    </row>
    <row r="48" spans="1:84" ht="14.45" customHeight="1" x14ac:dyDescent="0.15">
      <c r="A48" s="125" t="s">
        <v>45</v>
      </c>
      <c r="B48" s="125"/>
      <c r="C48" s="125"/>
      <c r="D48" s="125"/>
      <c r="E48" s="125"/>
      <c r="F48" s="116" t="str">
        <f>CONCATENATE("Tips til ",[1]Sæsonstart!R4)</f>
        <v>Tips til Bjarne Villadsen</v>
      </c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</row>
    <row r="49" spans="1:84" ht="14.45" customHeight="1" x14ac:dyDescent="0.15">
      <c r="A49" s="124" t="s">
        <v>46</v>
      </c>
      <c r="B49" s="124"/>
      <c r="C49" s="124"/>
      <c r="D49" s="124"/>
      <c r="E49" s="124"/>
      <c r="F49" s="117" t="str">
        <f>CONCATENATE("Senest ",[1]Sæsonstart!A6," kl. ",[1]Sæsonstart!A8)</f>
        <v>Senest onsdag kl. 23.00</v>
      </c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</row>
    <row r="50" spans="1:84" ht="14.45" customHeight="1" x14ac:dyDescent="0.15">
      <c r="A50" s="124" t="s">
        <v>47</v>
      </c>
      <c r="B50" s="124"/>
      <c r="C50" s="124"/>
      <c r="D50" s="124"/>
      <c r="E50" s="124"/>
      <c r="F50" s="117" t="str">
        <f>CONCATENATE("på tlf.: ",[1]Sæsonstart!R6,IF([1]Sæsonstart!R8&lt;&gt;0," eller på email: ",""),IF([1]Sæsonstart!R8&lt;&gt;0,[1]Sæsonstart!R8,""))</f>
        <v>på tlf.: 20 46 98 75 eller på email: lundstipsforening@gmail.com</v>
      </c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17"/>
      <c r="BU50" s="117"/>
      <c r="BV50" s="117"/>
      <c r="BW50" s="117"/>
      <c r="BX50" s="117"/>
      <c r="BY50" s="117"/>
      <c r="BZ50" s="117"/>
      <c r="CA50" s="117"/>
      <c r="CB50" s="117"/>
      <c r="CC50" s="117"/>
      <c r="CD50" s="117"/>
      <c r="CE50" s="117"/>
      <c r="CF50" s="117"/>
    </row>
  </sheetData>
  <sheetProtection sheet="1" objects="1" scenarios="1"/>
  <mergeCells count="1035">
    <mergeCell ref="BE32:BJ32"/>
    <mergeCell ref="A41:C41"/>
    <mergeCell ref="A33:C33"/>
    <mergeCell ref="E34:G34"/>
    <mergeCell ref="E39:G39"/>
    <mergeCell ref="BU31:CA31"/>
    <mergeCell ref="BR34:CF35"/>
    <mergeCell ref="CB32:CD33"/>
    <mergeCell ref="U32:Z32"/>
    <mergeCell ref="BF26:BI31"/>
    <mergeCell ref="BJ26:BK31"/>
    <mergeCell ref="BR31:BS31"/>
    <mergeCell ref="E42:G42"/>
    <mergeCell ref="E31:G31"/>
    <mergeCell ref="A37:G37"/>
    <mergeCell ref="A35:C35"/>
    <mergeCell ref="E38:G38"/>
    <mergeCell ref="A38:C38"/>
    <mergeCell ref="A34:C34"/>
    <mergeCell ref="A32:C32"/>
    <mergeCell ref="A40:C40"/>
    <mergeCell ref="J26:M31"/>
    <mergeCell ref="AS42:AT42"/>
    <mergeCell ref="U42:V42"/>
    <mergeCell ref="W42:X42"/>
    <mergeCell ref="Y42:Z42"/>
    <mergeCell ref="AA42:AB42"/>
    <mergeCell ref="AC42:AD42"/>
    <mergeCell ref="AE42:AF42"/>
    <mergeCell ref="AW41:AX41"/>
    <mergeCell ref="BE41:BF41"/>
    <mergeCell ref="BG41:BH41"/>
    <mergeCell ref="A25:H25"/>
    <mergeCell ref="N24:O24"/>
    <mergeCell ref="A24:G24"/>
    <mergeCell ref="BR36:CF36"/>
    <mergeCell ref="BU28:CA28"/>
    <mergeCell ref="BR29:BS29"/>
    <mergeCell ref="BU29:CA29"/>
    <mergeCell ref="BR30:BS30"/>
    <mergeCell ref="BU30:CA30"/>
    <mergeCell ref="AR26:AR31"/>
    <mergeCell ref="A26:G29"/>
    <mergeCell ref="A31:C31"/>
    <mergeCell ref="N26:O31"/>
    <mergeCell ref="P26:S31"/>
    <mergeCell ref="H26:H32"/>
    <mergeCell ref="A30:G30"/>
    <mergeCell ref="I32:N32"/>
    <mergeCell ref="O32:T32"/>
    <mergeCell ref="I26:I31"/>
    <mergeCell ref="BM35:BN35"/>
    <mergeCell ref="BO35:BP35"/>
    <mergeCell ref="BA35:BB35"/>
    <mergeCell ref="BC35:BD35"/>
    <mergeCell ref="BE35:BF35"/>
    <mergeCell ref="BG35:BH35"/>
    <mergeCell ref="BI35:BJ35"/>
    <mergeCell ref="BK35:BL35"/>
    <mergeCell ref="AO35:AP35"/>
    <mergeCell ref="AQ35:AR35"/>
    <mergeCell ref="AS35:AT35"/>
    <mergeCell ref="AU35:AV35"/>
    <mergeCell ref="AW35:AX35"/>
    <mergeCell ref="BR9:CA10"/>
    <mergeCell ref="AZ26:BC31"/>
    <mergeCell ref="BD26:BD31"/>
    <mergeCell ref="BO19:BP19"/>
    <mergeCell ref="BF24:BI24"/>
    <mergeCell ref="U25:AF25"/>
    <mergeCell ref="BJ24:BK24"/>
    <mergeCell ref="BL24:BO24"/>
    <mergeCell ref="BO18:BP18"/>
    <mergeCell ref="U17:V17"/>
    <mergeCell ref="W17:X17"/>
    <mergeCell ref="S15:T15"/>
    <mergeCell ref="S16:T16"/>
    <mergeCell ref="AY15:AZ15"/>
    <mergeCell ref="AG26:AG31"/>
    <mergeCell ref="AS26:AS31"/>
    <mergeCell ref="AT24:AW24"/>
    <mergeCell ref="T26:T31"/>
    <mergeCell ref="I25:T25"/>
    <mergeCell ref="U26:U31"/>
    <mergeCell ref="P24:S24"/>
    <mergeCell ref="AM11:AN11"/>
    <mergeCell ref="U14:V14"/>
    <mergeCell ref="W14:X14"/>
    <mergeCell ref="AG11:AH11"/>
    <mergeCell ref="AI11:AJ11"/>
    <mergeCell ref="AC14:AD14"/>
    <mergeCell ref="U15:V15"/>
    <mergeCell ref="W15:X15"/>
    <mergeCell ref="AK11:AL11"/>
    <mergeCell ref="AC12:AD12"/>
    <mergeCell ref="Y14:Z14"/>
    <mergeCell ref="AA14:AB14"/>
    <mergeCell ref="AK12:AL12"/>
    <mergeCell ref="AC11:AD11"/>
    <mergeCell ref="AE11:AF11"/>
    <mergeCell ref="AA12:AB12"/>
    <mergeCell ref="AG12:AH12"/>
    <mergeCell ref="AI12:AJ12"/>
    <mergeCell ref="CB9:CD10"/>
    <mergeCell ref="AQ11:AR11"/>
    <mergeCell ref="AS11:AT11"/>
    <mergeCell ref="I1:BP2"/>
    <mergeCell ref="A3:G9"/>
    <mergeCell ref="A10:G10"/>
    <mergeCell ref="H3:H9"/>
    <mergeCell ref="I3:I8"/>
    <mergeCell ref="O9:T9"/>
    <mergeCell ref="U9:Z9"/>
    <mergeCell ref="AA11:AB11"/>
    <mergeCell ref="AM12:AN12"/>
    <mergeCell ref="AE12:AF12"/>
    <mergeCell ref="AW13:AX13"/>
    <mergeCell ref="J3:M8"/>
    <mergeCell ref="W12:X12"/>
    <mergeCell ref="Y12:Z12"/>
    <mergeCell ref="Y11:Z11"/>
    <mergeCell ref="U11:V11"/>
    <mergeCell ref="W11:X11"/>
    <mergeCell ref="N3:O8"/>
    <mergeCell ref="I9:N9"/>
    <mergeCell ref="BK13:BL13"/>
    <mergeCell ref="BM13:BN13"/>
    <mergeCell ref="AA9:AF9"/>
    <mergeCell ref="AS18:AT18"/>
    <mergeCell ref="AU19:AV19"/>
    <mergeCell ref="AE14:AF14"/>
    <mergeCell ref="AG14:AH14"/>
    <mergeCell ref="AI14:AJ14"/>
    <mergeCell ref="AK14:AL14"/>
    <mergeCell ref="AW20:AX20"/>
    <mergeCell ref="AW19:AX19"/>
    <mergeCell ref="AS20:AT20"/>
    <mergeCell ref="AW15:AX15"/>
    <mergeCell ref="AW14:AX14"/>
    <mergeCell ref="AS13:AT13"/>
    <mergeCell ref="AU13:AV13"/>
    <mergeCell ref="P3:S8"/>
    <mergeCell ref="BU4:CA4"/>
    <mergeCell ref="BR5:BS5"/>
    <mergeCell ref="BR6:BS6"/>
    <mergeCell ref="BR7:BS7"/>
    <mergeCell ref="BR8:BS8"/>
    <mergeCell ref="BU5:CA5"/>
    <mergeCell ref="BU6:CA6"/>
    <mergeCell ref="U3:U8"/>
    <mergeCell ref="BF3:BI8"/>
    <mergeCell ref="AG3:AG8"/>
    <mergeCell ref="AH3:AK8"/>
    <mergeCell ref="Z3:AA8"/>
    <mergeCell ref="AN3:AQ8"/>
    <mergeCell ref="AR3:AR8"/>
    <mergeCell ref="AS3:AS8"/>
    <mergeCell ref="V3:Y8"/>
    <mergeCell ref="T3:T8"/>
    <mergeCell ref="U12:V12"/>
    <mergeCell ref="M46:N46"/>
    <mergeCell ref="O46:P46"/>
    <mergeCell ref="Q46:R46"/>
    <mergeCell ref="S46:T46"/>
    <mergeCell ref="AY32:BD32"/>
    <mergeCell ref="AT26:AW31"/>
    <mergeCell ref="V26:Y31"/>
    <mergeCell ref="Z26:AA31"/>
    <mergeCell ref="AA32:AF32"/>
    <mergeCell ref="BI16:BJ16"/>
    <mergeCell ref="BM16:BN16"/>
    <mergeCell ref="BO16:BP16"/>
    <mergeCell ref="BM15:BN15"/>
    <mergeCell ref="BI14:BJ14"/>
    <mergeCell ref="J47:M47"/>
    <mergeCell ref="N47:O47"/>
    <mergeCell ref="P47:S47"/>
    <mergeCell ref="I46:J46"/>
    <mergeCell ref="K46:L46"/>
    <mergeCell ref="BO14:BP14"/>
    <mergeCell ref="BK15:BL15"/>
    <mergeCell ref="BK16:BL16"/>
    <mergeCell ref="BO15:BP15"/>
    <mergeCell ref="BK32:BP32"/>
    <mergeCell ref="BE26:BE31"/>
    <mergeCell ref="BP26:BP31"/>
    <mergeCell ref="BL26:BO31"/>
    <mergeCell ref="BK45:BL45"/>
    <mergeCell ref="AW46:AX46"/>
    <mergeCell ref="AI46:AJ46"/>
    <mergeCell ref="AK46:AL46"/>
    <mergeCell ref="AM46:AN46"/>
    <mergeCell ref="AB3:AE8"/>
    <mergeCell ref="AF3:AF8"/>
    <mergeCell ref="AG9:AL9"/>
    <mergeCell ref="AL3:AM8"/>
    <mergeCell ref="AM9:AR9"/>
    <mergeCell ref="AM10:AN10"/>
    <mergeCell ref="AS10:AT10"/>
    <mergeCell ref="AU10:AV10"/>
    <mergeCell ref="AS9:AX9"/>
    <mergeCell ref="AY9:BD9"/>
    <mergeCell ref="AZ3:BC8"/>
    <mergeCell ref="BD3:BD8"/>
    <mergeCell ref="AX3:AY8"/>
    <mergeCell ref="AT3:AW8"/>
    <mergeCell ref="BM10:BN10"/>
    <mergeCell ref="BO10:BP10"/>
    <mergeCell ref="BL3:BO8"/>
    <mergeCell ref="BP3:BP8"/>
    <mergeCell ref="BE10:BF10"/>
    <mergeCell ref="AG10:AH10"/>
    <mergeCell ref="AI10:AJ10"/>
    <mergeCell ref="AK10:AL10"/>
    <mergeCell ref="AO10:AP10"/>
    <mergeCell ref="AQ10:AR10"/>
    <mergeCell ref="BO13:BP13"/>
    <mergeCell ref="BK14:BL14"/>
    <mergeCell ref="BM14:BN14"/>
    <mergeCell ref="BE9:BJ9"/>
    <mergeCell ref="BJ3:BK8"/>
    <mergeCell ref="BK9:BP9"/>
    <mergeCell ref="BG10:BH10"/>
    <mergeCell ref="BE3:BE8"/>
    <mergeCell ref="BK10:BL10"/>
    <mergeCell ref="AZ47:BC47"/>
    <mergeCell ref="BF47:BI47"/>
    <mergeCell ref="BJ47:BK47"/>
    <mergeCell ref="BL47:BO47"/>
    <mergeCell ref="BI11:BJ11"/>
    <mergeCell ref="BO46:BP46"/>
    <mergeCell ref="BK46:BL46"/>
    <mergeCell ref="BM46:BN46"/>
    <mergeCell ref="BO45:BP45"/>
    <mergeCell ref="BI45:BJ45"/>
    <mergeCell ref="BG46:BH46"/>
    <mergeCell ref="BI46:BJ46"/>
    <mergeCell ref="AY46:AZ46"/>
    <mergeCell ref="BA46:BB46"/>
    <mergeCell ref="BC46:BD46"/>
    <mergeCell ref="BE46:BF46"/>
    <mergeCell ref="BI41:BJ41"/>
    <mergeCell ref="BK41:BL41"/>
    <mergeCell ref="BM41:BN41"/>
    <mergeCell ref="BO41:BP41"/>
    <mergeCell ref="AY41:AZ41"/>
    <mergeCell ref="BA41:BB41"/>
    <mergeCell ref="BC41:BD41"/>
    <mergeCell ref="AO46:AP46"/>
    <mergeCell ref="AQ46:AR46"/>
    <mergeCell ref="AS46:AT46"/>
    <mergeCell ref="AS45:AT45"/>
    <mergeCell ref="AU45:AV45"/>
    <mergeCell ref="AW45:AX45"/>
    <mergeCell ref="AI45:AJ45"/>
    <mergeCell ref="AK45:AL45"/>
    <mergeCell ref="AA46:AB46"/>
    <mergeCell ref="AC46:AD46"/>
    <mergeCell ref="AE46:AF46"/>
    <mergeCell ref="AG46:AH46"/>
    <mergeCell ref="AU46:AV46"/>
    <mergeCell ref="BM45:BN45"/>
    <mergeCell ref="AY45:AZ45"/>
    <mergeCell ref="BA45:BB45"/>
    <mergeCell ref="BC45:BD45"/>
    <mergeCell ref="BE45:BF45"/>
    <mergeCell ref="U46:V46"/>
    <mergeCell ref="W46:X46"/>
    <mergeCell ref="Y46:Z46"/>
    <mergeCell ref="BG45:BH45"/>
    <mergeCell ref="AQ45:AR45"/>
    <mergeCell ref="W45:X45"/>
    <mergeCell ref="Y45:Z45"/>
    <mergeCell ref="AM45:AN45"/>
    <mergeCell ref="AO45:AP45"/>
    <mergeCell ref="AA45:AB45"/>
    <mergeCell ref="AC45:AD45"/>
    <mergeCell ref="AE45:AF45"/>
    <mergeCell ref="AG45:AH45"/>
    <mergeCell ref="BK44:BL44"/>
    <mergeCell ref="BM44:BN44"/>
    <mergeCell ref="BO44:BP44"/>
    <mergeCell ref="I45:J45"/>
    <mergeCell ref="K45:L45"/>
    <mergeCell ref="M45:N45"/>
    <mergeCell ref="O45:P45"/>
    <mergeCell ref="Q45:R45"/>
    <mergeCell ref="S45:T45"/>
    <mergeCell ref="U45:V45"/>
    <mergeCell ref="AY44:AZ44"/>
    <mergeCell ref="BA44:BB44"/>
    <mergeCell ref="BC44:BD44"/>
    <mergeCell ref="BE44:BF44"/>
    <mergeCell ref="BG44:BH44"/>
    <mergeCell ref="BI44:BJ44"/>
    <mergeCell ref="AM44:AN44"/>
    <mergeCell ref="AO44:AP44"/>
    <mergeCell ref="AQ44:AR44"/>
    <mergeCell ref="AS44:AT44"/>
    <mergeCell ref="AU44:AV44"/>
    <mergeCell ref="AW44:AX44"/>
    <mergeCell ref="AA44:AB44"/>
    <mergeCell ref="AC44:AD44"/>
    <mergeCell ref="AE44:AF44"/>
    <mergeCell ref="AG44:AH44"/>
    <mergeCell ref="AI44:AJ44"/>
    <mergeCell ref="AK44:AL44"/>
    <mergeCell ref="BO43:BP43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BC43:BD43"/>
    <mergeCell ref="BE43:BF43"/>
    <mergeCell ref="BG43:BH43"/>
    <mergeCell ref="BI43:BJ43"/>
    <mergeCell ref="BK43:BL43"/>
    <mergeCell ref="BM43:BN43"/>
    <mergeCell ref="AQ43:AR43"/>
    <mergeCell ref="AS43:AT43"/>
    <mergeCell ref="AU43:AV43"/>
    <mergeCell ref="AW43:AX43"/>
    <mergeCell ref="AY43:AZ43"/>
    <mergeCell ref="BA43:BB43"/>
    <mergeCell ref="AE43:AF43"/>
    <mergeCell ref="AG43:AH43"/>
    <mergeCell ref="AI43:AJ43"/>
    <mergeCell ref="AK43:AL43"/>
    <mergeCell ref="AM43:AN43"/>
    <mergeCell ref="AO43:AP43"/>
    <mergeCell ref="S43:T43"/>
    <mergeCell ref="U43:V43"/>
    <mergeCell ref="W43:X43"/>
    <mergeCell ref="Y43:Z43"/>
    <mergeCell ref="AA43:AB43"/>
    <mergeCell ref="AC43:AD43"/>
    <mergeCell ref="BG42:BH42"/>
    <mergeCell ref="BI42:BJ42"/>
    <mergeCell ref="BK42:BL42"/>
    <mergeCell ref="BM42:BN42"/>
    <mergeCell ref="BO42:BP42"/>
    <mergeCell ref="I43:J43"/>
    <mergeCell ref="K43:L43"/>
    <mergeCell ref="M43:N43"/>
    <mergeCell ref="O43:P43"/>
    <mergeCell ref="Q43:R43"/>
    <mergeCell ref="AU42:AV42"/>
    <mergeCell ref="AW42:AX42"/>
    <mergeCell ref="AY42:AZ42"/>
    <mergeCell ref="BA42:BB42"/>
    <mergeCell ref="BC42:BD42"/>
    <mergeCell ref="BE42:BF42"/>
    <mergeCell ref="AI42:AJ42"/>
    <mergeCell ref="AK42:AL42"/>
    <mergeCell ref="AM42:AN42"/>
    <mergeCell ref="AO42:AP42"/>
    <mergeCell ref="AQ42:AR42"/>
    <mergeCell ref="AK41:AL41"/>
    <mergeCell ref="AM41:AN41"/>
    <mergeCell ref="AO41:AP41"/>
    <mergeCell ref="AQ41:AR41"/>
    <mergeCell ref="AS41:AT41"/>
    <mergeCell ref="AU41:AV41"/>
    <mergeCell ref="BO40:BP40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BC40:BD40"/>
    <mergeCell ref="BE40:BF40"/>
    <mergeCell ref="BG40:BH40"/>
    <mergeCell ref="BI40:BJ40"/>
    <mergeCell ref="BK40:BL40"/>
    <mergeCell ref="BM40:BN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S40:T40"/>
    <mergeCell ref="U40:V40"/>
    <mergeCell ref="W40:X40"/>
    <mergeCell ref="Y40:Z40"/>
    <mergeCell ref="AA40:AB40"/>
    <mergeCell ref="AC40:AD40"/>
    <mergeCell ref="BG39:BH39"/>
    <mergeCell ref="BI39:BJ39"/>
    <mergeCell ref="BK39:BL39"/>
    <mergeCell ref="BM39:BN39"/>
    <mergeCell ref="BO39:BP39"/>
    <mergeCell ref="I40:J40"/>
    <mergeCell ref="K40:L40"/>
    <mergeCell ref="M40:N40"/>
    <mergeCell ref="O40:P40"/>
    <mergeCell ref="Q40:R40"/>
    <mergeCell ref="AU39:AV39"/>
    <mergeCell ref="AW39:AX39"/>
    <mergeCell ref="AY39:AZ39"/>
    <mergeCell ref="BA39:BB39"/>
    <mergeCell ref="BC39:BD39"/>
    <mergeCell ref="BE39:BF39"/>
    <mergeCell ref="AI39:AJ39"/>
    <mergeCell ref="AK39:AL39"/>
    <mergeCell ref="AM39:AN39"/>
    <mergeCell ref="AO39:AP39"/>
    <mergeCell ref="AQ39:AR39"/>
    <mergeCell ref="AS39:AT39"/>
    <mergeCell ref="W39:X39"/>
    <mergeCell ref="Y39:Z39"/>
    <mergeCell ref="AA39:AB39"/>
    <mergeCell ref="AC39:AD39"/>
    <mergeCell ref="AE39:AF39"/>
    <mergeCell ref="AG39:AH39"/>
    <mergeCell ref="BK38:BL38"/>
    <mergeCell ref="BM38:BN38"/>
    <mergeCell ref="BO38:BP38"/>
    <mergeCell ref="I39:J39"/>
    <mergeCell ref="K39:L39"/>
    <mergeCell ref="M39:N39"/>
    <mergeCell ref="O39:P39"/>
    <mergeCell ref="Q39:R39"/>
    <mergeCell ref="S39:T39"/>
    <mergeCell ref="U39:V39"/>
    <mergeCell ref="AY38:AZ38"/>
    <mergeCell ref="BA38:BB38"/>
    <mergeCell ref="BC38:BD38"/>
    <mergeCell ref="BE38:BF38"/>
    <mergeCell ref="BG38:BH38"/>
    <mergeCell ref="BI38:BJ38"/>
    <mergeCell ref="AM38:AN38"/>
    <mergeCell ref="AO38:AP38"/>
    <mergeCell ref="AQ38:AR38"/>
    <mergeCell ref="AS38:AT38"/>
    <mergeCell ref="AU38:AV38"/>
    <mergeCell ref="AW38:AX38"/>
    <mergeCell ref="AA38:AB38"/>
    <mergeCell ref="AC38:AD38"/>
    <mergeCell ref="AE38:AF38"/>
    <mergeCell ref="AG38:AH38"/>
    <mergeCell ref="AI38:AJ38"/>
    <mergeCell ref="AK38:AL38"/>
    <mergeCell ref="BE37:BF37"/>
    <mergeCell ref="BG37:BH37"/>
    <mergeCell ref="BI37:BJ37"/>
    <mergeCell ref="BK37:BL37"/>
    <mergeCell ref="BM37:BN37"/>
    <mergeCell ref="AQ37:AR37"/>
    <mergeCell ref="AS37:AT37"/>
    <mergeCell ref="AU37:AV37"/>
    <mergeCell ref="AW37:AX37"/>
    <mergeCell ref="AY37:AZ37"/>
    <mergeCell ref="BA37:BB37"/>
    <mergeCell ref="AE37:AF37"/>
    <mergeCell ref="AG37:AH37"/>
    <mergeCell ref="AI37:AJ37"/>
    <mergeCell ref="AK37:AL37"/>
    <mergeCell ref="AM37:AN37"/>
    <mergeCell ref="AO37:AP37"/>
    <mergeCell ref="BG36:BH36"/>
    <mergeCell ref="BI36:BJ36"/>
    <mergeCell ref="BK36:BL36"/>
    <mergeCell ref="BM36:BN36"/>
    <mergeCell ref="BO36:BP36"/>
    <mergeCell ref="I37:J37"/>
    <mergeCell ref="K37:L37"/>
    <mergeCell ref="M37:N37"/>
    <mergeCell ref="O37:P37"/>
    <mergeCell ref="Q37:R37"/>
    <mergeCell ref="AU36:AV36"/>
    <mergeCell ref="AW36:AX36"/>
    <mergeCell ref="AY36:AZ36"/>
    <mergeCell ref="BA36:BB36"/>
    <mergeCell ref="BC36:BD36"/>
    <mergeCell ref="BE36:BF36"/>
    <mergeCell ref="AI36:AJ36"/>
    <mergeCell ref="AK36:AL36"/>
    <mergeCell ref="AM36:AN36"/>
    <mergeCell ref="AO36:AP36"/>
    <mergeCell ref="AQ36:AR36"/>
    <mergeCell ref="AS36:AT36"/>
    <mergeCell ref="I36:J36"/>
    <mergeCell ref="K36:L36"/>
    <mergeCell ref="M36:N36"/>
    <mergeCell ref="O36:P36"/>
    <mergeCell ref="Q36:R36"/>
    <mergeCell ref="S36:T36"/>
    <mergeCell ref="U36:V36"/>
    <mergeCell ref="W36:X36"/>
    <mergeCell ref="BO37:BP37"/>
    <mergeCell ref="BC37:BD37"/>
    <mergeCell ref="AY35:AZ35"/>
    <mergeCell ref="AC35:AD35"/>
    <mergeCell ref="AE35:AF35"/>
    <mergeCell ref="AG35:AH35"/>
    <mergeCell ref="AI35:AJ35"/>
    <mergeCell ref="AK35:AL35"/>
    <mergeCell ref="AM35:AN35"/>
    <mergeCell ref="Q35:R35"/>
    <mergeCell ref="S35:T35"/>
    <mergeCell ref="U35:V35"/>
    <mergeCell ref="W35:X35"/>
    <mergeCell ref="Y35:Z35"/>
    <mergeCell ref="AA35:AB35"/>
    <mergeCell ref="BE34:BF34"/>
    <mergeCell ref="BG34:BH34"/>
    <mergeCell ref="BI34:BJ34"/>
    <mergeCell ref="BK34:BL34"/>
    <mergeCell ref="BM34:BN34"/>
    <mergeCell ref="BO34:BP34"/>
    <mergeCell ref="AS34:AT34"/>
    <mergeCell ref="AU34:AV34"/>
    <mergeCell ref="AW34:AX34"/>
    <mergeCell ref="AY34:AZ34"/>
    <mergeCell ref="BA34:BB34"/>
    <mergeCell ref="BC34:BD34"/>
    <mergeCell ref="AG34:AH34"/>
    <mergeCell ref="AI34:AJ34"/>
    <mergeCell ref="AK34:AL34"/>
    <mergeCell ref="AM34:AN34"/>
    <mergeCell ref="AO34:AP34"/>
    <mergeCell ref="AQ34:AR34"/>
    <mergeCell ref="U34:V34"/>
    <mergeCell ref="W34:X34"/>
    <mergeCell ref="Y34:Z34"/>
    <mergeCell ref="AA34:AB34"/>
    <mergeCell ref="AC34:AD34"/>
    <mergeCell ref="AE34:AF34"/>
    <mergeCell ref="BI33:BJ33"/>
    <mergeCell ref="BK33:BL33"/>
    <mergeCell ref="BM33:BN33"/>
    <mergeCell ref="BO33:BP33"/>
    <mergeCell ref="I34:J34"/>
    <mergeCell ref="K34:L34"/>
    <mergeCell ref="M34:N34"/>
    <mergeCell ref="O34:P34"/>
    <mergeCell ref="Q34:R34"/>
    <mergeCell ref="S34:T34"/>
    <mergeCell ref="AW33:AX33"/>
    <mergeCell ref="AY33:AZ33"/>
    <mergeCell ref="BA33:BB33"/>
    <mergeCell ref="BC33:BD33"/>
    <mergeCell ref="BE33:BF33"/>
    <mergeCell ref="BG33:BH33"/>
    <mergeCell ref="AQ33:AR33"/>
    <mergeCell ref="AS33:AT33"/>
    <mergeCell ref="AU33:AV33"/>
    <mergeCell ref="W33:X33"/>
    <mergeCell ref="Y33:Z33"/>
    <mergeCell ref="AA33:AB33"/>
    <mergeCell ref="AC33:AD33"/>
    <mergeCell ref="AG33:AH33"/>
    <mergeCell ref="AM33:AN33"/>
    <mergeCell ref="AO33:AP33"/>
    <mergeCell ref="I33:J33"/>
    <mergeCell ref="K33:L33"/>
    <mergeCell ref="M33:N33"/>
    <mergeCell ref="O33:P33"/>
    <mergeCell ref="AI33:AJ33"/>
    <mergeCell ref="AK33:AL33"/>
    <mergeCell ref="BA11:BB11"/>
    <mergeCell ref="BC11:BD11"/>
    <mergeCell ref="BA13:BB13"/>
    <mergeCell ref="Q33:R33"/>
    <mergeCell ref="S33:T33"/>
    <mergeCell ref="U33:V33"/>
    <mergeCell ref="AE33:AF33"/>
    <mergeCell ref="AX24:AY24"/>
    <mergeCell ref="AZ24:BC24"/>
    <mergeCell ref="AM32:AR32"/>
    <mergeCell ref="AB26:AE31"/>
    <mergeCell ref="AH26:AK31"/>
    <mergeCell ref="AL26:AM31"/>
    <mergeCell ref="AG32:AL32"/>
    <mergeCell ref="AF26:AF31"/>
    <mergeCell ref="AS32:AX32"/>
    <mergeCell ref="AX26:AY31"/>
    <mergeCell ref="AY14:AZ14"/>
    <mergeCell ref="AN26:AQ31"/>
    <mergeCell ref="AY11:AZ11"/>
    <mergeCell ref="AW11:AX11"/>
    <mergeCell ref="AU12:AV12"/>
    <mergeCell ref="AO14:AP14"/>
    <mergeCell ref="AQ14:AR14"/>
    <mergeCell ref="AQ15:AR15"/>
    <mergeCell ref="AU15:AV15"/>
    <mergeCell ref="AY19:AZ19"/>
    <mergeCell ref="AM14:AN14"/>
    <mergeCell ref="BA15:BB15"/>
    <mergeCell ref="BC15:BD15"/>
    <mergeCell ref="AS15:AT15"/>
    <mergeCell ref="AC15:AD15"/>
    <mergeCell ref="BM11:BN11"/>
    <mergeCell ref="BO11:BP11"/>
    <mergeCell ref="BE12:BF12"/>
    <mergeCell ref="BG12:BH12"/>
    <mergeCell ref="BI12:BJ12"/>
    <mergeCell ref="BK12:BL12"/>
    <mergeCell ref="BM12:BN12"/>
    <mergeCell ref="BO12:BP12"/>
    <mergeCell ref="BK11:BL11"/>
    <mergeCell ref="U13:V13"/>
    <mergeCell ref="W13:X13"/>
    <mergeCell ref="Y13:Z13"/>
    <mergeCell ref="AA13:AB13"/>
    <mergeCell ref="BG13:BH13"/>
    <mergeCell ref="BI13:BJ13"/>
    <mergeCell ref="AO13:AP13"/>
    <mergeCell ref="BE13:BF13"/>
    <mergeCell ref="BC13:BD13"/>
    <mergeCell ref="AC13:AD13"/>
    <mergeCell ref="AK13:AL13"/>
    <mergeCell ref="AM13:AN13"/>
    <mergeCell ref="AE13:AF13"/>
    <mergeCell ref="AG13:AH13"/>
    <mergeCell ref="AI13:AJ13"/>
    <mergeCell ref="BE11:BF11"/>
    <mergeCell ref="BC12:BD12"/>
    <mergeCell ref="BA12:BB12"/>
    <mergeCell ref="AY12:AZ12"/>
    <mergeCell ref="AO12:AP12"/>
    <mergeCell ref="AQ12:AR12"/>
    <mergeCell ref="AW12:AX12"/>
    <mergeCell ref="AU11:AV11"/>
    <mergeCell ref="Y15:Z15"/>
    <mergeCell ref="AA15:AB15"/>
    <mergeCell ref="BI10:BJ10"/>
    <mergeCell ref="BE15:BF15"/>
    <mergeCell ref="BG15:BH15"/>
    <mergeCell ref="AW10:AX10"/>
    <mergeCell ref="AY10:AZ10"/>
    <mergeCell ref="BA10:BB10"/>
    <mergeCell ref="BC10:BD10"/>
    <mergeCell ref="BI15:BJ15"/>
    <mergeCell ref="BG14:BH14"/>
    <mergeCell ref="U16:V16"/>
    <mergeCell ref="W16:X16"/>
    <mergeCell ref="Y16:Z16"/>
    <mergeCell ref="AA16:AB16"/>
    <mergeCell ref="AC16:AD16"/>
    <mergeCell ref="AE16:AF16"/>
    <mergeCell ref="AG16:AH16"/>
    <mergeCell ref="AI16:AJ16"/>
    <mergeCell ref="BA16:BB16"/>
    <mergeCell ref="AK16:AL16"/>
    <mergeCell ref="AM16:AN16"/>
    <mergeCell ref="AO16:AP16"/>
    <mergeCell ref="AQ16:AR16"/>
    <mergeCell ref="AO11:AP11"/>
    <mergeCell ref="BG11:BH11"/>
    <mergeCell ref="AQ13:AR13"/>
    <mergeCell ref="AS14:AT14"/>
    <mergeCell ref="BA14:BB14"/>
    <mergeCell ref="BC14:BD14"/>
    <mergeCell ref="BE14:BF14"/>
    <mergeCell ref="AY13:AZ13"/>
    <mergeCell ref="Y17:Z17"/>
    <mergeCell ref="AA17:AB17"/>
    <mergeCell ref="AC17:AD17"/>
    <mergeCell ref="AE17:AF17"/>
    <mergeCell ref="BE16:BF16"/>
    <mergeCell ref="BG16:BH16"/>
    <mergeCell ref="AU16:AV16"/>
    <mergeCell ref="AS16:AT16"/>
    <mergeCell ref="AW16:AX16"/>
    <mergeCell ref="AY16:AZ16"/>
    <mergeCell ref="BC16:BD16"/>
    <mergeCell ref="BO17:BP17"/>
    <mergeCell ref="AK17:AL17"/>
    <mergeCell ref="AM17:AN17"/>
    <mergeCell ref="AO17:AP17"/>
    <mergeCell ref="AQ17:AR17"/>
    <mergeCell ref="BE17:BF17"/>
    <mergeCell ref="BC17:BD17"/>
    <mergeCell ref="BM17:BN17"/>
    <mergeCell ref="BG17:BH17"/>
    <mergeCell ref="BI17:BJ17"/>
    <mergeCell ref="BK17:BL17"/>
    <mergeCell ref="AG17:AH17"/>
    <mergeCell ref="AI17:AJ17"/>
    <mergeCell ref="BA17:BB17"/>
    <mergeCell ref="AH24:AK24"/>
    <mergeCell ref="AL24:AM24"/>
    <mergeCell ref="AN24:AQ24"/>
    <mergeCell ref="AG19:AH19"/>
    <mergeCell ref="AI19:AJ19"/>
    <mergeCell ref="AK19:AL19"/>
    <mergeCell ref="AI20:AJ20"/>
    <mergeCell ref="AO22:AP22"/>
    <mergeCell ref="AQ22:AR22"/>
    <mergeCell ref="BK18:BL18"/>
    <mergeCell ref="BM18:BN18"/>
    <mergeCell ref="AY18:AZ18"/>
    <mergeCell ref="BA18:BB18"/>
    <mergeCell ref="BC18:BD18"/>
    <mergeCell ref="BE18:BF18"/>
    <mergeCell ref="BM19:BN19"/>
    <mergeCell ref="AA19:AB19"/>
    <mergeCell ref="BG18:BH18"/>
    <mergeCell ref="BI18:BJ18"/>
    <mergeCell ref="AO19:AP19"/>
    <mergeCell ref="AQ19:AR19"/>
    <mergeCell ref="AU18:AV18"/>
    <mergeCell ref="AW18:AX18"/>
    <mergeCell ref="AQ18:AR18"/>
    <mergeCell ref="AA18:AB18"/>
    <mergeCell ref="AE18:AF18"/>
    <mergeCell ref="AC18:AD18"/>
    <mergeCell ref="AO18:AP18"/>
    <mergeCell ref="AC19:AD19"/>
    <mergeCell ref="AE19:AF19"/>
    <mergeCell ref="AS19:AT19"/>
    <mergeCell ref="AM18:AN18"/>
    <mergeCell ref="BA19:BB19"/>
    <mergeCell ref="BC19:BD19"/>
    <mergeCell ref="BE19:BF19"/>
    <mergeCell ref="BG19:BH19"/>
    <mergeCell ref="BI19:BJ19"/>
    <mergeCell ref="BK19:BL19"/>
    <mergeCell ref="AQ21:AR21"/>
    <mergeCell ref="AE20:AF20"/>
    <mergeCell ref="BO20:BP20"/>
    <mergeCell ref="BA20:BB20"/>
    <mergeCell ref="BC20:BD20"/>
    <mergeCell ref="BE20:BF20"/>
    <mergeCell ref="BG20:BH20"/>
    <mergeCell ref="BK20:BL20"/>
    <mergeCell ref="BM20:BN20"/>
    <mergeCell ref="BI20:BJ20"/>
    <mergeCell ref="AS21:AT21"/>
    <mergeCell ref="AU21:AV21"/>
    <mergeCell ref="BC21:BD21"/>
    <mergeCell ref="BA21:BB21"/>
    <mergeCell ref="AA20:AB20"/>
    <mergeCell ref="AC20:AD20"/>
    <mergeCell ref="AU20:AV20"/>
    <mergeCell ref="AK21:AL21"/>
    <mergeCell ref="AG21:AH21"/>
    <mergeCell ref="AI21:AJ21"/>
    <mergeCell ref="AM21:AN21"/>
    <mergeCell ref="AO21:AP21"/>
    <mergeCell ref="AK20:AL20"/>
    <mergeCell ref="AM20:AN20"/>
    <mergeCell ref="AY20:AZ20"/>
    <mergeCell ref="AS12:AT12"/>
    <mergeCell ref="AW21:AX21"/>
    <mergeCell ref="AY21:AZ21"/>
    <mergeCell ref="AS17:AT17"/>
    <mergeCell ref="AU17:AV17"/>
    <mergeCell ref="AW17:AX17"/>
    <mergeCell ref="AY17:AZ17"/>
    <mergeCell ref="AO20:AP20"/>
    <mergeCell ref="AQ20:AR20"/>
    <mergeCell ref="AG20:AH20"/>
    <mergeCell ref="AG18:AH18"/>
    <mergeCell ref="AI18:AJ18"/>
    <mergeCell ref="AK18:AL18"/>
    <mergeCell ref="AM19:AN19"/>
    <mergeCell ref="AI15:AJ15"/>
    <mergeCell ref="AK15:AL15"/>
    <mergeCell ref="AM15:AN15"/>
    <mergeCell ref="AU14:AV14"/>
    <mergeCell ref="AE15:AF15"/>
    <mergeCell ref="AG15:AH15"/>
    <mergeCell ref="AO15:AP15"/>
    <mergeCell ref="AK22:AL22"/>
    <mergeCell ref="AM22:AN22"/>
    <mergeCell ref="BO21:BP21"/>
    <mergeCell ref="BE21:BF21"/>
    <mergeCell ref="BM21:BN21"/>
    <mergeCell ref="BG21:BH21"/>
    <mergeCell ref="BI21:BJ21"/>
    <mergeCell ref="BK21:BL21"/>
    <mergeCell ref="BK22:BL22"/>
    <mergeCell ref="AS22:AT22"/>
    <mergeCell ref="AU22:AV22"/>
    <mergeCell ref="BO22:BP22"/>
    <mergeCell ref="BM22:BN22"/>
    <mergeCell ref="AY22:AZ22"/>
    <mergeCell ref="BA22:BB22"/>
    <mergeCell ref="BC22:BD22"/>
    <mergeCell ref="BG22:BH22"/>
    <mergeCell ref="BI22:BJ22"/>
    <mergeCell ref="AA10:AB10"/>
    <mergeCell ref="AC10:AD10"/>
    <mergeCell ref="AE10:AF10"/>
    <mergeCell ref="AY23:AZ23"/>
    <mergeCell ref="BA23:BB23"/>
    <mergeCell ref="BC23:BD23"/>
    <mergeCell ref="BE23:BF23"/>
    <mergeCell ref="AS23:AT23"/>
    <mergeCell ref="AU23:AV23"/>
    <mergeCell ref="U10:V10"/>
    <mergeCell ref="W10:X10"/>
    <mergeCell ref="Y10:Z10"/>
    <mergeCell ref="U20:V20"/>
    <mergeCell ref="W20:X20"/>
    <mergeCell ref="Y20:Z20"/>
    <mergeCell ref="U19:V19"/>
    <mergeCell ref="W19:X19"/>
    <mergeCell ref="Y19:Z19"/>
    <mergeCell ref="U18:V18"/>
    <mergeCell ref="U21:V21"/>
    <mergeCell ref="W21:X21"/>
    <mergeCell ref="Y21:Z21"/>
    <mergeCell ref="W18:X18"/>
    <mergeCell ref="Y18:Z18"/>
    <mergeCell ref="AG23:AH23"/>
    <mergeCell ref="AI23:AJ23"/>
    <mergeCell ref="U23:V23"/>
    <mergeCell ref="W23:X23"/>
    <mergeCell ref="Y23:Z23"/>
    <mergeCell ref="AA23:AB23"/>
    <mergeCell ref="AW23:AX23"/>
    <mergeCell ref="AW22:AX22"/>
    <mergeCell ref="V24:Y24"/>
    <mergeCell ref="Z24:AA24"/>
    <mergeCell ref="AA21:AB21"/>
    <mergeCell ref="AB24:AE24"/>
    <mergeCell ref="AE22:AF22"/>
    <mergeCell ref="AC21:AD21"/>
    <mergeCell ref="AE21:AF21"/>
    <mergeCell ref="AC23:AD23"/>
    <mergeCell ref="AE23:AF23"/>
    <mergeCell ref="S14:T14"/>
    <mergeCell ref="S17:T17"/>
    <mergeCell ref="BE25:BP25"/>
    <mergeCell ref="AG25:AR25"/>
    <mergeCell ref="AS25:BD25"/>
    <mergeCell ref="BI23:BJ23"/>
    <mergeCell ref="BK23:BL23"/>
    <mergeCell ref="BM23:BN23"/>
    <mergeCell ref="BO23:BP23"/>
    <mergeCell ref="S22:T22"/>
    <mergeCell ref="BG23:BH23"/>
    <mergeCell ref="U22:V22"/>
    <mergeCell ref="W22:X22"/>
    <mergeCell ref="AK23:AL23"/>
    <mergeCell ref="AM23:AN23"/>
    <mergeCell ref="Y22:Z22"/>
    <mergeCell ref="AA22:AB22"/>
    <mergeCell ref="AC22:AD22"/>
    <mergeCell ref="AO23:AP23"/>
    <mergeCell ref="AQ23:AR23"/>
    <mergeCell ref="BE22:BF22"/>
    <mergeCell ref="AG22:AH22"/>
    <mergeCell ref="AI22:AJ22"/>
    <mergeCell ref="S20:T20"/>
    <mergeCell ref="Q21:R21"/>
    <mergeCell ref="Q22:R22"/>
    <mergeCell ref="S21:T21"/>
    <mergeCell ref="S23:T23"/>
    <mergeCell ref="Q11:R11"/>
    <mergeCell ref="Q12:R12"/>
    <mergeCell ref="Q13:R13"/>
    <mergeCell ref="Q14:R14"/>
    <mergeCell ref="S18:T18"/>
    <mergeCell ref="S19:T19"/>
    <mergeCell ref="Q19:R19"/>
    <mergeCell ref="S11:T11"/>
    <mergeCell ref="S12:T12"/>
    <mergeCell ref="S13:T13"/>
    <mergeCell ref="Q16:R16"/>
    <mergeCell ref="Q17:R17"/>
    <mergeCell ref="I14:J14"/>
    <mergeCell ref="I16:J16"/>
    <mergeCell ref="I15:J15"/>
    <mergeCell ref="M22:N22"/>
    <mergeCell ref="M23:N23"/>
    <mergeCell ref="O20:P20"/>
    <mergeCell ref="O21:P21"/>
    <mergeCell ref="O22:P22"/>
    <mergeCell ref="M20:N20"/>
    <mergeCell ref="M21:N21"/>
    <mergeCell ref="O23:P23"/>
    <mergeCell ref="M13:N13"/>
    <mergeCell ref="M14:N14"/>
    <mergeCell ref="M19:N19"/>
    <mergeCell ref="O19:P19"/>
    <mergeCell ref="Q18:R18"/>
    <mergeCell ref="O15:P15"/>
    <mergeCell ref="O16:P16"/>
    <mergeCell ref="O17:P17"/>
    <mergeCell ref="O18:P18"/>
    <mergeCell ref="Q15:R15"/>
    <mergeCell ref="M15:N15"/>
    <mergeCell ref="M16:N16"/>
    <mergeCell ref="M17:N17"/>
    <mergeCell ref="M18:N18"/>
    <mergeCell ref="Q20:R20"/>
    <mergeCell ref="Q23:R23"/>
    <mergeCell ref="BR1:CF2"/>
    <mergeCell ref="BQ1:BQ2"/>
    <mergeCell ref="BR3:CF3"/>
    <mergeCell ref="BR4:BS4"/>
    <mergeCell ref="C23:F23"/>
    <mergeCell ref="A1:G2"/>
    <mergeCell ref="H1:H2"/>
    <mergeCell ref="C11:F11"/>
    <mergeCell ref="C12:F12"/>
    <mergeCell ref="I11:J11"/>
    <mergeCell ref="BU7:CA7"/>
    <mergeCell ref="BU8:CA8"/>
    <mergeCell ref="O11:P11"/>
    <mergeCell ref="O12:P12"/>
    <mergeCell ref="O13:P13"/>
    <mergeCell ref="O14:P14"/>
    <mergeCell ref="M11:N11"/>
    <mergeCell ref="M12:N12"/>
    <mergeCell ref="K19:L19"/>
    <mergeCell ref="I21:J21"/>
    <mergeCell ref="I22:J22"/>
    <mergeCell ref="I23:J23"/>
    <mergeCell ref="K22:L22"/>
    <mergeCell ref="I19:J19"/>
    <mergeCell ref="I20:J20"/>
    <mergeCell ref="K20:L20"/>
    <mergeCell ref="K21:L21"/>
    <mergeCell ref="K23:L23"/>
    <mergeCell ref="K15:L15"/>
    <mergeCell ref="I17:J17"/>
    <mergeCell ref="I18:J18"/>
    <mergeCell ref="K11:L11"/>
    <mergeCell ref="BR11:CF12"/>
    <mergeCell ref="BR13:CF13"/>
    <mergeCell ref="BR25:CF25"/>
    <mergeCell ref="BR32:CA33"/>
    <mergeCell ref="C21:F21"/>
    <mergeCell ref="C22:F22"/>
    <mergeCell ref="C15:F15"/>
    <mergeCell ref="E33:G33"/>
    <mergeCell ref="S10:T10"/>
    <mergeCell ref="I10:J10"/>
    <mergeCell ref="K10:L10"/>
    <mergeCell ref="M10:N10"/>
    <mergeCell ref="O10:P10"/>
    <mergeCell ref="Q10:R10"/>
    <mergeCell ref="A42:C42"/>
    <mergeCell ref="BT48:CF48"/>
    <mergeCell ref="C19:F19"/>
    <mergeCell ref="C13:F13"/>
    <mergeCell ref="C14:F14"/>
    <mergeCell ref="C17:F17"/>
    <mergeCell ref="C16:F16"/>
    <mergeCell ref="C20:F20"/>
    <mergeCell ref="C18:F18"/>
    <mergeCell ref="J24:M24"/>
    <mergeCell ref="K12:L12"/>
    <mergeCell ref="K13:L13"/>
    <mergeCell ref="K14:L14"/>
    <mergeCell ref="K17:L17"/>
    <mergeCell ref="K18:L18"/>
    <mergeCell ref="K16:L16"/>
    <mergeCell ref="I12:J12"/>
    <mergeCell ref="I13:J13"/>
    <mergeCell ref="E35:G35"/>
    <mergeCell ref="I35:J35"/>
    <mergeCell ref="K35:L35"/>
    <mergeCell ref="M35:N35"/>
    <mergeCell ref="O35:P35"/>
    <mergeCell ref="A43:G46"/>
    <mergeCell ref="A39:C39"/>
    <mergeCell ref="A36:G36"/>
    <mergeCell ref="E40:G40"/>
    <mergeCell ref="AG41:AH41"/>
    <mergeCell ref="E41:G41"/>
    <mergeCell ref="Y36:Z36"/>
    <mergeCell ref="AA36:AB36"/>
    <mergeCell ref="AC36:AD36"/>
    <mergeCell ref="AE36:AF36"/>
    <mergeCell ref="AG36:AH36"/>
    <mergeCell ref="E32:G32"/>
    <mergeCell ref="AA37:AB37"/>
    <mergeCell ref="AC37:AD37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S37:T37"/>
    <mergeCell ref="U37:V37"/>
    <mergeCell ref="W37:X37"/>
    <mergeCell ref="Y37:Z37"/>
    <mergeCell ref="A50:E50"/>
    <mergeCell ref="F50:BS50"/>
    <mergeCell ref="A48:E48"/>
    <mergeCell ref="A49:E49"/>
    <mergeCell ref="F49:BS49"/>
    <mergeCell ref="A47:G47"/>
    <mergeCell ref="AL47:AM47"/>
    <mergeCell ref="AN47:AQ47"/>
    <mergeCell ref="AT47:AW47"/>
    <mergeCell ref="AX47:AY47"/>
    <mergeCell ref="BR26:CF26"/>
    <mergeCell ref="BR27:BS27"/>
    <mergeCell ref="BU27:CA27"/>
    <mergeCell ref="BR28:BS28"/>
    <mergeCell ref="BT50:CF50"/>
    <mergeCell ref="F48:BS48"/>
    <mergeCell ref="AI41:AJ41"/>
    <mergeCell ref="AA41:AB41"/>
    <mergeCell ref="AC41:AD41"/>
    <mergeCell ref="AE41:AF41"/>
    <mergeCell ref="BT49:CF49"/>
    <mergeCell ref="I42:J42"/>
    <mergeCell ref="K42:L42"/>
    <mergeCell ref="M42:N42"/>
    <mergeCell ref="O42:P42"/>
    <mergeCell ref="Q42:R42"/>
    <mergeCell ref="S42:T42"/>
    <mergeCell ref="AG42:AH42"/>
    <mergeCell ref="V47:Y47"/>
    <mergeCell ref="Z47:AA47"/>
    <mergeCell ref="AB47:AE47"/>
    <mergeCell ref="AH47:AK47"/>
  </mergeCells>
  <phoneticPr fontId="0" type="noConversion"/>
  <printOptions horizontalCentered="1" verticalCentered="1"/>
  <pageMargins left="0" right="0" top="0" bottom="0" header="0" footer="0"/>
  <pageSetup paperSize="9" scale="80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0F210-54BA-435E-B718-0185EF21FB50}">
  <sheetPr>
    <pageSetUpPr fitToPage="1"/>
  </sheetPr>
  <dimension ref="A1:P17"/>
  <sheetViews>
    <sheetView showGridLines="0" zoomScale="97" workbookViewId="0">
      <selection sqref="A1:O2"/>
    </sheetView>
  </sheetViews>
  <sheetFormatPr defaultColWidth="9.16796875" defaultRowHeight="12.75" x14ac:dyDescent="0.15"/>
  <cols>
    <col min="1" max="1" width="3.50390625" style="102" bestFit="1" customWidth="1"/>
    <col min="2" max="2" width="14.5625" style="102" bestFit="1" customWidth="1"/>
    <col min="3" max="3" width="1.6171875" style="102" bestFit="1" customWidth="1"/>
    <col min="4" max="4" width="14.5625" style="102" customWidth="1"/>
    <col min="5" max="5" width="2.96484375" style="102" customWidth="1"/>
    <col min="6" max="6" width="1.6171875" style="102" bestFit="1" customWidth="1"/>
    <col min="7" max="7" width="2.96484375" style="102" bestFit="1" customWidth="1"/>
    <col min="8" max="8" width="1.6171875" style="102" customWidth="1"/>
    <col min="9" max="9" width="2.96484375" style="102" customWidth="1"/>
    <col min="10" max="10" width="1.6171875" style="102" bestFit="1" customWidth="1"/>
    <col min="11" max="11" width="2.96484375" style="102" bestFit="1" customWidth="1"/>
    <col min="12" max="12" width="1.6171875" style="102" customWidth="1"/>
    <col min="13" max="13" width="2.96484375" style="102" customWidth="1"/>
    <col min="14" max="14" width="1.6171875" style="102" bestFit="1" customWidth="1"/>
    <col min="15" max="15" width="2.96484375" style="102" bestFit="1" customWidth="1"/>
    <col min="16" max="16" width="14.5625" style="102" customWidth="1"/>
    <col min="17" max="16384" width="9.16796875" style="102"/>
  </cols>
  <sheetData>
    <row r="1" spans="1:16" ht="13.5" customHeight="1" x14ac:dyDescent="0.15">
      <c r="A1" s="265" t="str">
        <f>CONCATENATE("Liga Pokalen ",DB!B1)</f>
        <v>Liga Pokalen 2026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7"/>
    </row>
    <row r="2" spans="1:16" ht="13.5" customHeight="1" thickBot="1" x14ac:dyDescent="0.2">
      <c r="A2" s="266"/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8"/>
    </row>
    <row r="3" spans="1:16" ht="13.5" customHeight="1" thickTop="1" x14ac:dyDescent="0.15">
      <c r="A3" s="256" t="str">
        <f>CONCATENATE("Semifinaler - Resultater, Uge ",DB!B2-1)</f>
        <v>Semifinaler - Resultater, Uge 42</v>
      </c>
      <c r="B3" s="233"/>
      <c r="C3" s="233"/>
      <c r="D3" s="233"/>
      <c r="E3" s="233"/>
      <c r="F3" s="233"/>
      <c r="G3" s="233"/>
      <c r="H3" s="257"/>
      <c r="I3" s="257"/>
      <c r="J3" s="257"/>
      <c r="K3" s="257"/>
      <c r="L3" s="257"/>
      <c r="M3" s="257"/>
      <c r="N3" s="257"/>
      <c r="O3" s="258"/>
      <c r="P3" s="254" t="s">
        <v>94</v>
      </c>
    </row>
    <row r="4" spans="1:16" ht="13.5" customHeight="1" thickBot="1" x14ac:dyDescent="0.2">
      <c r="A4" s="235"/>
      <c r="B4" s="236"/>
      <c r="C4" s="236"/>
      <c r="D4" s="236"/>
      <c r="E4" s="236"/>
      <c r="F4" s="236"/>
      <c r="G4" s="236"/>
      <c r="H4" s="259"/>
      <c r="I4" s="259"/>
      <c r="J4" s="259"/>
      <c r="K4" s="259"/>
      <c r="L4" s="259"/>
      <c r="M4" s="259"/>
      <c r="N4" s="259"/>
      <c r="O4" s="260"/>
      <c r="P4" s="255"/>
    </row>
    <row r="5" spans="1:16" ht="13.5" customHeight="1" thickTop="1" x14ac:dyDescent="0.15">
      <c r="A5" s="104" t="s">
        <v>56</v>
      </c>
      <c r="B5" s="105" t="str">
        <f>DB!A75</f>
        <v>United</v>
      </c>
      <c r="C5" s="106" t="s">
        <v>20</v>
      </c>
      <c r="D5" s="107" t="str">
        <f>DB!B75</f>
        <v>LPHJ</v>
      </c>
      <c r="E5" s="105">
        <f>DB!O75</f>
        <v>5</v>
      </c>
      <c r="F5" s="106" t="str">
        <f>IF(E5&lt;&gt;"","-","")</f>
        <v>-</v>
      </c>
      <c r="G5" s="107">
        <f>DB!P75</f>
        <v>7</v>
      </c>
      <c r="H5" s="106" t="str">
        <f>IF(I5&lt;&gt;"",",","")</f>
        <v/>
      </c>
      <c r="I5" s="105" t="str">
        <f>DB!R75</f>
        <v/>
      </c>
      <c r="J5" s="106" t="str">
        <f>IF(I5&lt;&gt;"","-","")</f>
        <v/>
      </c>
      <c r="K5" s="107" t="str">
        <f>DB!S75</f>
        <v/>
      </c>
      <c r="L5" s="106" t="str">
        <f>IF(M5&lt;&gt;"",",","")</f>
        <v/>
      </c>
      <c r="M5" s="105" t="str">
        <f>DB!U75</f>
        <v/>
      </c>
      <c r="N5" s="106" t="str">
        <f>IF(M5&lt;&gt;"","-","")</f>
        <v/>
      </c>
      <c r="O5" s="108" t="str">
        <f>DB!V75</f>
        <v/>
      </c>
      <c r="P5" s="101" t="str">
        <f>DB!W75</f>
        <v>LPHJ</v>
      </c>
    </row>
    <row r="6" spans="1:16" ht="13.5" customHeight="1" thickBot="1" x14ac:dyDescent="0.2">
      <c r="A6" s="109" t="s">
        <v>57</v>
      </c>
      <c r="B6" s="110" t="str">
        <f>DB!A76</f>
        <v>Livpool</v>
      </c>
      <c r="C6" s="111" t="s">
        <v>20</v>
      </c>
      <c r="D6" s="112" t="str">
        <f>DB!B76</f>
        <v>Futte</v>
      </c>
      <c r="E6" s="110">
        <f>DB!O76</f>
        <v>5</v>
      </c>
      <c r="F6" s="111" t="str">
        <f>IF(E6&lt;&gt;"","-","")</f>
        <v>-</v>
      </c>
      <c r="G6" s="112">
        <f>DB!P76</f>
        <v>5</v>
      </c>
      <c r="H6" s="111" t="str">
        <f>IF(I6&lt;&gt;"",",","")</f>
        <v>,</v>
      </c>
      <c r="I6" s="110">
        <f>DB!R76</f>
        <v>7</v>
      </c>
      <c r="J6" s="111" t="str">
        <f>IF(I6&lt;&gt;"","-","")</f>
        <v>-</v>
      </c>
      <c r="K6" s="112">
        <f>DB!S76</f>
        <v>7</v>
      </c>
      <c r="L6" s="111" t="str">
        <f>IF(M6&lt;&gt;"",",","")</f>
        <v>,</v>
      </c>
      <c r="M6" s="110">
        <f>DB!U76</f>
        <v>8</v>
      </c>
      <c r="N6" s="111" t="str">
        <f>IF(M6&lt;&gt;"","-","")</f>
        <v>-</v>
      </c>
      <c r="O6" s="113">
        <f>DB!V76</f>
        <v>8</v>
      </c>
      <c r="P6" s="103" t="str">
        <f>DB!W76</f>
        <v/>
      </c>
    </row>
    <row r="7" spans="1:16" ht="13.5" customHeight="1" thickTop="1" x14ac:dyDescent="0.15">
      <c r="A7" s="261" t="str">
        <f>IF(AND(P5&lt;&gt;"",P6&lt;&gt;""),"Finalerne starter i uge 45","")</f>
        <v/>
      </c>
      <c r="B7" s="261"/>
      <c r="C7" s="261"/>
      <c r="D7" s="261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114"/>
    </row>
    <row r="8" spans="1:16" ht="13.5" customHeight="1" x14ac:dyDescent="0.15">
      <c r="A8" s="263"/>
      <c r="B8" s="263"/>
      <c r="C8" s="263"/>
      <c r="D8" s="263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114"/>
    </row>
    <row r="9" spans="1:16" ht="13.5" customHeight="1" x14ac:dyDescent="0.15"/>
    <row r="10" spans="1:16" ht="13.5" customHeight="1" x14ac:dyDescent="0.15"/>
    <row r="11" spans="1:16" ht="13.5" customHeight="1" x14ac:dyDescent="0.15"/>
    <row r="12" spans="1:16" ht="13.5" customHeight="1" x14ac:dyDescent="0.15"/>
    <row r="13" spans="1:16" ht="13.5" customHeight="1" x14ac:dyDescent="0.15"/>
    <row r="14" spans="1:16" ht="13.5" customHeight="1" x14ac:dyDescent="0.15"/>
    <row r="15" spans="1:16" ht="13.5" customHeight="1" x14ac:dyDescent="0.15"/>
    <row r="16" spans="1:16" ht="13.5" customHeight="1" x14ac:dyDescent="0.15"/>
    <row r="17" ht="13.5" customHeight="1" x14ac:dyDescent="0.15"/>
  </sheetData>
  <sheetProtection sheet="1" objects="1" scenarios="1"/>
  <mergeCells count="5">
    <mergeCell ref="P3:P4"/>
    <mergeCell ref="A3:O4"/>
    <mergeCell ref="A7:O8"/>
    <mergeCell ref="A1:O2"/>
    <mergeCell ref="P1:P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4405D-B68A-4B84-B797-35DCEB9E2ECA}">
  <sheetPr>
    <pageSetUpPr fitToPage="1"/>
  </sheetPr>
  <dimension ref="A1:T18"/>
  <sheetViews>
    <sheetView showGridLines="0" zoomScale="97" workbookViewId="0">
      <selection sqref="A1:S2"/>
    </sheetView>
  </sheetViews>
  <sheetFormatPr defaultColWidth="9.16796875" defaultRowHeight="12.75" x14ac:dyDescent="0.15"/>
  <cols>
    <col min="1" max="1" width="3.50390625" style="102" bestFit="1" customWidth="1"/>
    <col min="2" max="2" width="14.5625" style="102" bestFit="1" customWidth="1"/>
    <col min="3" max="3" width="1.6171875" style="102" bestFit="1" customWidth="1"/>
    <col min="4" max="4" width="14.5625" style="102" customWidth="1"/>
    <col min="5" max="5" width="2.96484375" style="102" customWidth="1"/>
    <col min="6" max="6" width="1.6171875" style="102" bestFit="1" customWidth="1"/>
    <col min="7" max="7" width="2.96484375" style="102" bestFit="1" customWidth="1"/>
    <col min="8" max="8" width="1.6171875" style="102" customWidth="1"/>
    <col min="9" max="9" width="2.96484375" style="102" customWidth="1"/>
    <col min="10" max="10" width="1.6171875" style="102" bestFit="1" customWidth="1"/>
    <col min="11" max="11" width="2.96484375" style="102" bestFit="1" customWidth="1"/>
    <col min="12" max="12" width="1.6171875" style="102" customWidth="1"/>
    <col min="13" max="13" width="2.96484375" style="102" customWidth="1"/>
    <col min="14" max="14" width="1.6171875" style="102" bestFit="1" customWidth="1"/>
    <col min="15" max="15" width="2.96484375" style="102" bestFit="1" customWidth="1"/>
    <col min="16" max="16" width="1.6171875" style="102" customWidth="1"/>
    <col min="17" max="17" width="2.96484375" style="102" customWidth="1"/>
    <col min="18" max="18" width="1.6171875" style="102" bestFit="1" customWidth="1"/>
    <col min="19" max="19" width="2.96484375" style="102" bestFit="1" customWidth="1"/>
    <col min="20" max="20" width="14.5625" style="102" customWidth="1"/>
    <col min="21" max="16384" width="9.16796875" style="102"/>
  </cols>
  <sheetData>
    <row r="1" spans="1:20" ht="13.5" customHeight="1" x14ac:dyDescent="0.15">
      <c r="A1" s="265" t="str">
        <f>CONCATENATE("Liga Pokalen ",DB!B1)</f>
        <v>Liga Pokalen 2026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7"/>
    </row>
    <row r="2" spans="1:20" ht="13.5" customHeight="1" thickBot="1" x14ac:dyDescent="0.2">
      <c r="A2" s="266"/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8"/>
    </row>
    <row r="3" spans="1:20" ht="13.5" customHeight="1" thickTop="1" x14ac:dyDescent="0.15">
      <c r="A3" s="256" t="str">
        <f>CONCATENATE("Semifinaler - Resultater, Uge ",DB!B2)</f>
        <v>Semifinaler - Resultater, Uge 43</v>
      </c>
      <c r="B3" s="233"/>
      <c r="C3" s="233"/>
      <c r="D3" s="233"/>
      <c r="E3" s="233"/>
      <c r="F3" s="233"/>
      <c r="G3" s="233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8"/>
      <c r="T3" s="254" t="s">
        <v>94</v>
      </c>
    </row>
    <row r="4" spans="1:20" ht="13.5" customHeight="1" thickBot="1" x14ac:dyDescent="0.2">
      <c r="A4" s="235"/>
      <c r="B4" s="236"/>
      <c r="C4" s="236"/>
      <c r="D4" s="236"/>
      <c r="E4" s="236"/>
      <c r="F4" s="236"/>
      <c r="G4" s="236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60"/>
      <c r="T4" s="255"/>
    </row>
    <row r="5" spans="1:20" ht="13.5" customHeight="1" thickTop="1" x14ac:dyDescent="0.15">
      <c r="A5" s="104" t="s">
        <v>56</v>
      </c>
      <c r="B5" s="105" t="str">
        <f>DB!A75</f>
        <v>United</v>
      </c>
      <c r="C5" s="106" t="s">
        <v>20</v>
      </c>
      <c r="D5" s="107" t="str">
        <f>DB!B75</f>
        <v>LPHJ</v>
      </c>
      <c r="E5" s="105">
        <f>DB!O75</f>
        <v>5</v>
      </c>
      <c r="F5" s="106" t="str">
        <f>IF(E5&lt;&gt;"","-","")</f>
        <v>-</v>
      </c>
      <c r="G5" s="107">
        <f>DB!P75</f>
        <v>7</v>
      </c>
      <c r="H5" s="106" t="str">
        <f>IF(I5&lt;&gt;"",",","")</f>
        <v/>
      </c>
      <c r="I5" s="105" t="str">
        <f>DB!R75</f>
        <v/>
      </c>
      <c r="J5" s="106" t="str">
        <f>IF(I5&lt;&gt;"","-","")</f>
        <v/>
      </c>
      <c r="K5" s="107" t="str">
        <f>DB!S75</f>
        <v/>
      </c>
      <c r="L5" s="106" t="str">
        <f>IF(M5&lt;&gt;"",",","")</f>
        <v/>
      </c>
      <c r="M5" s="105" t="str">
        <f>DB!U75</f>
        <v/>
      </c>
      <c r="N5" s="106" t="str">
        <f>IF(M5&lt;&gt;"","-","")</f>
        <v/>
      </c>
      <c r="O5" s="107" t="str">
        <f>DB!V75</f>
        <v/>
      </c>
      <c r="P5" s="106" t="str">
        <f>IF(Q5&lt;&gt;"",",","")</f>
        <v/>
      </c>
      <c r="Q5" s="105" t="str">
        <f>IF('1. Division'!CG14=13,DB!X75,"")</f>
        <v/>
      </c>
      <c r="R5" s="106" t="str">
        <f>IF(Q5&lt;&gt;"","-","")</f>
        <v/>
      </c>
      <c r="S5" s="108" t="str">
        <f>IF('1. Division'!CG14=13,DB!Z75,"")</f>
        <v/>
      </c>
      <c r="T5" s="101" t="str">
        <f>IF('1. Division'!CG14=13,DB!AG75,DB!W75)</f>
        <v>LPHJ</v>
      </c>
    </row>
    <row r="6" spans="1:20" ht="13.5" customHeight="1" thickBot="1" x14ac:dyDescent="0.2">
      <c r="A6" s="109" t="s">
        <v>57</v>
      </c>
      <c r="B6" s="110" t="str">
        <f>DB!A76</f>
        <v>Livpool</v>
      </c>
      <c r="C6" s="111" t="s">
        <v>20</v>
      </c>
      <c r="D6" s="112" t="str">
        <f>DB!B76</f>
        <v>Futte</v>
      </c>
      <c r="E6" s="110">
        <f>DB!O76</f>
        <v>5</v>
      </c>
      <c r="F6" s="111" t="str">
        <f>IF(E6&lt;&gt;"","-","")</f>
        <v>-</v>
      </c>
      <c r="G6" s="112">
        <f>DB!P76</f>
        <v>5</v>
      </c>
      <c r="H6" s="111" t="str">
        <f>IF(I6&lt;&gt;"",",","")</f>
        <v>,</v>
      </c>
      <c r="I6" s="110">
        <f>DB!R76</f>
        <v>7</v>
      </c>
      <c r="J6" s="111" t="str">
        <f>IF(I6&lt;&gt;"","-","")</f>
        <v>-</v>
      </c>
      <c r="K6" s="112">
        <f>DB!S76</f>
        <v>7</v>
      </c>
      <c r="L6" s="111" t="str">
        <f>IF(M6&lt;&gt;"",",","")</f>
        <v>,</v>
      </c>
      <c r="M6" s="110">
        <f>DB!U76</f>
        <v>8</v>
      </c>
      <c r="N6" s="111" t="str">
        <f>IF(M6&lt;&gt;"","-","")</f>
        <v>-</v>
      </c>
      <c r="O6" s="112">
        <f>DB!V76</f>
        <v>8</v>
      </c>
      <c r="P6" s="111" t="str">
        <f>IF(Q6&lt;&gt;"",",","")</f>
        <v>,</v>
      </c>
      <c r="Q6" s="110">
        <f>IF('1. Division'!CG14=13,DB!X76,"")</f>
        <v>2</v>
      </c>
      <c r="R6" s="111" t="str">
        <f>IF(Q6&lt;&gt;"","-","")</f>
        <v>-</v>
      </c>
      <c r="S6" s="113">
        <f>IF('1. Division'!CG14=13,DB!Z76,"")</f>
        <v>4</v>
      </c>
      <c r="T6" s="103" t="str">
        <f>IF('1. Division'!CG14=13,DB!AG76,DB!W76)</f>
        <v>Futte</v>
      </c>
    </row>
    <row r="7" spans="1:20" ht="13.5" customHeight="1" thickTop="1" x14ac:dyDescent="0.15">
      <c r="A7" s="261" t="str">
        <f>IF(AND(T5&lt;&gt;"",T6&lt;&gt;""),"Finalerne starter i uge 45","")</f>
        <v>Finalerne starter i uge 45</v>
      </c>
      <c r="B7" s="261"/>
      <c r="C7" s="261"/>
      <c r="D7" s="261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</row>
    <row r="8" spans="1:20" ht="13.5" customHeight="1" thickBot="1" x14ac:dyDescent="0.2">
      <c r="A8" s="263"/>
      <c r="B8" s="263"/>
      <c r="C8" s="263"/>
      <c r="D8" s="263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</row>
    <row r="9" spans="1:20" ht="13.5" customHeight="1" thickTop="1" x14ac:dyDescent="0.15">
      <c r="A9" s="256" t="str">
        <f>IF('1. Division'!CG14=13,"Finalen","")</f>
        <v>Finalen</v>
      </c>
      <c r="B9" s="277"/>
      <c r="C9" s="277"/>
      <c r="D9" s="278"/>
    </row>
    <row r="10" spans="1:20" ht="13.5" customHeight="1" thickBot="1" x14ac:dyDescent="0.2">
      <c r="A10" s="279"/>
      <c r="B10" s="280"/>
      <c r="C10" s="280"/>
      <c r="D10" s="281"/>
    </row>
    <row r="11" spans="1:20" ht="13.5" customHeight="1" thickTop="1" x14ac:dyDescent="0.15">
      <c r="A11" s="269" t="str">
        <f>IF('1. Division'!CG14=13,"1.","")</f>
        <v>1.</v>
      </c>
      <c r="B11" s="271" t="str">
        <f>IF('1. Division'!CG14=13,DB!AG75,"")</f>
        <v>LPHJ</v>
      </c>
      <c r="C11" s="273" t="str">
        <f>IF('1. Division'!CG14=13,"-","")</f>
        <v>-</v>
      </c>
      <c r="D11" s="275" t="str">
        <f>IF('1. Division'!CG14=13,DB!AG76,"")</f>
        <v>Futte</v>
      </c>
    </row>
    <row r="12" spans="1:20" ht="13.5" customHeight="1" thickBot="1" x14ac:dyDescent="0.2">
      <c r="A12" s="270"/>
      <c r="B12" s="272"/>
      <c r="C12" s="274"/>
      <c r="D12" s="276"/>
    </row>
    <row r="13" spans="1:20" ht="13.5" customHeight="1" thickTop="1" thickBot="1" x14ac:dyDescent="0.2"/>
    <row r="14" spans="1:20" ht="13.5" customHeight="1" thickTop="1" x14ac:dyDescent="0.15">
      <c r="A14" s="256" t="str">
        <f>IF('1. Division'!CG14=13,"3./4.-pladsen","")</f>
        <v>3./4.-pladsen</v>
      </c>
      <c r="B14" s="277"/>
      <c r="C14" s="277"/>
      <c r="D14" s="278"/>
    </row>
    <row r="15" spans="1:20" ht="13.5" customHeight="1" thickBot="1" x14ac:dyDescent="0.2">
      <c r="A15" s="279"/>
      <c r="B15" s="280"/>
      <c r="C15" s="280"/>
      <c r="D15" s="281"/>
    </row>
    <row r="16" spans="1:20" ht="13.5" customHeight="1" thickTop="1" x14ac:dyDescent="0.15">
      <c r="A16" s="269" t="str">
        <f>IF('1. Division'!CG14=13,"2.","")</f>
        <v>2.</v>
      </c>
      <c r="B16" s="271" t="str">
        <f>IF('1. Division'!CG14=13,DB!AH75,"")</f>
        <v>United</v>
      </c>
      <c r="C16" s="273" t="str">
        <f>IF('1. Division'!CG14=13,"-","")</f>
        <v>-</v>
      </c>
      <c r="D16" s="275" t="str">
        <f>IF('1. Division'!CG14=13,DB!AH76,"")</f>
        <v>Livpool</v>
      </c>
    </row>
    <row r="17" spans="1:4" ht="13.5" customHeight="1" thickBot="1" x14ac:dyDescent="0.2">
      <c r="A17" s="270"/>
      <c r="B17" s="272"/>
      <c r="C17" s="274"/>
      <c r="D17" s="276"/>
    </row>
    <row r="18" spans="1:4" ht="13.5" thickTop="1" x14ac:dyDescent="0.15"/>
  </sheetData>
  <sheetProtection sheet="1" objects="1" scenarios="1"/>
  <mergeCells count="15">
    <mergeCell ref="T1:T2"/>
    <mergeCell ref="A9:D10"/>
    <mergeCell ref="T3:T4"/>
    <mergeCell ref="A7:D8"/>
    <mergeCell ref="A3:S4"/>
    <mergeCell ref="A16:A17"/>
    <mergeCell ref="B16:B17"/>
    <mergeCell ref="C16:C17"/>
    <mergeCell ref="D16:D17"/>
    <mergeCell ref="A1:S2"/>
    <mergeCell ref="A11:A12"/>
    <mergeCell ref="B11:B12"/>
    <mergeCell ref="C11:C12"/>
    <mergeCell ref="D11:D12"/>
    <mergeCell ref="A14:D15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CA627-0869-4566-9B2C-6EE20AB47404}">
  <sheetPr>
    <pageSetUpPr fitToPage="1"/>
  </sheetPr>
  <dimension ref="A1:W16"/>
  <sheetViews>
    <sheetView showGridLines="0" workbookViewId="0">
      <selection sqref="A1:W2"/>
    </sheetView>
  </sheetViews>
  <sheetFormatPr defaultColWidth="9.16796875" defaultRowHeight="12.75" x14ac:dyDescent="0.15"/>
  <cols>
    <col min="1" max="1" width="14.15625" style="67" bestFit="1" customWidth="1"/>
    <col min="2" max="2" width="1.6171875" style="67" bestFit="1" customWidth="1"/>
    <col min="3" max="3" width="14.15625" style="67" customWidth="1"/>
    <col min="4" max="4" width="4.04296875" style="67" customWidth="1"/>
    <col min="5" max="5" width="1.6171875" style="67" bestFit="1" customWidth="1"/>
    <col min="6" max="6" width="4.04296875" style="67" customWidth="1"/>
    <col min="7" max="7" width="3.1015625" style="67" customWidth="1"/>
    <col min="8" max="8" width="3.1015625" style="67" bestFit="1" customWidth="1"/>
    <col min="9" max="9" width="14.15625" style="67" customWidth="1"/>
    <col min="10" max="10" width="3.1015625" style="67" bestFit="1" customWidth="1"/>
    <col min="11" max="11" width="1.6171875" style="67" customWidth="1"/>
    <col min="12" max="13" width="4.04296875" style="67" bestFit="1" customWidth="1"/>
    <col min="14" max="14" width="1.6171875" style="67" bestFit="1" customWidth="1"/>
    <col min="15" max="16" width="4.04296875" style="67" bestFit="1" customWidth="1"/>
    <col min="17" max="17" width="3.1015625" style="67" customWidth="1"/>
    <col min="18" max="18" width="14.15625" style="67" customWidth="1"/>
    <col min="19" max="19" width="1.6171875" style="67" customWidth="1"/>
    <col min="20" max="20" width="14.15625" style="67" customWidth="1"/>
    <col min="21" max="21" width="4.04296875" style="67" customWidth="1"/>
    <col min="22" max="22" width="1.6171875" style="67" customWidth="1"/>
    <col min="23" max="23" width="4.04296875" style="67" customWidth="1"/>
    <col min="24" max="16384" width="9.16796875" style="67"/>
  </cols>
  <sheetData>
    <row r="1" spans="1:23" ht="13.5" customHeight="1" x14ac:dyDescent="0.15">
      <c r="A1" s="282" t="str">
        <f>CONCATENATE("Liga Cup ",DB!B1," - Semifinalerunden")</f>
        <v>Liga Cup 2026 - Semifinalerunden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</row>
    <row r="2" spans="1:23" ht="13.5" customHeight="1" thickBot="1" x14ac:dyDescent="0.2">
      <c r="A2" s="282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</row>
    <row r="3" spans="1:23" ht="17.25" customHeight="1" thickTop="1" thickBot="1" x14ac:dyDescent="0.2">
      <c r="A3" s="286" t="str">
        <f>IF('1. Division'!CG14=13,DB!E81,DB!A81)</f>
        <v>Pulje 1 - Uge 43</v>
      </c>
      <c r="B3" s="287"/>
      <c r="C3" s="288"/>
      <c r="D3" s="283" t="s">
        <v>77</v>
      </c>
      <c r="E3" s="284"/>
      <c r="F3" s="285"/>
      <c r="H3" s="289" t="s">
        <v>80</v>
      </c>
      <c r="I3" s="290"/>
      <c r="J3" s="290"/>
      <c r="K3" s="290"/>
      <c r="L3" s="290"/>
      <c r="M3" s="290"/>
      <c r="N3" s="290"/>
      <c r="O3" s="290"/>
      <c r="P3" s="291"/>
      <c r="R3" s="286" t="str">
        <f>IF('1. Division'!CG14=13,DB!I81,DB!E81)</f>
        <v>Pulje 1 - Uge 44</v>
      </c>
      <c r="S3" s="287"/>
      <c r="T3" s="288"/>
      <c r="U3" s="283" t="s">
        <v>77</v>
      </c>
      <c r="V3" s="284"/>
      <c r="W3" s="285"/>
    </row>
    <row r="4" spans="1:23" ht="13.5" customHeight="1" thickTop="1" thickBot="1" x14ac:dyDescent="0.2">
      <c r="A4" s="68" t="str">
        <f>IF('1. Division'!CG14=13,DB!E82,DB!A82)</f>
        <v>Lucky</v>
      </c>
      <c r="B4" s="69" t="s">
        <v>20</v>
      </c>
      <c r="C4" s="70" t="str">
        <f>IF('1. Division'!CG14=13,DB!F82,DB!B82)</f>
        <v>Benbo</v>
      </c>
      <c r="D4" s="68">
        <f>IF('1. Division'!CG14=13,DB!G82,DB!C82)</f>
        <v>2</v>
      </c>
      <c r="E4" s="69" t="s">
        <v>20</v>
      </c>
      <c r="F4" s="70">
        <f>IF('1. Division'!CG14=13,DB!H82,DB!D82)</f>
        <v>4</v>
      </c>
      <c r="H4" s="68" t="str">
        <f>IF('1. Division'!CG14=13,CONCATENATE(DB!AM81,"."),CONCATENATE(DB!AI81,"."))</f>
        <v>1.</v>
      </c>
      <c r="I4" s="71" t="str">
        <f>IF('1. Division'!CG14=13,DB!AN81,DB!K81)</f>
        <v>Benbo</v>
      </c>
      <c r="J4" s="69" t="str">
        <f>IF('1. Division'!CG14=13,DB!AO81,DB!L81)</f>
        <v>(1)</v>
      </c>
      <c r="K4" s="69"/>
      <c r="L4" s="69">
        <f>IF('1. Division'!CG14=13,DB!AP81,DB!V81)</f>
        <v>2</v>
      </c>
      <c r="M4" s="72">
        <f>IF('1. Division'!CG14=13,DB!AQ81,DB!X81)</f>
        <v>13</v>
      </c>
      <c r="N4" s="69" t="s">
        <v>20</v>
      </c>
      <c r="O4" s="71">
        <f>IF('1. Division'!CG14=13,DB!AR81,DB!AC81)</f>
        <v>5</v>
      </c>
      <c r="P4" s="73">
        <f>IF('1. Division'!CG14=13,DB!AS81,DB!AF81)</f>
        <v>6</v>
      </c>
      <c r="R4" s="68" t="str">
        <f>IF('1. Division'!CG14=13,DB!I82,DB!E82)</f>
        <v>Lucky</v>
      </c>
      <c r="S4" s="69" t="s">
        <v>20</v>
      </c>
      <c r="T4" s="70" t="str">
        <f>IF('1. Division'!CG14=13,DB!J82,DB!F82)</f>
        <v>Percy</v>
      </c>
      <c r="U4" s="68"/>
      <c r="V4" s="69" t="s">
        <v>20</v>
      </c>
      <c r="W4" s="70"/>
    </row>
    <row r="5" spans="1:23" ht="13.5" customHeight="1" x14ac:dyDescent="0.15">
      <c r="A5" s="74" t="str">
        <f>IF('1. Division'!CG14=13,DB!E83,DB!A83)</f>
        <v>Schøn</v>
      </c>
      <c r="B5" s="75" t="s">
        <v>20</v>
      </c>
      <c r="C5" s="76" t="str">
        <f>IF('1. Division'!CG14=13,DB!F83,DB!B83)</f>
        <v>Percy</v>
      </c>
      <c r="D5" s="74">
        <f>IF('1. Division'!CG14=13,DB!G83,DB!C83)</f>
        <v>3</v>
      </c>
      <c r="E5" s="75" t="s">
        <v>20</v>
      </c>
      <c r="F5" s="76">
        <f>IF('1. Division'!CG14=13,DB!H83,DB!D83)</f>
        <v>4</v>
      </c>
      <c r="H5" s="89" t="str">
        <f>IF('1. Division'!CG14=13,CONCATENATE(DB!AM82,"."),CONCATENATE(DB!AI82,"."))</f>
        <v>2.</v>
      </c>
      <c r="I5" s="90" t="str">
        <f>IF('1. Division'!CG14=13,DB!AN82,DB!K82)</f>
        <v>Percy</v>
      </c>
      <c r="J5" s="91" t="str">
        <f>IF('1. Division'!CG14=13,DB!AO82,DB!L82)</f>
        <v>(2)</v>
      </c>
      <c r="K5" s="91"/>
      <c r="L5" s="91">
        <f>IF('1. Division'!CG14=13,DB!AP82,DB!V82)</f>
        <v>2</v>
      </c>
      <c r="M5" s="92">
        <f>IF('1. Division'!CG14=13,DB!AQ82,DB!X82)</f>
        <v>12</v>
      </c>
      <c r="N5" s="91" t="s">
        <v>20</v>
      </c>
      <c r="O5" s="90">
        <f>IF('1. Division'!CG14=13,DB!AR82,DB!AC82)</f>
        <v>8</v>
      </c>
      <c r="P5" s="93">
        <f>IF('1. Division'!CG14=13,DB!AS82,DB!AF82)</f>
        <v>6</v>
      </c>
      <c r="R5" s="74" t="str">
        <f>IF('1. Division'!CG14=13,DB!I83,DB!E83)</f>
        <v>LUFCMOT</v>
      </c>
      <c r="S5" s="75" t="s">
        <v>20</v>
      </c>
      <c r="T5" s="76" t="str">
        <f>IF('1. Division'!CG14=13,DB!J83,DB!F83)</f>
        <v>Schøn</v>
      </c>
      <c r="U5" s="74"/>
      <c r="V5" s="75" t="s">
        <v>20</v>
      </c>
      <c r="W5" s="76"/>
    </row>
    <row r="6" spans="1:23" ht="13.5" customHeight="1" thickBot="1" x14ac:dyDescent="0.2">
      <c r="A6" s="80" t="str">
        <f>IF('1. Division'!CG14=13,DB!E84,DB!A84)</f>
        <v>LUFCMOT</v>
      </c>
      <c r="B6" s="81" t="s">
        <v>20</v>
      </c>
      <c r="C6" s="82" t="str">
        <f>IF('1. Division'!CG14=13,DB!F84,DB!B84)</f>
        <v>Reserve</v>
      </c>
      <c r="D6" s="80">
        <f>IF('1. Division'!CG14=13,DB!G84,DB!C84)</f>
        <v>4</v>
      </c>
      <c r="E6" s="81" t="s">
        <v>20</v>
      </c>
      <c r="F6" s="82">
        <f>IF('1. Division'!CG14=13,DB!H84,DB!D84)</f>
        <v>4</v>
      </c>
      <c r="H6" s="74" t="str">
        <f>IF('1. Division'!CG14=13,CONCATENATE(DB!AM83,"."),CONCATENATE(DB!AI83,"."))</f>
        <v>3.</v>
      </c>
      <c r="I6" s="77" t="str">
        <f>IF('1. Division'!CG14=13,DB!AN83,DB!K83)</f>
        <v>LUFCMOT</v>
      </c>
      <c r="J6" s="75" t="str">
        <f>IF('1. Division'!CG14=13,DB!AO83,DB!L83)</f>
        <v>(3)</v>
      </c>
      <c r="K6" s="75"/>
      <c r="L6" s="75">
        <f>IF('1. Division'!CG14=13,DB!AP83,DB!V83)</f>
        <v>2</v>
      </c>
      <c r="M6" s="78">
        <f>IF('1. Division'!CG14=13,DB!AQ83,DB!X83)</f>
        <v>9</v>
      </c>
      <c r="N6" s="75" t="s">
        <v>20</v>
      </c>
      <c r="O6" s="77">
        <f>IF('1. Division'!CG14=13,DB!AR83,DB!AC83)</f>
        <v>12</v>
      </c>
      <c r="P6" s="79">
        <f>IF('1. Division'!CG14=13,DB!AS83,DB!AF83)</f>
        <v>1</v>
      </c>
      <c r="R6" s="80" t="str">
        <f>IF('1. Division'!CG14=13,DB!I84,DB!E84)</f>
        <v>Benbo</v>
      </c>
      <c r="S6" s="81" t="s">
        <v>20</v>
      </c>
      <c r="T6" s="82" t="str">
        <f>IF('1. Division'!CG14=13,DB!J84,DB!F84)</f>
        <v>Reserve</v>
      </c>
      <c r="U6" s="80"/>
      <c r="V6" s="81" t="s">
        <v>20</v>
      </c>
      <c r="W6" s="82"/>
    </row>
    <row r="7" spans="1:23" ht="13.5" customHeight="1" thickTop="1" x14ac:dyDescent="0.15">
      <c r="H7" s="74" t="str">
        <f>IF('1. Division'!CG14=13,CONCATENATE(DB!AM84,"."),CONCATENATE(DB!AI84,"."))</f>
        <v>4.</v>
      </c>
      <c r="I7" s="77" t="str">
        <f>IF('1. Division'!CG14=13,DB!AN84,DB!K84)</f>
        <v>Lucky</v>
      </c>
      <c r="J7" s="75" t="str">
        <f>IF('1. Division'!CG14=13,DB!AO84,DB!L84)</f>
        <v>(3)</v>
      </c>
      <c r="K7" s="75"/>
      <c r="L7" s="75">
        <f>IF('1. Division'!CG14=13,DB!AP84,DB!V84)</f>
        <v>2</v>
      </c>
      <c r="M7" s="78">
        <f>IF('1. Division'!CG14=13,DB!AQ84,DB!X84)</f>
        <v>7</v>
      </c>
      <c r="N7" s="75" t="s">
        <v>20</v>
      </c>
      <c r="O7" s="77">
        <f>IF('1. Division'!CG14=13,DB!AR84,DB!AC84)</f>
        <v>11</v>
      </c>
      <c r="P7" s="79">
        <f>IF('1. Division'!CG14=13,DB!AS84,DB!AF84)</f>
        <v>0</v>
      </c>
    </row>
    <row r="8" spans="1:23" ht="13.5" customHeight="1" thickBot="1" x14ac:dyDescent="0.2">
      <c r="H8" s="80" t="str">
        <f>IF('1. Division'!CG14=13,CONCATENATE(DB!AM85,"."),CONCATENATE(DB!AI85,"."))</f>
        <v>5.</v>
      </c>
      <c r="I8" s="83" t="str">
        <f>IF('1. Division'!CG14=13,DB!AN85,DB!K85)</f>
        <v>Schøn</v>
      </c>
      <c r="J8" s="81" t="str">
        <f>IF('1. Division'!CG14=13,DB!AO85,DB!L85)</f>
        <v>(3)</v>
      </c>
      <c r="K8" s="81"/>
      <c r="L8" s="81">
        <f>IF('1. Division'!CG14=13,DB!AP85,DB!V85)</f>
        <v>2</v>
      </c>
      <c r="M8" s="84">
        <f>IF('1. Division'!CG14=13,DB!AQ85,DB!X85)</f>
        <v>6</v>
      </c>
      <c r="N8" s="81" t="s">
        <v>20</v>
      </c>
      <c r="O8" s="83">
        <f>IF('1. Division'!CG14=13,DB!AR85,DB!AC85)</f>
        <v>13</v>
      </c>
      <c r="P8" s="85">
        <f>IF('1. Division'!CG14=13,DB!AS85,DB!AF85)</f>
        <v>0</v>
      </c>
    </row>
    <row r="9" spans="1:23" ht="13.5" customHeight="1" thickTop="1" thickBot="1" x14ac:dyDescent="0.2"/>
    <row r="10" spans="1:23" ht="17.25" customHeight="1" thickTop="1" thickBot="1" x14ac:dyDescent="0.2">
      <c r="A10" s="286" t="str">
        <f>IF('1. Division'!CG14=13,DB!E85,DB!A85)</f>
        <v>Pulje 2 - Uge 43</v>
      </c>
      <c r="B10" s="287"/>
      <c r="C10" s="288"/>
      <c r="D10" s="283" t="s">
        <v>77</v>
      </c>
      <c r="E10" s="284"/>
      <c r="F10" s="285"/>
      <c r="H10" s="289" t="s">
        <v>81</v>
      </c>
      <c r="I10" s="290"/>
      <c r="J10" s="290"/>
      <c r="K10" s="290"/>
      <c r="L10" s="290"/>
      <c r="M10" s="290"/>
      <c r="N10" s="290"/>
      <c r="O10" s="290"/>
      <c r="P10" s="291"/>
      <c r="R10" s="286" t="str">
        <f>IF('1. Division'!CG14=13,DB!I85,DB!E85)</f>
        <v>Pulje 2 - Uge 44</v>
      </c>
      <c r="S10" s="287"/>
      <c r="T10" s="288"/>
      <c r="U10" s="283" t="s">
        <v>77</v>
      </c>
      <c r="V10" s="284"/>
      <c r="W10" s="285"/>
    </row>
    <row r="11" spans="1:23" ht="13.5" customHeight="1" thickTop="1" thickBot="1" x14ac:dyDescent="0.2">
      <c r="A11" s="68" t="str">
        <f>IF('1. Division'!CG14=13,DB!E86,DB!A86)</f>
        <v>SPVK</v>
      </c>
      <c r="B11" s="69" t="s">
        <v>20</v>
      </c>
      <c r="C11" s="70" t="str">
        <f>IF('1. Division'!CG14=13,DB!F86,DB!B86)</f>
        <v>Kudsken</v>
      </c>
      <c r="D11" s="68">
        <f>IF('1. Division'!CG14=13,DB!G86,DB!C86)</f>
        <v>4</v>
      </c>
      <c r="E11" s="69" t="s">
        <v>20</v>
      </c>
      <c r="F11" s="70">
        <f>IF('1. Division'!CG14=13,DB!H86,DB!D86)</f>
        <v>4</v>
      </c>
      <c r="H11" s="68" t="str">
        <f>IF('1. Division'!CG14=13,CONCATENATE(DB!AM87,"."),CONCATENATE(DB!AI87,"."))</f>
        <v>1.</v>
      </c>
      <c r="I11" s="71" t="str">
        <f>IF('1. Division'!CG14=13,DB!AN87,DB!K87)</f>
        <v>SPVK</v>
      </c>
      <c r="J11" s="69" t="str">
        <f>IF('1. Division'!CG14=13,DB!AO87,DB!L87)</f>
        <v>(1)</v>
      </c>
      <c r="K11" s="69"/>
      <c r="L11" s="69">
        <f>IF('1. Division'!CG14=13,DB!AP87,DB!V87)</f>
        <v>2</v>
      </c>
      <c r="M11" s="72">
        <f>IF('1. Division'!CG14=13,DB!AQ87,DB!X87)</f>
        <v>12</v>
      </c>
      <c r="N11" s="69" t="s">
        <v>20</v>
      </c>
      <c r="O11" s="71">
        <f>IF('1. Division'!CG14=13,DB!AR87,DB!AC87)</f>
        <v>11</v>
      </c>
      <c r="P11" s="73">
        <f>IF('1. Division'!CG14=13,DB!AS87,DB!AF87)</f>
        <v>4</v>
      </c>
      <c r="R11" s="68" t="str">
        <f>IF('1. Division'!CG14=13,DB!I86,DB!E86)</f>
        <v>SPVK</v>
      </c>
      <c r="S11" s="69" t="s">
        <v>20</v>
      </c>
      <c r="T11" s="70" t="str">
        <f>IF('1. Division'!CG14=13,DB!J86,DB!F86)</f>
        <v>Højgård</v>
      </c>
      <c r="U11" s="68"/>
      <c r="V11" s="69" t="s">
        <v>20</v>
      </c>
      <c r="W11" s="70"/>
    </row>
    <row r="12" spans="1:23" ht="13.5" customHeight="1" x14ac:dyDescent="0.15">
      <c r="A12" s="74" t="str">
        <f>IF('1. Division'!CG14=13,DB!E87,DB!A87)</f>
        <v>Anfield</v>
      </c>
      <c r="B12" s="75" t="s">
        <v>20</v>
      </c>
      <c r="C12" s="76" t="str">
        <f>IF('1. Division'!CG14=13,DB!F87,DB!B87)</f>
        <v>Højgård</v>
      </c>
      <c r="D12" s="74">
        <f>IF('1. Division'!CG14=13,DB!G87,DB!C87)</f>
        <v>2</v>
      </c>
      <c r="E12" s="75" t="s">
        <v>20</v>
      </c>
      <c r="F12" s="76">
        <f>IF('1. Division'!CG14=13,DB!H87,DB!D87)</f>
        <v>6</v>
      </c>
      <c r="H12" s="89" t="str">
        <f>IF('1. Division'!CG14=13,CONCATENATE(DB!AM88,"."),CONCATENATE(DB!AI88,"."))</f>
        <v>2.</v>
      </c>
      <c r="I12" s="90" t="str">
        <f>IF('1. Division'!CG14=13,DB!AN88,DB!K88)</f>
        <v>Højgård</v>
      </c>
      <c r="J12" s="91" t="str">
        <f>IF('1. Division'!CG14=13,DB!AO88,DB!L88)</f>
        <v>(3)</v>
      </c>
      <c r="K12" s="91"/>
      <c r="L12" s="91">
        <f>IF('1. Division'!CG14=13,DB!AP88,DB!V88)</f>
        <v>2</v>
      </c>
      <c r="M12" s="92">
        <f>IF('1. Division'!CG14=13,DB!AQ88,DB!X88)</f>
        <v>13</v>
      </c>
      <c r="N12" s="91" t="s">
        <v>20</v>
      </c>
      <c r="O12" s="90">
        <f>IF('1. Division'!CG14=13,DB!AR88,DB!AC88)</f>
        <v>11</v>
      </c>
      <c r="P12" s="93">
        <f>IF('1. Division'!CG14=13,DB!AS88,DB!AF88)</f>
        <v>3</v>
      </c>
      <c r="R12" s="74" t="str">
        <f>IF('1. Division'!CG14=13,DB!I87,DB!E87)</f>
        <v>Frydkær</v>
      </c>
      <c r="S12" s="75" t="s">
        <v>20</v>
      </c>
      <c r="T12" s="76" t="str">
        <f>IF('1. Division'!CG14=13,DB!J87,DB!F87)</f>
        <v>Anfield</v>
      </c>
      <c r="U12" s="74"/>
      <c r="V12" s="75" t="s">
        <v>20</v>
      </c>
      <c r="W12" s="76"/>
    </row>
    <row r="13" spans="1:23" ht="13.5" customHeight="1" thickBot="1" x14ac:dyDescent="0.2">
      <c r="A13" s="80" t="str">
        <f>IF('1. Division'!CG14=13,DB!E88,DB!A88)</f>
        <v>Frydkær</v>
      </c>
      <c r="B13" s="81" t="s">
        <v>20</v>
      </c>
      <c r="C13" s="82" t="str">
        <f>IF('1. Division'!CG14=13,DB!F88,DB!B88)</f>
        <v>Reserve</v>
      </c>
      <c r="D13" s="80">
        <f>IF('1. Division'!CG14=13,DB!G88,DB!C88)</f>
        <v>3</v>
      </c>
      <c r="E13" s="81" t="s">
        <v>20</v>
      </c>
      <c r="F13" s="82">
        <f>IF('1. Division'!CG14=13,DB!H88,DB!D88)</f>
        <v>4</v>
      </c>
      <c r="H13" s="74" t="str">
        <f>IF('1. Division'!CG14=13,CONCATENATE(DB!AM89,"."),CONCATENATE(DB!AI89,"."))</f>
        <v>3.</v>
      </c>
      <c r="I13" s="77" t="str">
        <f>IF('1. Division'!CG14=13,DB!AN89,DB!K89)</f>
        <v>Frydkær</v>
      </c>
      <c r="J13" s="75" t="str">
        <f>IF('1. Division'!CG14=13,DB!AO89,DB!L89)</f>
        <v>(1)</v>
      </c>
      <c r="K13" s="75"/>
      <c r="L13" s="75">
        <f>IF('1. Division'!CG14=13,DB!AP89,DB!V89)</f>
        <v>2</v>
      </c>
      <c r="M13" s="78">
        <f>IF('1. Division'!CG14=13,DB!AQ89,DB!X89)</f>
        <v>12</v>
      </c>
      <c r="N13" s="75" t="s">
        <v>20</v>
      </c>
      <c r="O13" s="77">
        <f>IF('1. Division'!CG14=13,DB!AR89,DB!AC89)</f>
        <v>11</v>
      </c>
      <c r="P13" s="79">
        <f>IF('1. Division'!CG14=13,DB!AS89,DB!AF89)</f>
        <v>3</v>
      </c>
      <c r="R13" s="80" t="str">
        <f>IF('1. Division'!CG14=13,DB!I88,DB!E88)</f>
        <v>Kudsken</v>
      </c>
      <c r="S13" s="81" t="s">
        <v>20</v>
      </c>
      <c r="T13" s="82" t="str">
        <f>IF('1. Division'!CG14=13,DB!J88,DB!F88)</f>
        <v>Reserve</v>
      </c>
      <c r="U13" s="80"/>
      <c r="V13" s="81" t="s">
        <v>20</v>
      </c>
      <c r="W13" s="82"/>
    </row>
    <row r="14" spans="1:23" ht="13.5" customHeight="1" thickTop="1" x14ac:dyDescent="0.15">
      <c r="H14" s="74" t="str">
        <f>IF('1. Division'!CG14=13,CONCATENATE(DB!AM90,"."),CONCATENATE(DB!AI90,"."))</f>
        <v>4.</v>
      </c>
      <c r="I14" s="77" t="str">
        <f>IF('1. Division'!CG14=13,DB!AN90,DB!K90)</f>
        <v>Anfield</v>
      </c>
      <c r="J14" s="75" t="str">
        <f>IF('1. Division'!CG14=13,DB!AO90,DB!L90)</f>
        <v>(3)</v>
      </c>
      <c r="K14" s="75"/>
      <c r="L14" s="75">
        <f>IF('1. Division'!CG14=13,DB!AP90,DB!V90)</f>
        <v>2</v>
      </c>
      <c r="M14" s="78">
        <f>IF('1. Division'!CG14=13,DB!AQ90,DB!X90)</f>
        <v>10</v>
      </c>
      <c r="N14" s="75" t="s">
        <v>20</v>
      </c>
      <c r="O14" s="77">
        <f>IF('1. Division'!CG14=13,DB!AR90,DB!AC90)</f>
        <v>13</v>
      </c>
      <c r="P14" s="79">
        <f>IF('1. Division'!CG14=13,DB!AS90,DB!AF90)</f>
        <v>3</v>
      </c>
    </row>
    <row r="15" spans="1:23" ht="13.5" customHeight="1" thickBot="1" x14ac:dyDescent="0.2">
      <c r="H15" s="80" t="str">
        <f>IF('1. Division'!CG14=13,CONCATENATE(DB!AM91,"."),CONCATENATE(DB!AI91,"."))</f>
        <v>5.</v>
      </c>
      <c r="I15" s="83" t="str">
        <f>IF('1. Division'!CG14=13,DB!AN91,DB!K91)</f>
        <v>Kudsken</v>
      </c>
      <c r="J15" s="81" t="str">
        <f>IF('1. Division'!CG14=13,DB!AO91,DB!L91)</f>
        <v>(3)</v>
      </c>
      <c r="K15" s="81"/>
      <c r="L15" s="81">
        <f>IF('1. Division'!CG14=13,DB!AP91,DB!V91)</f>
        <v>2</v>
      </c>
      <c r="M15" s="84">
        <f>IF('1. Division'!CG14=13,DB!AQ91,DB!X91)</f>
        <v>11</v>
      </c>
      <c r="N15" s="81" t="s">
        <v>20</v>
      </c>
      <c r="O15" s="83">
        <f>IF('1. Division'!CG14=13,DB!AR91,DB!AC91)</f>
        <v>12</v>
      </c>
      <c r="P15" s="85">
        <f>IF('1. Division'!CG14=13,DB!AS91,DB!AF91)</f>
        <v>1</v>
      </c>
    </row>
    <row r="16" spans="1:23" ht="13.5" thickTop="1" x14ac:dyDescent="0.15"/>
  </sheetData>
  <sheetProtection sheet="1" objects="1" scenarios="1"/>
  <mergeCells count="11">
    <mergeCell ref="A1:W2"/>
    <mergeCell ref="U10:W10"/>
    <mergeCell ref="A3:C3"/>
    <mergeCell ref="D3:F3"/>
    <mergeCell ref="A10:C10"/>
    <mergeCell ref="D10:F10"/>
    <mergeCell ref="H10:P10"/>
    <mergeCell ref="R10:T10"/>
    <mergeCell ref="H3:P3"/>
    <mergeCell ref="R3:T3"/>
    <mergeCell ref="U3:W3"/>
  </mergeCells>
  <phoneticPr fontId="0" type="noConversion"/>
  <printOptions horizontalCentered="1"/>
  <pageMargins left="0" right="0" top="0" bottom="0" header="0" footer="0"/>
  <pageSetup paperSize="9" orientation="landscape" horizontalDpi="4294967293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BF830-1B28-441F-9216-8FF8E6ED2F02}">
  <dimension ref="A1:BR91"/>
  <sheetViews>
    <sheetView workbookViewId="0"/>
  </sheetViews>
  <sheetFormatPr defaultColWidth="9.16796875" defaultRowHeight="12.75" x14ac:dyDescent="0.15"/>
  <cols>
    <col min="1" max="16384" width="9.16796875" style="32"/>
  </cols>
  <sheetData>
    <row r="1" spans="1:70" x14ac:dyDescent="0.15">
      <c r="A1" s="32" t="s">
        <v>49</v>
      </c>
      <c r="B1" s="32">
        <f>[2]DB!B1</f>
        <v>2026</v>
      </c>
      <c r="C1" s="32" t="s">
        <v>73</v>
      </c>
      <c r="D1" s="32">
        <f>[2]DB!D2</f>
        <v>1</v>
      </c>
      <c r="E1" s="32" t="s">
        <v>75</v>
      </c>
      <c r="F1" s="66">
        <f>'[2]1. Division'!CG17</f>
        <v>8</v>
      </c>
      <c r="G1" s="66">
        <f>'[2]2. Division'!CG17</f>
        <v>8</v>
      </c>
      <c r="H1" s="66">
        <f>'[2]3. Division'!CG17</f>
        <v>7</v>
      </c>
    </row>
    <row r="2" spans="1:70" x14ac:dyDescent="0.15">
      <c r="A2" s="32" t="s">
        <v>48</v>
      </c>
      <c r="B2" s="32">
        <v>43</v>
      </c>
      <c r="C2" s="32" t="s">
        <v>74</v>
      </c>
      <c r="D2" s="32">
        <f>D1+1</f>
        <v>2</v>
      </c>
    </row>
    <row r="3" spans="1:70" x14ac:dyDescent="0.15">
      <c r="A3" s="253" t="s">
        <v>40</v>
      </c>
      <c r="B3" s="141"/>
      <c r="C3" s="141"/>
      <c r="D3" s="141"/>
      <c r="E3" s="141"/>
      <c r="F3" s="141"/>
      <c r="G3" s="141"/>
      <c r="H3" s="141"/>
      <c r="I3" s="141"/>
      <c r="J3" s="294"/>
      <c r="K3" s="292" t="s">
        <v>53</v>
      </c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42"/>
      <c r="X3" s="292" t="s">
        <v>32</v>
      </c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93"/>
      <c r="BE3" s="292" t="s">
        <v>34</v>
      </c>
      <c r="BF3" s="253"/>
      <c r="BG3" s="253"/>
      <c r="BH3" s="253"/>
      <c r="BI3" s="253"/>
      <c r="BJ3" s="253"/>
      <c r="BK3" s="253"/>
      <c r="BL3" s="253"/>
      <c r="BM3" s="253"/>
      <c r="BN3" s="253"/>
      <c r="BO3" s="253"/>
      <c r="BP3" s="253"/>
      <c r="BQ3" s="253"/>
      <c r="BR3" s="293"/>
    </row>
    <row r="4" spans="1:70" x14ac:dyDescent="0.15">
      <c r="A4" s="253" t="s">
        <v>32</v>
      </c>
      <c r="B4" s="141"/>
      <c r="C4" s="141"/>
      <c r="D4" s="141"/>
      <c r="E4" s="253" t="s">
        <v>33</v>
      </c>
      <c r="F4" s="141"/>
      <c r="G4" s="141"/>
      <c r="H4" s="141"/>
      <c r="I4" s="253" t="s">
        <v>34</v>
      </c>
      <c r="J4" s="294"/>
      <c r="K4" s="292" t="s">
        <v>24</v>
      </c>
      <c r="L4" s="253" t="s">
        <v>50</v>
      </c>
      <c r="M4" s="253" t="s">
        <v>51</v>
      </c>
      <c r="N4" s="253"/>
      <c r="O4" s="253" t="s">
        <v>52</v>
      </c>
      <c r="P4" s="253"/>
      <c r="Q4" s="253" t="s">
        <v>18</v>
      </c>
      <c r="R4" s="253"/>
      <c r="S4" s="253"/>
      <c r="T4" s="253" t="s">
        <v>38</v>
      </c>
      <c r="U4" s="141"/>
      <c r="V4" s="241"/>
      <c r="W4" s="294" t="s">
        <v>1</v>
      </c>
      <c r="X4" s="43" t="s">
        <v>24</v>
      </c>
      <c r="Y4" s="41" t="s">
        <v>50</v>
      </c>
      <c r="Z4" s="253" t="s">
        <v>51</v>
      </c>
      <c r="AA4" s="253"/>
      <c r="AB4" s="253" t="s">
        <v>52</v>
      </c>
      <c r="AC4" s="253"/>
      <c r="AD4" s="253" t="s">
        <v>18</v>
      </c>
      <c r="AE4" s="253"/>
      <c r="AF4" s="253"/>
      <c r="AG4" s="253" t="s">
        <v>38</v>
      </c>
      <c r="AH4" s="253"/>
      <c r="AI4" s="253"/>
      <c r="AJ4" s="253" t="s">
        <v>40</v>
      </c>
      <c r="AK4" s="253"/>
      <c r="AL4" s="253" t="s">
        <v>41</v>
      </c>
      <c r="AM4" s="253"/>
      <c r="AN4" s="253" t="s">
        <v>42</v>
      </c>
      <c r="AO4" s="253"/>
      <c r="AP4" s="253" t="s">
        <v>43</v>
      </c>
      <c r="AQ4" s="253"/>
      <c r="AR4" s="253" t="s">
        <v>35</v>
      </c>
      <c r="AS4" s="253"/>
      <c r="AT4" s="253"/>
      <c r="AU4" s="253" t="s">
        <v>36</v>
      </c>
      <c r="AV4" s="253"/>
      <c r="AW4" s="253"/>
      <c r="AX4" s="253" t="s">
        <v>37</v>
      </c>
      <c r="AY4" s="253"/>
      <c r="AZ4" s="253"/>
      <c r="BA4" s="253" t="s">
        <v>39</v>
      </c>
      <c r="BB4" s="253"/>
      <c r="BC4" s="253" t="s">
        <v>70</v>
      </c>
      <c r="BD4" s="293" t="s">
        <v>71</v>
      </c>
      <c r="BE4" s="292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93"/>
    </row>
    <row r="5" spans="1:70" x14ac:dyDescent="0.15">
      <c r="A5" s="141"/>
      <c r="B5" s="141"/>
      <c r="C5" s="141"/>
      <c r="D5" s="141"/>
      <c r="E5" s="141"/>
      <c r="F5" s="141"/>
      <c r="G5" s="141"/>
      <c r="H5" s="141"/>
      <c r="I5" s="141"/>
      <c r="J5" s="294"/>
      <c r="K5" s="295"/>
      <c r="L5" s="141"/>
      <c r="M5" s="41" t="s">
        <v>32</v>
      </c>
      <c r="N5" s="41" t="s">
        <v>34</v>
      </c>
      <c r="O5" s="41" t="s">
        <v>32</v>
      </c>
      <c r="P5" s="41" t="s">
        <v>34</v>
      </c>
      <c r="Q5" s="41" t="s">
        <v>32</v>
      </c>
      <c r="R5" s="41" t="s">
        <v>33</v>
      </c>
      <c r="S5" s="41" t="s">
        <v>34</v>
      </c>
      <c r="T5" s="41" t="s">
        <v>32</v>
      </c>
      <c r="U5" s="41" t="s">
        <v>33</v>
      </c>
      <c r="V5" s="41" t="s">
        <v>34</v>
      </c>
      <c r="W5" s="294"/>
      <c r="X5" s="43"/>
      <c r="Y5" s="41"/>
      <c r="Z5" s="41" t="s">
        <v>32</v>
      </c>
      <c r="AA5" s="41" t="s">
        <v>34</v>
      </c>
      <c r="AB5" s="41" t="s">
        <v>32</v>
      </c>
      <c r="AC5" s="41" t="s">
        <v>34</v>
      </c>
      <c r="AD5" s="41" t="s">
        <v>32</v>
      </c>
      <c r="AE5" s="41" t="s">
        <v>33</v>
      </c>
      <c r="AF5" s="41" t="s">
        <v>34</v>
      </c>
      <c r="AG5" s="41" t="s">
        <v>32</v>
      </c>
      <c r="AH5" s="41" t="s">
        <v>33</v>
      </c>
      <c r="AI5" s="41" t="s">
        <v>34</v>
      </c>
      <c r="AJ5" s="41" t="s">
        <v>32</v>
      </c>
      <c r="AK5" s="41" t="s">
        <v>34</v>
      </c>
      <c r="AL5" s="41" t="s">
        <v>32</v>
      </c>
      <c r="AM5" s="41" t="s">
        <v>34</v>
      </c>
      <c r="AN5" s="41" t="s">
        <v>32</v>
      </c>
      <c r="AO5" s="41" t="s">
        <v>34</v>
      </c>
      <c r="AP5" s="41" t="s">
        <v>32</v>
      </c>
      <c r="AQ5" s="41" t="s">
        <v>34</v>
      </c>
      <c r="AR5" s="41" t="s">
        <v>32</v>
      </c>
      <c r="AS5" s="41" t="s">
        <v>33</v>
      </c>
      <c r="AT5" s="41" t="s">
        <v>34</v>
      </c>
      <c r="AU5" s="41" t="s">
        <v>32</v>
      </c>
      <c r="AV5" s="41" t="s">
        <v>33</v>
      </c>
      <c r="AW5" s="41" t="s">
        <v>34</v>
      </c>
      <c r="AX5" s="41" t="s">
        <v>32</v>
      </c>
      <c r="AY5" s="41" t="s">
        <v>33</v>
      </c>
      <c r="AZ5" s="41" t="s">
        <v>34</v>
      </c>
      <c r="BA5" s="41" t="s">
        <v>32</v>
      </c>
      <c r="BB5" s="41" t="s">
        <v>34</v>
      </c>
      <c r="BC5" s="253"/>
      <c r="BD5" s="293"/>
      <c r="BE5" s="43" t="s">
        <v>39</v>
      </c>
      <c r="BF5" s="253" t="s">
        <v>24</v>
      </c>
      <c r="BG5" s="253"/>
      <c r="BH5" s="41" t="s">
        <v>51</v>
      </c>
      <c r="BI5" s="41" t="s">
        <v>52</v>
      </c>
      <c r="BJ5" s="41" t="s">
        <v>18</v>
      </c>
      <c r="BK5" s="41" t="s">
        <v>38</v>
      </c>
      <c r="BL5" s="41" t="s">
        <v>40</v>
      </c>
      <c r="BM5" s="41" t="s">
        <v>41</v>
      </c>
      <c r="BN5" s="41" t="s">
        <v>42</v>
      </c>
      <c r="BO5" s="41" t="s">
        <v>43</v>
      </c>
      <c r="BP5" s="41" t="s">
        <v>35</v>
      </c>
      <c r="BQ5" s="41" t="s">
        <v>36</v>
      </c>
      <c r="BR5" s="42" t="s">
        <v>37</v>
      </c>
    </row>
    <row r="6" spans="1:70" x14ac:dyDescent="0.15">
      <c r="A6" s="41" t="str">
        <f>[2]DB!E6</f>
        <v>Arsenal</v>
      </c>
      <c r="B6" s="41" t="str">
        <f>[2]DB!F6</f>
        <v>Frydkær</v>
      </c>
      <c r="C6" s="41">
        <f>[2]DB!G6</f>
        <v>8</v>
      </c>
      <c r="D6" s="41">
        <f>[2]DB!H6</f>
        <v>9</v>
      </c>
      <c r="E6" s="41" t="str">
        <f>[2]DB!I6</f>
        <v>Arsenal</v>
      </c>
      <c r="F6" s="41" t="str">
        <f>[2]DB!J6</f>
        <v>Piquet</v>
      </c>
      <c r="G6" s="41">
        <f>'1. Division'!J24</f>
        <v>5</v>
      </c>
      <c r="H6" s="41">
        <f>'1. Division'!P24</f>
        <v>5</v>
      </c>
      <c r="I6" s="41" t="str">
        <f>[2]Puljeprogram!J5</f>
        <v>Benbo</v>
      </c>
      <c r="J6" s="42" t="str">
        <f>[2]Puljeprogram!L5</f>
        <v>Arsenal</v>
      </c>
      <c r="K6" s="43" t="str">
        <f>[2]DB!K6</f>
        <v>Arsenal</v>
      </c>
      <c r="L6" s="41">
        <f>[2]DB!L6</f>
        <v>4</v>
      </c>
      <c r="M6" s="41">
        <f>[2]DB!N6</f>
        <v>0</v>
      </c>
      <c r="N6" s="41">
        <f>IF(OR(M6=1,Rækker!B7="Disket",DB!V6&gt;5),1,0)</f>
        <v>0</v>
      </c>
      <c r="O6" s="41">
        <f>[2]DB!P6</f>
        <v>0</v>
      </c>
      <c r="P6" s="41">
        <f>IF(OR(O6=1,Rækker!B7="Udmeldt"),1,0)</f>
        <v>0</v>
      </c>
      <c r="Q6" s="41">
        <f>[2]DB!S6</f>
        <v>0</v>
      </c>
      <c r="R6" s="41">
        <f>IF(Rækker!B7="Res",1,0)</f>
        <v>0</v>
      </c>
      <c r="S6" s="41">
        <f>Q6+R6</f>
        <v>0</v>
      </c>
      <c r="T6" s="41">
        <f>[2]DB!V6</f>
        <v>0</v>
      </c>
      <c r="U6" s="41">
        <f>IF(Rækker!B7="MR",1,0)</f>
        <v>0</v>
      </c>
      <c r="V6" s="41">
        <f>T6+U6</f>
        <v>0</v>
      </c>
      <c r="W6" s="42" t="str">
        <f>IF(N6=1,"Disket",IF(P6=1,"Udmeldt",IF(R6=1,IF(S6&gt;10,"Res 10+",CONCATENATE("Res ",S6)),IF(U6=1,IF(V6&gt;5,"Disket",CONCATENATE("MR ",V6)),""))))</f>
        <v/>
      </c>
      <c r="X6" s="43" t="str">
        <f>[2]DB!BF6</f>
        <v>Frydkær</v>
      </c>
      <c r="Y6" s="41">
        <f>IF(X6=K6,L6,0)+IF(X6=K7,L7,0)+IF(X6=K8,L8,0)+IF(X6=K9,L9,0)+IF(X6=K10,L10,0)+IF(X6=K11,L11,0)+IF(X6=K12,L12,0)+IF(X6=K13,L13,0)+IF(X6=K14,L14,0)+IF(X6=K15,L15,0)+IF(X6=K17,L17,0)+IF(X6=K18,L18,0)+IF(X6=K19,L19,0)+IF(X6=K20,L20,0)+IF(X6=K21,L21,0)+IF(X6=K22,L22,0)+IF(X6=K23,L23,0)+IF(X6=K24,L24,0)+IF(X6=K25,L25,0)+IF(X6=K26,L26,0)</f>
        <v>17</v>
      </c>
      <c r="Z6" s="41">
        <f>[2]DB!BH6</f>
        <v>0</v>
      </c>
      <c r="AA6" s="41">
        <f>IF(X6=K6,N6,0)+IF(X6=K7,N7,0)+IF(X6=K8,N8,0)+IF(X6=K9,N9,0)+IF(X6=K10,N10,0)+IF(X6=K11,N11,0)+IF(X6=K12,N12,0)+IF(X6=K13,N13,0)+IF(X6=K14,N14,0)+IF(X6=K15,N15,0)+IF(X6=K17,N17,0)+IF(X6=K18,N18,0)+IF(X6=K19,N19,0)+IF(X6=K20,N20,0)+IF(X6=K21,N21,0)+IF(X6=K22,N22,0)+IF(X6=K23,N23,0)+IF(X6=K24,N24,0)+IF(X6=K25,N25,0)+IF(X6=K26,N26,0)</f>
        <v>0</v>
      </c>
      <c r="AB6" s="41">
        <f>[2]DB!BI6</f>
        <v>0</v>
      </c>
      <c r="AC6" s="41">
        <f>IF(X6=K6,P6,0)+IF(X6=K7,P7,0)+IF(X6=K8,P8,0)+IF(X6=K9,P9,0)+IF(X6=K10,P10,0)+IF(X6=K11,P11,0)+IF(X6=K12,P12,0)+IF(X6=K13,P13,0)+IF(X6=K14,P14,0)+IF(X6=K15,P15,0)+IF(X6=K17,P17,0)+IF(X6=K18,P18,0)+IF(X6=K19,P19,0)+IF(X6=K20,P20,0)+IF(X6=K21,P21,0)+IF(X6=K22,P22,0)+IF(X6=K23,P23,0)+IF(X6=K24,P24,0)+IF(X6=K25,P25,0)+IF(X6=K26,P26,0)</f>
        <v>0</v>
      </c>
      <c r="AD6" s="41">
        <f>[2]DB!BJ6</f>
        <v>2</v>
      </c>
      <c r="AE6" s="41">
        <f>IF(X6=K6,R6,0)+IF(X6=K7,R7,0)+IF(X6=K8,R8,0)+IF(X6=K9,R9,0)+IF(X6=K10,R10,0)+IF(X6=K11,R11,0)+IF(X6=K12,R12,0)+IF(X6=K13,R13,0)+IF(X6=K14,R14,0)+IF(X6=K15,R15,0)+IF(X6=K17,R17,0)+IF(X6=K18,R18,0)+IF(X6=K19,R19,0)+IF(X6=K20,R20,0)+IF(X6=K21,R21,0)+IF(X6=K22,R22,0)+IF(X6=K23,R23,0)+IF(X6=K24,R24,0)+IF(X6=K25,R25,0)+IF(X6=K26,R26,0)</f>
        <v>0</v>
      </c>
      <c r="AF6" s="41">
        <f>AD6+AE6</f>
        <v>2</v>
      </c>
      <c r="AG6" s="41">
        <f>[2]DB!BK6</f>
        <v>0</v>
      </c>
      <c r="AH6" s="41">
        <f>IF(X6=K6,U6,0)+IF(X6=K7,U7,0)+IF(X6=K8,U8,0)+IF(X6=K9,U9,0)+IF(X6=K10,U10,0)+IF(X6=K11,U11,0)+IF(X6=K12,U12,0)+IF(X6=K13,U13,0)+IF(X6=K14,U14,0)+IF(X6=K15,U15,0)+IF(X6=K17,U17,0)+IF(X6=K18,U18,0)+IF(X6=K19,U19,0)+IF(X6=K20,U20,0)+IF(X6=K21,U21,0)+IF(X6=K22,U22,0)+IF(X6=K23,U23,0)+IF(X6=K24,U24,0)+IF(X6=K25,U25,0)+IF(X6=K26,U26,0)</f>
        <v>0</v>
      </c>
      <c r="AI6" s="41">
        <f>IF(X6=K6,V6,0)+IF(X6=K7,V7,0)+IF(X6=K8,V8,0)+IF(X6=K9,V9,0)+IF(X6=K10,V10,0)+IF(X6=K11,V11,0)+IF(X6=K12,V12,0)+IF(X6=K13,V13,0)+IF(X6=K14,V14,0)+IF(X6=K15,V15,0)+IF(X6=K17,V17,0)+IF(X6=K18,V18,0)+IF(X6=K19,V19,0)+IF(X6=K20,V20,0)+IF(X6=K21,V21,0)+IF(X6=K22,V22,0)+IF(X6=K23,V23,0)+IF(X6=K24,V24,0)+IF(X6=K25,V25,0)+IF(X6=K26,V26,0)</f>
        <v>0</v>
      </c>
      <c r="AJ6" s="41">
        <f>[2]DB!BL6</f>
        <v>39</v>
      </c>
      <c r="AK6" s="41">
        <f>IF(AND(AA6=0,AC6=0),AJ6+1,0)</f>
        <v>40</v>
      </c>
      <c r="AL6" s="41">
        <f>[2]DB!BM6</f>
        <v>20</v>
      </c>
      <c r="AM6" s="41">
        <f t="shared" ref="AM6:AM15" si="0">IF(OR(AA6=1,AC6=1),0,IF(AH6=1,AL6,IF(AS6&gt;AV6,AL6+1,AL6)))</f>
        <v>20</v>
      </c>
      <c r="AN6" s="41">
        <f>[2]DB!BN6</f>
        <v>14</v>
      </c>
      <c r="AO6" s="41">
        <f t="shared" ref="AO6:AO15" si="1">IF(OR(AA6=1,AC6=1),0,IF(AH6=1,AN6,IF(AS6=AV6,AN6+1,AN6)))</f>
        <v>14</v>
      </c>
      <c r="AP6" s="41">
        <f>[2]DB!BO6</f>
        <v>5</v>
      </c>
      <c r="AQ6" s="41">
        <f t="shared" ref="AQ6:AQ15" si="2">IF(OR(AA6=1,AC6=1),0,IF(AH6=1,AP6+1,IF(AS6&lt;AV6,AP6+1,AP6)))</f>
        <v>6</v>
      </c>
      <c r="AR6" s="41">
        <f>[2]DB!BP6</f>
        <v>264</v>
      </c>
      <c r="AS6" s="41">
        <f>IF(X6=E6,G6,0)+IF(X6=E7,G7,0)+IF(X6=E8,G8,0)+IF(X6=E9,G9,0)+IF(X6=E10,G10,0)+IF(X6=E12,G12,0)+IF(X6=E13,G13,0)+IF(X6=E14,G14,0)+IF(X6=E15,G15,0)+IF(X6=E16,G16,0)+IF(X6=F6,H6,0)+IF(X6=F7,H7,0)+IF(X6=F8,H8,0)+IF(X6=F9,H9,0)+IF(X6=F10,H10,0)+IF(X6=F12,H12,0)+IF(X6=F13,H13,0)+IF(X6=F14,H14,0)+IF(X6=F15,H15,0)+IF(X6=F16,H16,0)</f>
        <v>3</v>
      </c>
      <c r="AT6" s="41">
        <f>IF(OR(AA6=1,AC6=1),0,IF(AH6=1,AR6,AR6+AS6))</f>
        <v>267</v>
      </c>
      <c r="AU6" s="41">
        <f>[2]DB!BQ6</f>
        <v>245</v>
      </c>
      <c r="AV6" s="41">
        <f>IF(X6=E6,H6,0)+IF(X6=E7,H7,0)+IF(X6=E8,H8,0)+IF(X6=E9,H9,0)+IF(X6=E10,H10,0)+IF(X6=E12,H12,0)+IF(X6=E13,H13,0)+IF(X6=E14,H14,0)+IF(X6=E15,H15,0)+IF(X6=E16,H16,0)+IF(X6=F6,G6,0)+IF(X6=F7,G7,0)+IF(X6=F8,G8,0)+IF(X6=F9,G9,0)+IF(X6=F10,G10,0)+IF(X6=F12,G12,0)+IF(X6=F13,G13,0)+IF(X6=F14,G14,0)+IF(X6=F15,G15,0)+IF(X6=F16,G16,0)</f>
        <v>4</v>
      </c>
      <c r="AW6" s="41">
        <f>IF(OR(AA6=1,AC6=1),0,AU6+AV6)</f>
        <v>249</v>
      </c>
      <c r="AX6" s="41">
        <f>[2]DB!BR6</f>
        <v>74</v>
      </c>
      <c r="AY6" s="41">
        <f>IF(OR(AA6=1,AC6=1,AH6=1),0,IF(AS6&gt;AV6,3,IF(AS6=AV6,1,0)))</f>
        <v>0</v>
      </c>
      <c r="AZ6" s="41">
        <f>IF(OR(AA6=1,AC6=1),0,AX6+AY6)</f>
        <v>74</v>
      </c>
      <c r="BA6" s="41">
        <f>[2]DB!BE6</f>
        <v>1</v>
      </c>
      <c r="BB6" s="41">
        <f>RANK(BC6,BC6:BC15,0)</f>
        <v>1</v>
      </c>
      <c r="BC6" s="41">
        <f>(AZ6*10000)+(AT6*100)-(AW6*1)</f>
        <v>766451</v>
      </c>
      <c r="BD6" s="42">
        <f>IF(BB6=BB6,IF(Y6&gt;Y6,1,0),0)+IF(BB6=BB7,IF(Y6&gt;Y7,1,0),0)+IF(BB6=BB8,IF(Y6&gt;Y8,1,0),0)+IF(BB6=BB9,IF(Y6&gt;Y9,1,0),0)+IF(BB6=BB10,IF(Y6&gt;Y10,1,0),0)+IF(BB6=BB11,IF(Y6&gt;Y11,1,0),0)+IF(BB6=BB12,IF(Y6&gt;Y12,1,0),0)+IF(BB6=BB13,IF(Y6&gt;Y13,1,0),0)+IF(BB6=BB14,IF(Y6&gt;Y14,1,0),0)+IF(BB6=BB15,IF(Y6&gt;Y15,1,0),0)+BB6</f>
        <v>1</v>
      </c>
      <c r="BE6" s="43">
        <f>IF(BD6=1,BB6,0)+IF(BD7=1,BB7,0)+IF(BD8=1,BB8,0)+IF(BD9=1,BB9,0)+IF(BD10=1,BB10,0)+IF(BD11=1,BB11,0)+IF(BD12=1,BB12,0)+IF(BD13=1,BB13,0)+IF(BD14=1,BB14,0)+IF(BD15=1,BB15,0)</f>
        <v>1</v>
      </c>
      <c r="BF6" s="41" t="str">
        <f>IF(BD6=1,X6,IF(BD7=1,X7,IF(BD8=1,X8,IF(BD9=1,X9,IF(BD10=1,X10,IF(BD11=1,X11,IF(BD12=1,X12,IF(BD13=1,X13,BG6))))))))</f>
        <v>Frydkær</v>
      </c>
      <c r="BG6" s="41" t="str">
        <f>IF(BD14=1,X14,X15)</f>
        <v>Flinca</v>
      </c>
      <c r="BH6" s="41">
        <f>IF(BD6=1,AA6,0)+IF(BD7=1,AA7,0)+IF(BD8=1,AA8,0)+IF(BD9=1,AA9,0)+IF(BD10=1,AA10,0)+IF(BD11=1,AA11,0)+IF(BD12=1,AA12,0)+IF(BD13=1,AA13,0)+IF(BD14=1,AA14,0)+IF(BD15=1,AA15,0)</f>
        <v>0</v>
      </c>
      <c r="BI6" s="41">
        <f>IF(BD6=1,AC6,0)+IF(BD7=1,AC7,0)+IF(BD8=1,AC8,0)+IF(BD9=1,AC9,0)+IF(BD10=1,AC10,0)+IF(BD11=1,AC11,0)+IF(BD12=1,AC12,0)+IF(BD13=1,AC13,0)+IF(BD14=1,AC14,0)+IF(BD15=1,AC15,0)</f>
        <v>0</v>
      </c>
      <c r="BJ6" s="41">
        <f>IF(BD6=1,AF6,0)+IF(BD7=1,AF7,0)+IF(BD8=1,AF8,0)+IF(BD9=1,AF9,0)+IF(BD10=1,AF10,0)+IF(BD11=1,AF11,0)+IF(BD12=1,AF12,0)+IF(BD13=1,AF13,0)+IF(BD14=1,AF14,0)+IF(BD15=1,AF15,0)</f>
        <v>2</v>
      </c>
      <c r="BK6" s="41">
        <f>IF(BD6=1,AI6,0)+IF(BD7=1,AI7,0)+IF(BD8=1,AI8,0)+IF(BD9=1,AI9,0)+IF(BD10=1,AI10,0)+IF(BD11=1,AI11,0)+IF(BD12=1,AI12,0)+IF(BD13=1,AI13,0)+IF(BD14=1,AI14,0)+IF(BD15=1,AI15,0)</f>
        <v>0</v>
      </c>
      <c r="BL6" s="41">
        <f>IF(BD6=1,AK6,0)+IF(BD7=1,AK7,0)+IF(BD8=1,AK8,0)+IF(BD9=1,AK9,0)+IF(BD10=1,AK10,0)+IF(BD11=1,AK11,0)+IF(BD12=1,AK12,0)+IF(BD13=1,AK13,0)+IF(BD14=1,AK14,0)+IF(BD15=1,AK15,0)</f>
        <v>40</v>
      </c>
      <c r="BM6" s="41">
        <f>IF(BD6=1,AM6,0)+IF(BD7=1,AM7,0)+IF(BD8=1,AM8,0)+IF(BD9=1,AM9,0)+IF(BD10=1,AM10,0)+IF(BD11=1,AM11,0)+IF(BD12=1,AM12,0)+IF(BD13=1,AM13,0)+IF(BD14=1,AM14,0)+IF(BD15=1,AM15,0)</f>
        <v>20</v>
      </c>
      <c r="BN6" s="41">
        <f>IF(BD6=1,AO6,0)+IF(BD7=1,AO7,0)+IF(BD8=1,AO8,0)+IF(BD9=1,AO9,0)+IF(BD10=1,AO10,0)+IF(BD11=1,AO11,0)+IF(BD12=1,AO12,0)+IF(BD13=1,AO13,0)+IF(BD14=1,AO14,0)+IF(BD15=1,AO15,0)</f>
        <v>14</v>
      </c>
      <c r="BO6" s="41">
        <f>IF(BD6=1,AQ6,0)+IF(BD7=1,AQ7,0)+IF(BD8=1,AQ8,0)+IF(BD9=1,AQ9,0)+IF(BD10=1,AQ10,0)+IF(BD11=1,AQ11,0)+IF(BD12=1,AQ12,0)+IF(BD13=1,AQ13,0)+IF(BD14=1,AQ14,0)+IF(BD15=1,AQ15,0)</f>
        <v>6</v>
      </c>
      <c r="BP6" s="41">
        <f>IF(BD6=1,AT6,0)+IF(BD7=1,AT7,0)+IF(BD8=1,AT8,0)+IF(BD9=1,AT9,0)+IF(BD10=1,AT10,0)+IF(BD11=1,AT11,0)+IF(BD12=1,AT12,0)+IF(BD13=1,AT13,0)+IF(BD14=1,AT14,0)+IF(BD15=1,AT15,0)</f>
        <v>267</v>
      </c>
      <c r="BQ6" s="41">
        <f>IF(BD6=1,AW6,0)+IF(BD7=1,AW7,0)+IF(BD8=1,AW8,0)+IF(BD9=1,AW9,0)+IF(BD10=1,AW10,0)+IF(BD11=1,AW11,0)+IF(BD12=1,AW12,0)+IF(BD13=1,AW13,0)+IF(BD14=1,AW14,0)+IF(BD15=1,AW15,0)</f>
        <v>249</v>
      </c>
      <c r="BR6" s="42">
        <f>IF(BD6=1,AZ6,0)+IF(BD7=1,AZ7,0)+IF(BD8=1,AZ8,0)+IF(BD9=1,AZ9,0)+IF(BD10=1,AZ10,0)+IF(BD11=1,AZ11,0)+IF(BD12=1,AZ12,0)+IF(BD13=1,AZ13,0)+IF(BD14=1,AZ14,0)+IF(BD15=1,AZ15,0)</f>
        <v>74</v>
      </c>
    </row>
    <row r="7" spans="1:70" x14ac:dyDescent="0.15">
      <c r="A7" s="41" t="str">
        <f>[2]DB!E7</f>
        <v>Piquet</v>
      </c>
      <c r="B7" s="41" t="str">
        <f>[2]DB!F7</f>
        <v>Select</v>
      </c>
      <c r="C7" s="41">
        <f>[2]DB!G7</f>
        <v>8</v>
      </c>
      <c r="D7" s="41">
        <f>[2]DB!H7</f>
        <v>8</v>
      </c>
      <c r="E7" s="41" t="str">
        <f>[2]DB!I7</f>
        <v>Select</v>
      </c>
      <c r="F7" s="41" t="str">
        <f>[2]DB!J7</f>
        <v>Benbo</v>
      </c>
      <c r="G7" s="41">
        <f>'1. Division'!V24</f>
        <v>6</v>
      </c>
      <c r="H7" s="41">
        <f>'1. Division'!AB24</f>
        <v>4</v>
      </c>
      <c r="I7" s="41" t="str">
        <f>[2]Puljeprogram!J6</f>
        <v>Piquet</v>
      </c>
      <c r="J7" s="42" t="str">
        <f>[2]Puljeprogram!L6</f>
        <v>Frydkær</v>
      </c>
      <c r="K7" s="43" t="str">
        <f>[2]DB!K7</f>
        <v>Benbo</v>
      </c>
      <c r="L7" s="41">
        <f>[2]DB!L7</f>
        <v>5</v>
      </c>
      <c r="M7" s="41">
        <f>[2]DB!N7</f>
        <v>0</v>
      </c>
      <c r="N7" s="41">
        <f>IF(OR(M7=1,Rækker!D7="Disket",DB!V7&gt;5),1,0)</f>
        <v>0</v>
      </c>
      <c r="O7" s="41">
        <f>[2]DB!P7</f>
        <v>0</v>
      </c>
      <c r="P7" s="41">
        <f>IF(OR(O7=1,Rækker!D7="Udmeldt"),1,0)</f>
        <v>0</v>
      </c>
      <c r="Q7" s="41">
        <f>[2]DB!S7</f>
        <v>2</v>
      </c>
      <c r="R7" s="41">
        <f>IF(Rækker!D7="Res",1,0)</f>
        <v>0</v>
      </c>
      <c r="S7" s="41">
        <f t="shared" ref="S7:S70" si="3">Q7+R7</f>
        <v>2</v>
      </c>
      <c r="T7" s="41">
        <f>[2]DB!V7</f>
        <v>0</v>
      </c>
      <c r="U7" s="41">
        <f>IF(Rækker!D7="MR",1,0)</f>
        <v>0</v>
      </c>
      <c r="V7" s="41">
        <f t="shared" ref="V7:V70" si="4">T7+U7</f>
        <v>0</v>
      </c>
      <c r="W7" s="42" t="str">
        <f t="shared" ref="W7:W70" si="5">IF(N7=1,"Disket",IF(P7=1,"Udmeldt",IF(R7=1,IF(S7&gt;10,"Res 10+",CONCATENATE("Res ",S7)),IF(U7=1,IF(V7&gt;5,"Disket",CONCATENATE("MR ",V7)),""))))</f>
        <v/>
      </c>
      <c r="X7" s="43" t="str">
        <f>[2]DB!BF7</f>
        <v>Benbo</v>
      </c>
      <c r="Y7" s="41">
        <f>IF(X7=K6,L6,0)+IF(X7=K7,L7,0)+IF(X7=K8,L8,0)+IF(X7=K9,L9,0)+IF(X7=K10,L10,0)+IF(X7=K11,L11,0)+IF(X7=K12,L12,0)+IF(X7=K13,L13,0)+IF(X7=K14,L14,0)+IF(X7=K15,L15,0)+IF(X7=K17,L17,0)+IF(X7=K18,L18,0)+IF(X7=K19,L19,0)+IF(X7=K20,L20,0)+IF(X7=K21,L21,0)+IF(X7=K22,L22,0)+IF(X7=K23,L23,0)+IF(X7=K24,L24,0)+IF(X7=K25,L25,0)+IF(X7=K26,L26,0)</f>
        <v>5</v>
      </c>
      <c r="Z7" s="41">
        <f>[2]DB!BH7</f>
        <v>0</v>
      </c>
      <c r="AA7" s="41">
        <f>IF(X7=K6,N6,0)+IF(X7=K7,N7,0)+IF(X7=K8,N8,0)+IF(X7=K9,N9,0)+IF(X7=K10,N10,0)+IF(X7=K11,N11,0)+IF(X7=K12,N12,0)+IF(X7=K13,N13,0)+IF(X7=K14,N14,0)+IF(X7=K15,N15,0)+IF(X7=K17,N17,0)+IF(X7=K18,N18,0)+IF(X7=K19,N19,0)+IF(X7=K20,N20,0)+IF(X7=K21,N21,0)+IF(X7=K22,N22,0)+IF(X7=K23,N23,0)+IF(X7=K24,N24,0)+IF(X7=K25,N25,0)+IF(X7=K26,N26,0)</f>
        <v>0</v>
      </c>
      <c r="AB7" s="41">
        <f>[2]DB!BI7</f>
        <v>0</v>
      </c>
      <c r="AC7" s="41">
        <f>IF(X7=K6,P6,0)+IF(X7=K7,P7,0)+IF(X7=K8,P8,0)+IF(X7=K9,P9,0)+IF(X7=K10,P10,0)+IF(X7=K11,P11,0)+IF(X7=K12,P12,0)+IF(X7=K13,P13,0)+IF(X7=K14,P14,0)+IF(X7=K15,P15,0)+IF(X7=K17,P17,0)+IF(X7=K18,P18,0)+IF(X7=K19,P19,0)+IF(X7=K20,P20,0)+IF(X7=K21,P21,0)+IF(X7=K22,P22,0)+IF(X7=K23,P23,0)+IF(X7=K24,P24,0)+IF(X7=K25,P25,0)+IF(X7=K26,P26,0)</f>
        <v>0</v>
      </c>
      <c r="AD7" s="41">
        <f>[2]DB!BJ7</f>
        <v>2</v>
      </c>
      <c r="AE7" s="41">
        <f>IF(X7=K6,R6,0)+IF(X7=K7,R7,0)+IF(X7=K8,R8,0)+IF(X7=K9,R9,0)+IF(X7=K10,R10,0)+IF(X7=K11,R11,0)+IF(X7=K12,R12,0)+IF(X7=K13,R13,0)+IF(X7=K14,R14,0)+IF(X7=K15,R15,0)+IF(X7=K17,R17,0)+IF(X7=K18,R18,0)+IF(X7=K19,R19,0)+IF(X7=K20,R20,0)+IF(X7=K21,R21,0)+IF(X7=K22,R22,0)+IF(X7=K23,R23,0)+IF(X7=K24,R24,0)+IF(X7=K25,R25,0)+IF(X7=K26,R26,0)</f>
        <v>0</v>
      </c>
      <c r="AF7" s="41">
        <f t="shared" ref="AF7:AF70" si="6">AD7+AE7</f>
        <v>2</v>
      </c>
      <c r="AG7" s="41">
        <f>[2]DB!BK7</f>
        <v>0</v>
      </c>
      <c r="AH7" s="41">
        <f>IF(X7=K6,U6,0)+IF(X7=K7,U7,0)+IF(X7=K8,U8,0)+IF(X7=K9,U9,0)+IF(X7=K10,U10,0)+IF(X7=K11,U11,0)+IF(X7=K12,U12,0)+IF(X7=K13,U13,0)+IF(X7=K14,U14,0)+IF(X7=K15,U15,0)+IF(X7=K17,U17,0)+IF(X7=K18,U18,0)+IF(X7=K19,U19,0)+IF(X7=K20,U20,0)+IF(X7=K21,U21,0)+IF(X7=K22,U22,0)+IF(X7=K23,U23,0)+IF(X7=K24,U24,0)+IF(X7=K25,U25,0)+IF(X7=K26,U26,0)</f>
        <v>0</v>
      </c>
      <c r="AI7" s="41">
        <f>IF(X7=K6,V6,0)+IF(X7=K7,V7,0)+IF(X7=K8,V8,0)+IF(X7=K9,V9,0)+IF(X7=K10,V10,0)+IF(X7=K11,V11,0)+IF(X7=K12,V12,0)+IF(X7=K13,V13,0)+IF(X7=K14,V14,0)+IF(X7=K15,V15,0)+IF(X7=K17,V17,0)+IF(X7=K18,V18,0)+IF(X7=K19,V19,0)+IF(X7=K20,V20,0)+IF(X7=K21,V21,0)+IF(X7=K22,V22,0)+IF(X7=K23,V23,0)+IF(X7=K24,V24,0)+IF(X7=K25,V25,0)+IF(X7=K26,V26,0)</f>
        <v>0</v>
      </c>
      <c r="AJ7" s="41">
        <f>[2]DB!BL7</f>
        <v>39</v>
      </c>
      <c r="AK7" s="41">
        <f t="shared" ref="AK7:AK70" si="7">IF(AND(AA7=0,AC7=0),AJ7+1,0)</f>
        <v>40</v>
      </c>
      <c r="AL7" s="41">
        <f>[2]DB!BM7</f>
        <v>16</v>
      </c>
      <c r="AM7" s="41">
        <f t="shared" si="0"/>
        <v>16</v>
      </c>
      <c r="AN7" s="41">
        <f>[2]DB!BN7</f>
        <v>17</v>
      </c>
      <c r="AO7" s="41">
        <f t="shared" si="1"/>
        <v>17</v>
      </c>
      <c r="AP7" s="41">
        <f>[2]DB!BO7</f>
        <v>6</v>
      </c>
      <c r="AQ7" s="41">
        <f t="shared" si="2"/>
        <v>7</v>
      </c>
      <c r="AR7" s="41">
        <f>[2]DB!BP7</f>
        <v>264</v>
      </c>
      <c r="AS7" s="41">
        <f>IF(X7=E6,G6,0)+IF(X7=E7,G7,0)+IF(X7=E8,G8,0)+IF(X7=E9,G9,0)+IF(X7=E10,G10,0)+IF(X7=E12,G12,0)+IF(X7=E13,G13,0)+IF(X7=E14,G14,0)+IF(X7=E15,G15,0)+IF(X7=E16,G16,0)+IF(X7=F6,H6,0)+IF(X7=F7,H7,0)+IF(X7=F8,H8,0)+IF(X7=F9,H9,0)+IF(X7=F10,H10,0)+IF(X7=F12,H12,0)+IF(X7=F13,H13,0)+IF(X7=F14,H14,0)+IF(X7=F15,H15,0)+IF(X7=F16,H16,0)</f>
        <v>4</v>
      </c>
      <c r="AT7" s="41">
        <f t="shared" ref="AT7:AT70" si="8">IF(OR(AA7=1,AC7=1),0,IF(AH7=1,AR7,AR7+AS7))</f>
        <v>268</v>
      </c>
      <c r="AU7" s="41">
        <f>[2]DB!BQ7</f>
        <v>244</v>
      </c>
      <c r="AV7" s="41">
        <f>IF(X7=E6,H6,0)+IF(X7=E7,H7,0)+IF(X7=E8,H8,0)+IF(X7=E9,H9,0)+IF(X7=E10,H10,0)+IF(X7=E12,H12,0)+IF(X7=E13,H13,0)+IF(X7=E14,H14,0)+IF(X7=E15,H15,0)+IF(X7=E16,H16,0)+IF(X7=F6,G6,0)+IF(X7=F7,G7,0)+IF(X7=F8,G8,0)+IF(X7=F9,G9,0)+IF(X7=F10,G10,0)+IF(X7=F12,G12,0)+IF(X7=F13,G13,0)+IF(X7=F14,G14,0)+IF(X7=F15,G15,0)+IF(X7=F16,G16,0)</f>
        <v>6</v>
      </c>
      <c r="AW7" s="41">
        <f t="shared" ref="AW7:AW70" si="9">IF(OR(AA7=1,AC7=1),0,AU7+AV7)</f>
        <v>250</v>
      </c>
      <c r="AX7" s="41">
        <f>[2]DB!BR7</f>
        <v>65</v>
      </c>
      <c r="AY7" s="41">
        <f t="shared" ref="AY7:AY70" si="10">IF(OR(AA7=1,AC7=1,AH7=1),0,IF(AS7&gt;AV7,3,IF(AS7=AV7,1,0)))</f>
        <v>0</v>
      </c>
      <c r="AZ7" s="41">
        <f t="shared" ref="AZ7:AZ70" si="11">IF(OR(AA7=1,AC7=1),0,AX7+AY7)</f>
        <v>65</v>
      </c>
      <c r="BA7" s="41">
        <f>[2]DB!BE7</f>
        <v>2</v>
      </c>
      <c r="BB7" s="41">
        <f>RANK(BC7,BC6:BC15,0)</f>
        <v>2</v>
      </c>
      <c r="BC7" s="41">
        <f t="shared" ref="BC7:BC70" si="12">(AZ7*10000)+(AT7*100)-(AW7*1)</f>
        <v>676550</v>
      </c>
      <c r="BD7" s="42">
        <f>IF(BB7=BB6,IF(Y7&gt;Y6,1,0),0)+IF(BB7=BB7,IF(Y7&gt;Y7,1,0),0)+IF(BB7=BB8,IF(Y7&gt;Y8,1,0),0)+IF(BB7=BB9,IF(Y7&gt;Y9,1,0),0)+IF(BB7=BB10,IF(Y7&gt;Y10,1,0),0)+IF(BB7=BB11,IF(Y7&gt;Y11,1,0),0)+IF(BB7=BB12,IF(Y7&gt;Y12,1,0),0)+IF(BB7=BB13,IF(Y7&gt;Y13,1,0),0)+IF(BB7=BB14,IF(Y7&gt;Y14,1,0),0)+IF(BB7=BB15,IF(Y7&gt;Y15,1,0),0)+BB7</f>
        <v>2</v>
      </c>
      <c r="BE7" s="43">
        <f>IF(BD6=2,BB6,0)+IF(BD7=2,BB7,0)+IF(BD8=2,BB8,0)+IF(BD9=2,BB9,0)+IF(BD10=2,BB10,0)+IF(BD11=2,BB11,0)+IF(BD12=2,BB12,0)+IF(BD13=2,BB13,0)+IF(BD14=2,BB14,0)+IF(BD15=2,BB15,0)</f>
        <v>2</v>
      </c>
      <c r="BF7" s="41" t="str">
        <f>IF(BD6=2,X6,IF(BD7=2,X7,IF(BD8=2,X8,IF(BD9=2,X9,IF(BD10=2,X10,IF(BD11=2,X11,IF(BD12=2,X12,IF(BD13=2,X13,BG7))))))))</f>
        <v>Benbo</v>
      </c>
      <c r="BG7" s="41" t="str">
        <f>IF(BD14=2,X14,X15)</f>
        <v>Flinca</v>
      </c>
      <c r="BH7" s="41">
        <f>IF(BD6=2,AA6,0)+IF(BD7=2,AA7,0)+IF(BD8=2,AA8,0)+IF(BD9=2,AA9,0)+IF(BD10=2,AA10,0)+IF(BD11=2,AA11,0)+IF(BD12=2,AA12,0)+IF(BD13=2,AA13,0)+IF(BD14=2,AA14,0)+IF(BD15=2,AA15,0)</f>
        <v>0</v>
      </c>
      <c r="BI7" s="41">
        <f>IF(BD6=2,AC6,0)+IF(BD7=2,AC7,0)+IF(BD8=2,AC8,0)+IF(BD9=2,AC9,0)+IF(BD10=2,AC10,0)+IF(BD11=2,AC11,0)+IF(BD12=2,AC12,0)+IF(BD13=2,AC13,0)+IF(BD14=2,AC14,0)+IF(BD15=2,AC15,0)</f>
        <v>0</v>
      </c>
      <c r="BJ7" s="41">
        <f>IF(BD6=2,AF6,0)+IF(BD7=2,AF7,0)+IF(BD8=2,AF8,0)+IF(BD9=2,AF9,0)+IF(BD10=2,AF10,0)+IF(BD11=2,AF11,0)+IF(BD12=2,AF12,0)+IF(BD13=2,AF13,0)+IF(BD14=2,AF14,0)+IF(BD15=2,AF15,0)</f>
        <v>2</v>
      </c>
      <c r="BK7" s="41">
        <f>IF(BD6=2,AI6,0)+IF(BD7=2,AI7,0)+IF(BD8=2,AI8,0)+IF(BD9=2,AI9,0)+IF(BD10=2,AI10,0)+IF(BD11=2,AI11,0)+IF(BD12=2,AI12,0)+IF(BD13=2,AI13,0)+IF(BD14=2,AI14,0)+IF(BD15=2,AI15,0)</f>
        <v>0</v>
      </c>
      <c r="BL7" s="41">
        <f>IF(BD6=2,AK6,0)+IF(BD7=2,AK7,0)+IF(BD8=2,AK8,0)+IF(BD9=2,AK9,0)+IF(BD10=2,AK10,0)+IF(BD11=2,AK11,0)+IF(BD12=2,AK12,0)+IF(BD13=2,AK13,0)+IF(BD14=2,AK14,0)+IF(BD15=2,AK15,0)</f>
        <v>40</v>
      </c>
      <c r="BM7" s="41">
        <f>IF(BD6=2,AM6,0)+IF(BD7=2,AM7,0)+IF(BD8=2,AM8,0)+IF(BD9=2,AM9,0)+IF(BD10=2,AM10,0)+IF(BD11=2,AM11,0)+IF(BD12=2,AM12,0)+IF(BD13=2,AM13,0)+IF(BD14=2,AM14,0)+IF(BD15=2,AM15,0)</f>
        <v>16</v>
      </c>
      <c r="BN7" s="41">
        <f>IF(BD6=2,AO6,0)+IF(BD7=2,AO7,0)+IF(BD8=2,AO8,0)+IF(BD9=2,AO9,0)+IF(BD10=2,AO10,0)+IF(BD11=2,AO11,0)+IF(BD12=2,AO12,0)+IF(BD13=2,AO13,0)+IF(BD14=2,AO14,0)+IF(BD15=2,AO15,0)</f>
        <v>17</v>
      </c>
      <c r="BO7" s="41">
        <f>IF(BD6=2,AQ6,0)+IF(BD7=2,AQ7,0)+IF(BD8=2,AQ8,0)+IF(BD9=2,AQ9,0)+IF(BD10=2,AQ10,0)+IF(BD11=2,AQ11,0)+IF(BD12=2,AQ12,0)+IF(BD13=2,AQ13,0)+IF(BD14=2,AQ14,0)+IF(BD15=2,AQ15,0)</f>
        <v>7</v>
      </c>
      <c r="BP7" s="41">
        <f>IF(BD6=2,AT6,0)+IF(BD7=2,AT7,0)+IF(BD8=2,AT8,0)+IF(BD9=2,AT9,0)+IF(BD10=2,AT10,0)+IF(BD11=2,AT11,0)+IF(BD12=2,AT12,0)+IF(BD13=2,AT13,0)+IF(BD14=2,AT14,0)+IF(BD15=2,AT15,0)</f>
        <v>268</v>
      </c>
      <c r="BQ7" s="41">
        <f>IF(BD6=2,AW6,0)+IF(BD7=2,AW7,0)+IF(BD8=2,AW8,0)+IF(BD9=2,AW9,0)+IF(BD10=2,AW10,0)+IF(BD11=2,AW11,0)+IF(BD12=2,AW12,0)+IF(BD13=2,AW13,0)+IF(BD14=2,AW14,0)+IF(BD15=2,AW15,0)</f>
        <v>250</v>
      </c>
      <c r="BR7" s="42">
        <f>IF(BD6=2,AZ6,0)+IF(BD7=2,AZ7,0)+IF(BD8=2,AZ8,0)+IF(BD9=2,AZ9,0)+IF(BD10=2,AZ10,0)+IF(BD11=2,AZ11,0)+IF(BD12=2,AZ12,0)+IF(BD13=2,AZ13,0)+IF(BD14=2,AZ14,0)+IF(BD15=2,AZ15,0)</f>
        <v>65</v>
      </c>
    </row>
    <row r="8" spans="1:70" x14ac:dyDescent="0.15">
      <c r="A8" s="41" t="str">
        <f>[2]DB!E8</f>
        <v>Benbo</v>
      </c>
      <c r="B8" s="41" t="str">
        <f>[2]DB!F8</f>
        <v>Flinca</v>
      </c>
      <c r="C8" s="41">
        <f>[2]DB!G8</f>
        <v>9</v>
      </c>
      <c r="D8" s="41">
        <f>[2]DB!H8</f>
        <v>8</v>
      </c>
      <c r="E8" s="41" t="str">
        <f>[2]DB!I8</f>
        <v>Flinca</v>
      </c>
      <c r="F8" s="41" t="str">
        <f>[2]DB!J8</f>
        <v>Idskov</v>
      </c>
      <c r="G8" s="41">
        <f>'1. Division'!AH24</f>
        <v>5</v>
      </c>
      <c r="H8" s="41">
        <f>'1. Division'!AN24</f>
        <v>4</v>
      </c>
      <c r="I8" s="41" t="str">
        <f>[2]Puljeprogram!J7</f>
        <v>Idskov</v>
      </c>
      <c r="J8" s="42" t="str">
        <f>[2]Puljeprogram!L7</f>
        <v>Select</v>
      </c>
      <c r="K8" s="43" t="str">
        <f>[2]DB!K8</f>
        <v>Canary</v>
      </c>
      <c r="L8" s="41">
        <f>[2]DB!L8</f>
        <v>7</v>
      </c>
      <c r="M8" s="41">
        <f>[2]DB!N8</f>
        <v>0</v>
      </c>
      <c r="N8" s="41">
        <f>IF(OR(M8=1,Rækker!F7="Disket",DB!V8&gt;5),1,0)</f>
        <v>0</v>
      </c>
      <c r="O8" s="41">
        <f>[2]DB!P8</f>
        <v>0</v>
      </c>
      <c r="P8" s="41">
        <f>IF(OR(O8=1,Rækker!F7="Udmeldt"),1,0)</f>
        <v>0</v>
      </c>
      <c r="Q8" s="41">
        <f>[2]DB!S8</f>
        <v>0</v>
      </c>
      <c r="R8" s="41">
        <f>IF(Rækker!F7="Res",1,0)</f>
        <v>0</v>
      </c>
      <c r="S8" s="41">
        <f t="shared" si="3"/>
        <v>0</v>
      </c>
      <c r="T8" s="41">
        <f>[2]DB!V8</f>
        <v>0</v>
      </c>
      <c r="U8" s="41">
        <f>IF(Rækker!F7="MR",1,0)</f>
        <v>0</v>
      </c>
      <c r="V8" s="41">
        <f t="shared" si="4"/>
        <v>0</v>
      </c>
      <c r="W8" s="42" t="str">
        <f t="shared" si="5"/>
        <v/>
      </c>
      <c r="X8" s="43" t="str">
        <f>[2]DB!BF8</f>
        <v>Futte</v>
      </c>
      <c r="Y8" s="41">
        <f>IF(X8=K6,L6,0)+IF(X8=K7,L7,0)+IF(X8=K8,L8,0)+IF(X8=K9,L9,0)+IF(X8=K10,L10,0)+IF(X8=K11,L11,0)+IF(X8=K12,L12,0)+IF(X8=K13,L13,0)+IF(X8=K14,L14,0)+IF(X8=K15,L15,0)+IF(X8=K17,L17,0)+IF(X8=K18,L18,0)+IF(X8=K19,L19,0)+IF(X8=K20,L20,0)+IF(X8=K21,L21,0)+IF(X8=K22,L22,0)+IF(X8=K23,L23,0)+IF(X8=K24,L24,0)+IF(X8=K25,L25,0)+IF(X8=K26,L26,0)</f>
        <v>18</v>
      </c>
      <c r="Z8" s="41">
        <f>[2]DB!BH8</f>
        <v>0</v>
      </c>
      <c r="AA8" s="41">
        <f>IF(X8=K6,N6,0)+IF(X8=K7,N7,0)+IF(X8=K8,N8,0)+IF(X8=K9,N9,0)+IF(X8=K10,N10,0)+IF(X8=K11,N11,0)+IF(X8=K12,N12,0)+IF(X8=K13,N13,0)+IF(X8=K14,N14,0)+IF(X8=K15,N15,0)+IF(X8=K17,N17,0)+IF(X8=K18,N18,0)+IF(X8=K19,N19,0)+IF(X8=K20,N20,0)+IF(X8=K21,N21,0)+IF(X8=K22,N22,0)+IF(X8=K23,N23,0)+IF(X8=K24,N24,0)+IF(X8=K25,N25,0)+IF(X8=K26,N26,0)</f>
        <v>0</v>
      </c>
      <c r="AB8" s="41">
        <f>[2]DB!BI8</f>
        <v>0</v>
      </c>
      <c r="AC8" s="41">
        <f>IF(X8=K6,P6,0)+IF(X8=K7,P7,0)+IF(X8=K8,P8,0)+IF(X8=K9,P9,0)+IF(X8=K10,P10,0)+IF(X8=K11,P11,0)+IF(X8=K12,P12,0)+IF(X8=K13,P13,0)+IF(X8=K14,P14,0)+IF(X8=K15,P15,0)+IF(X8=K17,P17,0)+IF(X8=K18,P18,0)+IF(X8=K19,P19,0)+IF(X8=K20,P20,0)+IF(X8=K21,P21,0)+IF(X8=K22,P22,0)+IF(X8=K23,P23,0)+IF(X8=K24,P24,0)+IF(X8=K25,P25,0)+IF(X8=K26,P26,0)</f>
        <v>0</v>
      </c>
      <c r="AD8" s="41">
        <f>[2]DB!BJ8</f>
        <v>0</v>
      </c>
      <c r="AE8" s="41">
        <f>IF(X8=K6,R6,0)+IF(X8=K7,R7,0)+IF(X8=K8,R8,0)+IF(X8=K9,R9,0)+IF(X8=K10,R10,0)+IF(X8=K11,R11,0)+IF(X8=K12,R12,0)+IF(X8=K13,R13,0)+IF(X8=K14,R14,0)+IF(X8=K15,R15,0)+IF(X8=K17,R17,0)+IF(X8=K18,R18,0)+IF(X8=K19,R19,0)+IF(X8=K20,R20,0)+IF(X8=K21,R21,0)+IF(X8=K22,R22,0)+IF(X8=K23,R23,0)+IF(X8=K24,R24,0)+IF(X8=K25,R25,0)+IF(X8=K26,R26,0)</f>
        <v>0</v>
      </c>
      <c r="AF8" s="41">
        <f t="shared" si="6"/>
        <v>0</v>
      </c>
      <c r="AG8" s="41">
        <f>[2]DB!BK8</f>
        <v>0</v>
      </c>
      <c r="AH8" s="41">
        <f>IF(X8=K6,U6,0)+IF(X8=K7,U7,0)+IF(X8=K8,U8,0)+IF(X8=K9,U9,0)+IF(X8=K10,U10,0)+IF(X8=K11,U11,0)+IF(X8=K12,U12,0)+IF(X8=K13,U13,0)+IF(X8=K14,U14,0)+IF(X8=K15,U15,0)+IF(X8=K17,U17,0)+IF(X8=K18,U18,0)+IF(X8=K19,U19,0)+IF(X8=K20,U20,0)+IF(X8=K21,U21,0)+IF(X8=K22,U22,0)+IF(X8=K23,U23,0)+IF(X8=K24,U24,0)+IF(X8=K25,U25,0)+IF(X8=K26,U26,0)</f>
        <v>0</v>
      </c>
      <c r="AI8" s="41">
        <f>IF(X8=K6,V6,0)+IF(X8=K7,V7,0)+IF(X8=K8,V8,0)+IF(X8=K9,V9,0)+IF(X8=K10,V10,0)+IF(X8=K11,V11,0)+IF(X8=K12,V12,0)+IF(X8=K13,V13,0)+IF(X8=K14,V14,0)+IF(X8=K15,V15,0)+IF(X8=K17,V17,0)+IF(X8=K18,V18,0)+IF(X8=K19,V19,0)+IF(X8=K20,V20,0)+IF(X8=K21,V21,0)+IF(X8=K22,V22,0)+IF(X8=K23,V23,0)+IF(X8=K24,V24,0)+IF(X8=K25,V25,0)+IF(X8=K26,V26,0)</f>
        <v>0</v>
      </c>
      <c r="AJ8" s="41">
        <f>[2]DB!BL8</f>
        <v>39</v>
      </c>
      <c r="AK8" s="41">
        <f t="shared" si="7"/>
        <v>40</v>
      </c>
      <c r="AL8" s="41">
        <f>[2]DB!BM8</f>
        <v>17</v>
      </c>
      <c r="AM8" s="41">
        <f t="shared" si="0"/>
        <v>18</v>
      </c>
      <c r="AN8" s="41">
        <f>[2]DB!BN8</f>
        <v>11</v>
      </c>
      <c r="AO8" s="41">
        <f t="shared" si="1"/>
        <v>11</v>
      </c>
      <c r="AP8" s="41">
        <f>[2]DB!BO8</f>
        <v>11</v>
      </c>
      <c r="AQ8" s="41">
        <f t="shared" si="2"/>
        <v>11</v>
      </c>
      <c r="AR8" s="41">
        <f>[2]DB!BP8</f>
        <v>253</v>
      </c>
      <c r="AS8" s="41">
        <f>IF(X8=E6,G6,0)+IF(X8=E7,G7,0)+IF(X8=E8,G8,0)+IF(X8=E9,G9,0)+IF(X8=E10,G10,0)+IF(X8=E12,G12,0)+IF(X8=E13,G13,0)+IF(X8=E14,G14,0)+IF(X8=E15,G15,0)+IF(X8=E16,G16,0)+IF(X8=F6,H6,0)+IF(X8=F7,H7,0)+IF(X8=F8,H8,0)+IF(X8=F9,H9,0)+IF(X8=F10,H10,0)+IF(X8=F12,H12,0)+IF(X8=F13,H13,0)+IF(X8=F14,H14,0)+IF(X8=F15,H15,0)+IF(X8=F16,H16,0)</f>
        <v>4</v>
      </c>
      <c r="AT8" s="41">
        <f t="shared" si="8"/>
        <v>257</v>
      </c>
      <c r="AU8" s="41">
        <f>[2]DB!BQ8</f>
        <v>245</v>
      </c>
      <c r="AV8" s="41">
        <f>IF(X8=E6,H6,0)+IF(X8=E7,H7,0)+IF(X8=E8,H8,0)+IF(X8=E9,H9,0)+IF(X8=E10,H10,0)+IF(X8=E12,H12,0)+IF(X8=E13,H13,0)+IF(X8=E14,H14,0)+IF(X8=E15,H15,0)+IF(X8=E16,H16,0)+IF(X8=F6,G6,0)+IF(X8=F7,G7,0)+IF(X8=F8,G8,0)+IF(X8=F9,G9,0)+IF(X8=F10,G10,0)+IF(X8=F12,G12,0)+IF(X8=F13,G13,0)+IF(X8=F14,G14,0)+IF(X8=F15,G15,0)+IF(X8=F16,G16,0)</f>
        <v>3</v>
      </c>
      <c r="AW8" s="41">
        <f t="shared" si="9"/>
        <v>248</v>
      </c>
      <c r="AX8" s="41">
        <f>[2]DB!BR8</f>
        <v>62</v>
      </c>
      <c r="AY8" s="41">
        <f t="shared" si="10"/>
        <v>3</v>
      </c>
      <c r="AZ8" s="41">
        <f t="shared" si="11"/>
        <v>65</v>
      </c>
      <c r="BA8" s="41">
        <f>[2]DB!BE8</f>
        <v>3</v>
      </c>
      <c r="BB8" s="41">
        <f>RANK(BC8,BC6:BC15,0)</f>
        <v>3</v>
      </c>
      <c r="BC8" s="41">
        <f t="shared" si="12"/>
        <v>675452</v>
      </c>
      <c r="BD8" s="42">
        <f>IF(BB8=BB6,IF(Y8&gt;Y6,1,0),0)+IF(BB8=BB7,IF(Y8&gt;Y7,1,0),0)+IF(BB8=BB8,IF(Y8&gt;Y8,1,0),0)+IF(BB8=BB9,IF(Y8&gt;Y9,1,0),0)+IF(BB8=BB10,IF(Y8&gt;Y10,1,0),0)+IF(BB8=BB11,IF(Y8&gt;Y11,1,0),0)+IF(BB8=BB12,IF(Y8&gt;Y12,1,0),0)+IF(BB8=BB13,IF(Y8&gt;Y13,1,0),0)+IF(BB8=BB14,IF(Y8&gt;Y14,1,0),0)+IF(BB8=BB15,IF(Y8&gt;Y15,1,0),0)+BB8</f>
        <v>3</v>
      </c>
      <c r="BE8" s="43">
        <f>IF(BD6=3,BB6,0)+IF(BD7=3,BB7,0)+IF(BD8=3,BB8,0)+IF(BD9=3,BB9,0)+IF(BD10=3,BB10,0)+IF(BD11=3,BB11,0)+IF(BD12=3,BB12,0)+IF(BD13=3,BB13,0)+IF(BD14=3,BB14,0)+IF(BD15=3,BB15,0)</f>
        <v>3</v>
      </c>
      <c r="BF8" s="41" t="str">
        <f>IF(BD6=3,X6,IF(BD7=3,X7,IF(BD8=3,X8,IF(BD9=3,X9,IF(BD10=3,X10,IF(BD11=3,X11,IF(BD12=3,X12,IF(BD13=3,X13,BG8))))))))</f>
        <v>Futte</v>
      </c>
      <c r="BG8" s="41" t="str">
        <f>IF(BD14=3,X14,X15)</f>
        <v>Flinca</v>
      </c>
      <c r="BH8" s="41">
        <f>IF(BD6=3,AA6,0)+IF(BD7=3,AA7,0)+IF(BD8=3,AA8,0)+IF(BD9=3,AA9,0)+IF(BD10=3,AA10,0)+IF(BD11=3,AA11,0)+IF(BD12=3,AA12,0)+IF(BD13=3,AA13,0)+IF(BD14=3,AA14,0)+IF(BD15=3,AA15,0)</f>
        <v>0</v>
      </c>
      <c r="BI8" s="41">
        <f>IF(BD6=3,AC6,0)+IF(BD7=3,AC7,0)+IF(BD8=3,AC8,0)+IF(BD9=3,AC9,0)+IF(BD10=3,AC10,0)+IF(BD11=3,AC11,0)+IF(BD12=3,AC12,0)+IF(BD13=3,AC13,0)+IF(BD14=3,AC14,0)+IF(BD15=3,AC15,0)</f>
        <v>0</v>
      </c>
      <c r="BJ8" s="41">
        <f>IF(BD6=3,AF6,0)+IF(BD7=3,AF7,0)+IF(BD8=3,AF8,0)+IF(BD9=3,AF9,0)+IF(BD10=3,AF10,0)+IF(BD11=3,AF11,0)+IF(BD12=3,AF12,0)+IF(BD13=3,AF13,0)+IF(BD14=3,AF14,0)+IF(BD15=3,AF15,0)</f>
        <v>0</v>
      </c>
      <c r="BK8" s="41">
        <f>IF(BD6=3,AI6,0)+IF(BD7=3,AI7,0)+IF(BD8=3,AI8,0)+IF(BD9=3,AI9,0)+IF(BD10=3,AI10,0)+IF(BD11=3,AI11,0)+IF(BD12=3,AI12,0)+IF(BD13=3,AI13,0)+IF(BD14=3,AI14,0)+IF(BD15=3,AI15,0)</f>
        <v>0</v>
      </c>
      <c r="BL8" s="41">
        <f>IF(BD6=3,AK6,0)+IF(BD7=3,AK7,0)+IF(BD8=3,AK8,0)+IF(BD9=3,AK9,0)+IF(BD10=3,AK10,0)+IF(BD11=3,AK11,0)+IF(BD12=3,AK12,0)+IF(BD13=3,AK13,0)+IF(BD14=3,AK14,0)+IF(BD15=3,AK15,0)</f>
        <v>40</v>
      </c>
      <c r="BM8" s="41">
        <f>IF(BD6=3,AM6,0)+IF(BD7=3,AM7,0)+IF(BD8=3,AM8,0)+IF(BD9=3,AM9,0)+IF(BD10=3,AM10,0)+IF(BD11=3,AM11,0)+IF(BD12=3,AM12,0)+IF(BD13=3,AM13,0)+IF(BD14=3,AM14,0)+IF(BD15=3,AM15,0)</f>
        <v>18</v>
      </c>
      <c r="BN8" s="41">
        <f>IF(BD6=3,AO6,0)+IF(BD7=3,AO7,0)+IF(BD8=3,AO8,0)+IF(BD9=3,AO9,0)+IF(BD10=3,AO10,0)+IF(BD11=3,AO11,0)+IF(BD12=3,AO12,0)+IF(BD13=3,AO13,0)+IF(BD14=3,AO14,0)+IF(BD15=3,AO15,0)</f>
        <v>11</v>
      </c>
      <c r="BO8" s="41">
        <f>IF(BD6=3,AQ6,0)+IF(BD7=3,AQ7,0)+IF(BD8=3,AQ8,0)+IF(BD9=3,AQ9,0)+IF(BD10=3,AQ10,0)+IF(BD11=3,AQ11,0)+IF(BD12=3,AQ12,0)+IF(BD13=3,AQ13,0)+IF(BD14=3,AQ14,0)+IF(BD15=3,AQ15,0)</f>
        <v>11</v>
      </c>
      <c r="BP8" s="41">
        <f>IF(BD6=3,AT6,0)+IF(BD7=3,AT7,0)+IF(BD8=3,AT8,0)+IF(BD9=3,AT9,0)+IF(BD10=3,AT10,0)+IF(BD11=3,AT11,0)+IF(BD12=3,AT12,0)+IF(BD13=3,AT13,0)+IF(BD14=3,AT14,0)+IF(BD15=3,AT15,0)</f>
        <v>257</v>
      </c>
      <c r="BQ8" s="41">
        <f>IF(BD6=3,AW6,0)+IF(BD7=3,AW7,0)+IF(BD8=3,AW8,0)+IF(BD9=3,AW9,0)+IF(BD10=3,AW10,0)+IF(BD11=3,AW11,0)+IF(BD12=3,AW12,0)+IF(BD13=3,AW13,0)+IF(BD14=3,AW14,0)+IF(BD15=3,AW15,0)</f>
        <v>248</v>
      </c>
      <c r="BR8" s="42">
        <f>IF(BD6=3,AZ6,0)+IF(BD7=3,AZ7,0)+IF(BD8=3,AZ8,0)+IF(BD9=3,AZ9,0)+IF(BD10=3,AZ10,0)+IF(BD11=3,AZ11,0)+IF(BD12=3,AZ12,0)+IF(BD13=3,AZ13,0)+IF(BD14=3,AZ14,0)+IF(BD15=3,AZ15,0)</f>
        <v>65</v>
      </c>
    </row>
    <row r="9" spans="1:70" x14ac:dyDescent="0.15">
      <c r="A9" s="41" t="str">
        <f>[2]DB!E9</f>
        <v>Idskov</v>
      </c>
      <c r="B9" s="41" t="str">
        <f>[2]DB!F9</f>
        <v>Stoke</v>
      </c>
      <c r="C9" s="41">
        <f>[2]DB!G9</f>
        <v>8</v>
      </c>
      <c r="D9" s="41">
        <f>[2]DB!H9</f>
        <v>8</v>
      </c>
      <c r="E9" s="41" t="str">
        <f>[2]DB!I9</f>
        <v>Stoke</v>
      </c>
      <c r="F9" s="41" t="str">
        <f>[2]DB!J9</f>
        <v>Canary</v>
      </c>
      <c r="G9" s="41">
        <f>'1. Division'!AT24</f>
        <v>4</v>
      </c>
      <c r="H9" s="41">
        <f>'1. Division'!AZ24</f>
        <v>6</v>
      </c>
      <c r="I9" s="41" t="str">
        <f>[2]Puljeprogram!J8</f>
        <v>Canary</v>
      </c>
      <c r="J9" s="42" t="str">
        <f>[2]Puljeprogram!L8</f>
        <v>Flinca</v>
      </c>
      <c r="K9" s="43" t="str">
        <f>[2]DB!K9</f>
        <v>Chelsea</v>
      </c>
      <c r="L9" s="41">
        <f>[2]DB!L9</f>
        <v>8</v>
      </c>
      <c r="M9" s="41">
        <f>[2]DB!N9</f>
        <v>0</v>
      </c>
      <c r="N9" s="41">
        <f>IF(OR(M9=1,Rækker!H7="Disket",DB!V9&gt;5),1,0)</f>
        <v>0</v>
      </c>
      <c r="O9" s="41">
        <f>[2]DB!P9</f>
        <v>0</v>
      </c>
      <c r="P9" s="41">
        <f>IF(OR(O9=1,Rækker!H7="Udmeldt"),1,0)</f>
        <v>0</v>
      </c>
      <c r="Q9" s="41">
        <f>[2]DB!S9</f>
        <v>1</v>
      </c>
      <c r="R9" s="41">
        <f>IF(Rækker!H7="Res",1,0)</f>
        <v>0</v>
      </c>
      <c r="S9" s="41">
        <f t="shared" si="3"/>
        <v>1</v>
      </c>
      <c r="T9" s="41">
        <f>[2]DB!V9</f>
        <v>0</v>
      </c>
      <c r="U9" s="41">
        <f>IF(Rækker!H7="MR",1,0)</f>
        <v>0</v>
      </c>
      <c r="V9" s="41">
        <f t="shared" si="4"/>
        <v>0</v>
      </c>
      <c r="W9" s="42" t="str">
        <f t="shared" si="5"/>
        <v/>
      </c>
      <c r="X9" s="43" t="str">
        <f>[2]DB!BF9</f>
        <v>Piquet</v>
      </c>
      <c r="Y9" s="41">
        <f>IF(X9=K6,L6,0)+IF(X9=K7,L7,0)+IF(X9=K8,L8,0)+IF(X9=K9,L9,0)+IF(X9=K10,L10,0)+IF(X9=K11,L11,0)+IF(X9=K12,L12,0)+IF(X9=K13,L13,0)+IF(X9=K14,L14,0)+IF(X9=K15,L15,0)+IF(X9=K17,L17,0)+IF(X9=K18,L18,0)+IF(X9=K19,L19,0)+IF(X9=K20,L20,0)+IF(X9=K21,L21,0)+IF(X9=K22,L22,0)+IF(X9=K23,L23,0)+IF(X9=K24,L24,0)+IF(X9=K25,L25,0)+IF(X9=K26,L26,0)</f>
        <v>46</v>
      </c>
      <c r="Z9" s="41">
        <f>[2]DB!BH9</f>
        <v>0</v>
      </c>
      <c r="AA9" s="41">
        <f>IF(X9=K6,N6,0)+IF(X9=K7,N7,0)+IF(X9=K8,N8,0)+IF(X9=K9,N9,0)+IF(X9=K10,N10,0)+IF(X9=K11,N11,0)+IF(X9=K12,N12,0)+IF(X9=K13,N13,0)+IF(X9=K14,N14,0)+IF(X9=K15,N15,0)+IF(X9=K17,N17,0)+IF(X9=K18,N18,0)+IF(X9=K19,N19,0)+IF(X9=K20,N20,0)+IF(X9=K21,N21,0)+IF(X9=K22,N22,0)+IF(X9=K23,N23,0)+IF(X9=K24,N24,0)+IF(X9=K25,N25,0)+IF(X9=K26,N26,0)</f>
        <v>0</v>
      </c>
      <c r="AB9" s="41">
        <f>[2]DB!BI9</f>
        <v>0</v>
      </c>
      <c r="AC9" s="41">
        <f>IF(X9=K6,P6,0)+IF(X9=K7,P7,0)+IF(X9=K8,P8,0)+IF(X9=K9,P9,0)+IF(X9=K10,P10,0)+IF(X9=K11,P11,0)+IF(X9=K12,P12,0)+IF(X9=K13,P13,0)+IF(X9=K14,P14,0)+IF(X9=K15,P15,0)+IF(X9=K17,P17,0)+IF(X9=K18,P18,0)+IF(X9=K19,P19,0)+IF(X9=K20,P20,0)+IF(X9=K21,P21,0)+IF(X9=K22,P22,0)+IF(X9=K23,P23,0)+IF(X9=K24,P24,0)+IF(X9=K25,P25,0)+IF(X9=K26,P26,0)</f>
        <v>0</v>
      </c>
      <c r="AD9" s="41">
        <f>[2]DB!BJ9</f>
        <v>0</v>
      </c>
      <c r="AE9" s="41">
        <f>IF(X9=K6,R6,0)+IF(X9=K7,R7,0)+IF(X9=K8,R8,0)+IF(X9=K9,R9,0)+IF(X9=K10,R10,0)+IF(X9=K11,R11,0)+IF(X9=K12,R12,0)+IF(X9=K13,R13,0)+IF(X9=K14,R14,0)+IF(X9=K15,R15,0)+IF(X9=K17,R17,0)+IF(X9=K18,R18,0)+IF(X9=K19,R19,0)+IF(X9=K20,R20,0)+IF(X9=K21,R21,0)+IF(X9=K22,R22,0)+IF(X9=K23,R23,0)+IF(X9=K24,R24,0)+IF(X9=K25,R25,0)+IF(X9=K26,R26,0)</f>
        <v>0</v>
      </c>
      <c r="AF9" s="41">
        <f t="shared" si="6"/>
        <v>0</v>
      </c>
      <c r="AG9" s="41">
        <f>[2]DB!BK9</f>
        <v>0</v>
      </c>
      <c r="AH9" s="41">
        <f>IF(X9=K6,U6,0)+IF(X9=K7,U7,0)+IF(X9=K8,U8,0)+IF(X9=K9,U9,0)+IF(X9=K10,U10,0)+IF(X9=K11,U11,0)+IF(X9=K12,U12,0)+IF(X9=K13,U13,0)+IF(X9=K14,U14,0)+IF(X9=K15,U15,0)+IF(X9=K17,U17,0)+IF(X9=K18,U18,0)+IF(X9=K19,U19,0)+IF(X9=K20,U20,0)+IF(X9=K21,U21,0)+IF(X9=K22,U22,0)+IF(X9=K23,U23,0)+IF(X9=K24,U24,0)+IF(X9=K25,U25,0)+IF(X9=K26,U26,0)</f>
        <v>0</v>
      </c>
      <c r="AI9" s="41">
        <f>IF(X9=K6,V6,0)+IF(X9=K7,V7,0)+IF(X9=K8,V8,0)+IF(X9=K9,V9,0)+IF(X9=K10,V10,0)+IF(X9=K11,V11,0)+IF(X9=K12,V12,0)+IF(X9=K13,V13,0)+IF(X9=K14,V14,0)+IF(X9=K15,V15,0)+IF(X9=K17,V17,0)+IF(X9=K18,V18,0)+IF(X9=K19,V19,0)+IF(X9=K20,V20,0)+IF(X9=K21,V21,0)+IF(X9=K22,V22,0)+IF(X9=K23,V23,0)+IF(X9=K24,V24,0)+IF(X9=K25,V25,0)+IF(X9=K26,V26,0)</f>
        <v>0</v>
      </c>
      <c r="AJ9" s="41">
        <f>[2]DB!BL9</f>
        <v>39</v>
      </c>
      <c r="AK9" s="41">
        <f t="shared" si="7"/>
        <v>40</v>
      </c>
      <c r="AL9" s="41">
        <f>[2]DB!BM9</f>
        <v>15</v>
      </c>
      <c r="AM9" s="41">
        <f t="shared" si="0"/>
        <v>15</v>
      </c>
      <c r="AN9" s="41">
        <f>[2]DB!BN9</f>
        <v>11</v>
      </c>
      <c r="AO9" s="41">
        <f t="shared" si="1"/>
        <v>12</v>
      </c>
      <c r="AP9" s="41">
        <f>[2]DB!BO9</f>
        <v>13</v>
      </c>
      <c r="AQ9" s="41">
        <f t="shared" si="2"/>
        <v>13</v>
      </c>
      <c r="AR9" s="41">
        <f>[2]DB!BP9</f>
        <v>245</v>
      </c>
      <c r="AS9" s="41">
        <f>IF(X9=E6,G6,0)+IF(X9=E7,G7,0)+IF(X9=E8,G8,0)+IF(X9=E9,G9,0)+IF(X9=E10,G10,0)+IF(X9=E12,G12,0)+IF(X9=E13,G13,0)+IF(X9=E14,G14,0)+IF(X9=E15,G15,0)+IF(X9=E16,G16,0)+IF(X9=F6,H6,0)+IF(X9=F7,H7,0)+IF(X9=F8,H8,0)+IF(X9=F9,H9,0)+IF(X9=F10,H10,0)+IF(X9=F12,H12,0)+IF(X9=F13,H13,0)+IF(X9=F14,H14,0)+IF(X9=F15,H15,0)+IF(X9=F16,H16,0)</f>
        <v>5</v>
      </c>
      <c r="AT9" s="41">
        <f t="shared" si="8"/>
        <v>250</v>
      </c>
      <c r="AU9" s="41">
        <f>[2]DB!BQ9</f>
        <v>245</v>
      </c>
      <c r="AV9" s="41">
        <f>IF(X9=E6,H6,0)+IF(X9=E7,H7,0)+IF(X9=E8,H8,0)+IF(X9=E9,H9,0)+IF(X9=E10,H10,0)+IF(X9=E12,H12,0)+IF(X9=E13,H13,0)+IF(X9=E14,H14,0)+IF(X9=E15,H15,0)+IF(X9=E16,H16,0)+IF(X9=F6,G6,0)+IF(X9=F7,G7,0)+IF(X9=F8,G8,0)+IF(X9=F9,G9,0)+IF(X9=F10,G10,0)+IF(X9=F12,G12,0)+IF(X9=F13,G13,0)+IF(X9=F14,G14,0)+IF(X9=F15,G15,0)+IF(X9=F16,G16,0)</f>
        <v>5</v>
      </c>
      <c r="AW9" s="41">
        <f t="shared" si="9"/>
        <v>250</v>
      </c>
      <c r="AX9" s="41">
        <f>[2]DB!BR9</f>
        <v>56</v>
      </c>
      <c r="AY9" s="41">
        <f t="shared" si="10"/>
        <v>1</v>
      </c>
      <c r="AZ9" s="41">
        <f t="shared" si="11"/>
        <v>57</v>
      </c>
      <c r="BA9" s="41">
        <f>[2]DB!BE9</f>
        <v>4</v>
      </c>
      <c r="BB9" s="41">
        <f>RANK(BC9,BC6:BC15,0)</f>
        <v>5</v>
      </c>
      <c r="BC9" s="41">
        <f t="shared" si="12"/>
        <v>594750</v>
      </c>
      <c r="BD9" s="42">
        <f>IF(BB9=BB6,IF(Y9&gt;Y6,1,0),0)+IF(BB9=BB7,IF(Y9&gt;Y7,1,0),0)+IF(BB9=BB8,IF(Y9&gt;Y8,1,0),0)+IF(BB9=BB9,IF(Y9&gt;Y9,1,0),0)+IF(BB9=BB10,IF(Y9&gt;Y10,1,0),0)+IF(BB9=BB11,IF(Y9&gt;Y11,1,0),0)+IF(BB9=BB12,IF(Y9&gt;Y12,1,0),0)+IF(BB9=BB13,IF(Y9&gt;Y13,1,0),0)+IF(BB9=BB14,IF(Y9&gt;Y14,1,0),0)+IF(BB9=BB15,IF(Y9&gt;Y15,1,0),0)+BB9</f>
        <v>5</v>
      </c>
      <c r="BE9" s="43">
        <f>IF(BD6=4,BB6,0)+IF(BD7=4,BB7,0)+IF(BD8=4,BB8,0)+IF(BD9=4,BB9,0)+IF(BD10=4,BB10,0)+IF(BD11=4,BB11,0)+IF(BD12=4,BB12,0)+IF(BD13=4,BB13,0)+IF(BD14=4,BB14,0)+IF(BD15=4,BB15,0)</f>
        <v>4</v>
      </c>
      <c r="BF9" s="41" t="str">
        <f>IF(BD6=4,X6,IF(BD7=4,X7,IF(BD8=4,X8,IF(BD9=4,X9,IF(BD10=4,X10,IF(BD11=4,X11,IF(BD12=4,X12,IF(BD13=4,X13,BG9))))))))</f>
        <v>Canary</v>
      </c>
      <c r="BG9" s="41" t="str">
        <f>IF(BD14=4,X14,X15)</f>
        <v>Flinca</v>
      </c>
      <c r="BH9" s="41">
        <f>IF(BD6=4,AA6,0)+IF(BD7=4,AA7,0)+IF(BD8=4,AA8,0)+IF(BD9=4,AA9,0)+IF(BD10=4,AA10,0)+IF(BD11=4,AA11,0)+IF(BD12=4,AA12,0)+IF(BD13=4,AA13,0)+IF(BD14=4,AA14,0)+IF(BD15=4,AA15,0)</f>
        <v>0</v>
      </c>
      <c r="BI9" s="41">
        <f>IF(BD6=4,AC6,0)+IF(BD7=4,AC7,0)+IF(BD8=4,AC8,0)+IF(BD9=4,AC9,0)+IF(BD10=4,AC10,0)+IF(BD11=4,AC11,0)+IF(BD12=4,AC12,0)+IF(BD13=4,AC13,0)+IF(BD14=4,AC14,0)+IF(BD15=4,AC15,0)</f>
        <v>0</v>
      </c>
      <c r="BJ9" s="41">
        <f>IF(BD6=4,AF6,0)+IF(BD7=4,AF7,0)+IF(BD8=4,AF8,0)+IF(BD9=4,AF9,0)+IF(BD10=4,AF10,0)+IF(BD11=4,AF11,0)+IF(BD12=4,AF12,0)+IF(BD13=4,AF13,0)+IF(BD14=4,AF14,0)+IF(BD15=4,AF15,0)</f>
        <v>0</v>
      </c>
      <c r="BK9" s="41">
        <f>IF(BD6=4,AI6,0)+IF(BD7=4,AI7,0)+IF(BD8=4,AI8,0)+IF(BD9=4,AI9,0)+IF(BD10=4,AI10,0)+IF(BD11=4,AI11,0)+IF(BD12=4,AI12,0)+IF(BD13=4,AI13,0)+IF(BD14=4,AI14,0)+IF(BD15=4,AI15,0)</f>
        <v>0</v>
      </c>
      <c r="BL9" s="41">
        <f>IF(BD6=4,AK6,0)+IF(BD7=4,AK7,0)+IF(BD8=4,AK8,0)+IF(BD9=4,AK9,0)+IF(BD10=4,AK10,0)+IF(BD11=4,AK11,0)+IF(BD12=4,AK12,0)+IF(BD13=4,AK13,0)+IF(BD14=4,AK14,0)+IF(BD15=4,AK15,0)</f>
        <v>40</v>
      </c>
      <c r="BM9" s="41">
        <f>IF(BD6=4,AM6,0)+IF(BD7=4,AM7,0)+IF(BD8=4,AM8,0)+IF(BD9=4,AM9,0)+IF(BD10=4,AM10,0)+IF(BD11=4,AM11,0)+IF(BD12=4,AM12,0)+IF(BD13=4,AM13,0)+IF(BD14=4,AM14,0)+IF(BD15=4,AM15,0)</f>
        <v>13</v>
      </c>
      <c r="BN9" s="41">
        <f>IF(BD6=4,AO6,0)+IF(BD7=4,AO7,0)+IF(BD8=4,AO8,0)+IF(BD9=4,AO9,0)+IF(BD10=4,AO10,0)+IF(BD11=4,AO11,0)+IF(BD12=4,AO12,0)+IF(BD13=4,AO13,0)+IF(BD14=4,AO14,0)+IF(BD15=4,AO15,0)</f>
        <v>18</v>
      </c>
      <c r="BO9" s="41">
        <f>IF(BD6=4,AQ6,0)+IF(BD7=4,AQ7,0)+IF(BD8=4,AQ8,0)+IF(BD9=4,AQ9,0)+IF(BD10=4,AQ10,0)+IF(BD11=4,AQ11,0)+IF(BD12=4,AQ12,0)+IF(BD13=4,AQ13,0)+IF(BD14=4,AQ14,0)+IF(BD15=4,AQ15,0)</f>
        <v>9</v>
      </c>
      <c r="BP9" s="41">
        <f>IF(BD6=4,AT6,0)+IF(BD7=4,AT7,0)+IF(BD8=4,AT8,0)+IF(BD9=4,AT9,0)+IF(BD10=4,AT10,0)+IF(BD11=4,AT11,0)+IF(BD12=4,AT12,0)+IF(BD13=4,AT13,0)+IF(BD14=4,AT14,0)+IF(BD15=4,AT15,0)</f>
        <v>257</v>
      </c>
      <c r="BQ9" s="41">
        <f>IF(BD6=4,AW6,0)+IF(BD7=4,AW7,0)+IF(BD8=4,AW8,0)+IF(BD9=4,AW9,0)+IF(BD10=4,AW10,0)+IF(BD11=4,AW11,0)+IF(BD12=4,AW12,0)+IF(BD13=4,AW13,0)+IF(BD14=4,AW14,0)+IF(BD15=4,AW15,0)</f>
        <v>254</v>
      </c>
      <c r="BR9" s="42">
        <f>IF(BD6=4,AZ6,0)+IF(BD7=4,AZ7,0)+IF(BD8=4,AZ8,0)+IF(BD9=4,AZ9,0)+IF(BD10=4,AZ10,0)+IF(BD11=4,AZ11,0)+IF(BD12=4,AZ12,0)+IF(BD13=4,AZ13,0)+IF(BD14=4,AZ14,0)+IF(BD15=4,AZ15,0)</f>
        <v>57</v>
      </c>
    </row>
    <row r="10" spans="1:70" x14ac:dyDescent="0.15">
      <c r="A10" s="41" t="str">
        <f>[2]DB!E10</f>
        <v>Canary</v>
      </c>
      <c r="B10" s="41" t="str">
        <f>[2]DB!F10</f>
        <v>Futte</v>
      </c>
      <c r="C10" s="41">
        <f>[2]DB!G10</f>
        <v>8</v>
      </c>
      <c r="D10" s="41">
        <f>[2]DB!H10</f>
        <v>8</v>
      </c>
      <c r="E10" s="41" t="str">
        <f>[2]DB!I10</f>
        <v>Frydkær</v>
      </c>
      <c r="F10" s="41" t="str">
        <f>[2]DB!J10</f>
        <v>Futte</v>
      </c>
      <c r="G10" s="41">
        <f>'1. Division'!BF24</f>
        <v>3</v>
      </c>
      <c r="H10" s="41">
        <f>'1. Division'!BL24</f>
        <v>4</v>
      </c>
      <c r="I10" s="41" t="str">
        <f>[2]Puljeprogram!J9</f>
        <v>Futte</v>
      </c>
      <c r="J10" s="42" t="str">
        <f>[2]Puljeprogram!L9</f>
        <v>Stoke</v>
      </c>
      <c r="K10" s="43" t="str">
        <f>[2]DB!K10</f>
        <v>Cork</v>
      </c>
      <c r="L10" s="41">
        <f>[2]DB!L10</f>
        <v>9</v>
      </c>
      <c r="M10" s="41">
        <f>[2]DB!N10</f>
        <v>0</v>
      </c>
      <c r="N10" s="41">
        <f>IF(OR(M10=1,Rækker!J7="Disket",DB!V10&gt;5),1,0)</f>
        <v>0</v>
      </c>
      <c r="O10" s="41">
        <f>[2]DB!P10</f>
        <v>0</v>
      </c>
      <c r="P10" s="41">
        <f>IF(OR(O10=1,Rækker!J7="Udmeldt"),1,0)</f>
        <v>0</v>
      </c>
      <c r="Q10" s="41">
        <f>[2]DB!S10</f>
        <v>0</v>
      </c>
      <c r="R10" s="41">
        <f>IF(Rækker!J7="Res",1,0)</f>
        <v>0</v>
      </c>
      <c r="S10" s="41">
        <f t="shared" si="3"/>
        <v>0</v>
      </c>
      <c r="T10" s="41">
        <f>[2]DB!V10</f>
        <v>0</v>
      </c>
      <c r="U10" s="41">
        <f>IF(Rækker!J7="MR",1,0)</f>
        <v>0</v>
      </c>
      <c r="V10" s="41">
        <f t="shared" si="4"/>
        <v>0</v>
      </c>
      <c r="W10" s="42" t="str">
        <f t="shared" si="5"/>
        <v/>
      </c>
      <c r="X10" s="43" t="str">
        <f>[2]DB!BF10</f>
        <v>Stoke</v>
      </c>
      <c r="Y10" s="41">
        <f>IF(X10=K6,L6,0)+IF(X10=K7,L7,0)+IF(X10=K8,L8,0)+IF(X10=K9,L9,0)+IF(X10=K10,L10,0)+IF(X10=K11,L11,0)+IF(X10=K12,L12,0)+IF(X10=K13,L13,0)+IF(X10=K14,L14,0)+IF(X10=K15,L15,0)+IF(X10=K17,L17,0)+IF(X10=K18,L18,0)+IF(X10=K19,L19,0)+IF(X10=K20,L20,0)+IF(X10=K21,L21,0)+IF(X10=K22,L22,0)+IF(X10=K23,L23,0)+IF(X10=K24,L24,0)+IF(X10=K25,L25,0)+IF(X10=K26,L26,0)</f>
        <v>54</v>
      </c>
      <c r="Z10" s="41">
        <f>[2]DB!BH10</f>
        <v>0</v>
      </c>
      <c r="AA10" s="41">
        <f>IF(X10=K6,N6,0)+IF(X10=K7,N7,0)+IF(X10=K8,N8,0)+IF(X10=K9,N9,0)+IF(X10=K10,N10,0)+IF(X10=K11,N11,0)+IF(X10=K12,N12,0)+IF(X10=K13,N13,0)+IF(X10=K14,N14,0)+IF(X10=K15,N15,0)+IF(X10=K17,N17,0)+IF(X10=K18,N18,0)+IF(X10=K19,N19,0)+IF(X10=K20,N20,0)+IF(X10=K21,N21,0)+IF(X10=K22,N22,0)+IF(X10=K23,N23,0)+IF(X10=K24,N24,0)+IF(X10=K25,N25,0)+IF(X10=K26,N26,0)</f>
        <v>0</v>
      </c>
      <c r="AB10" s="41">
        <f>[2]DB!BI10</f>
        <v>0</v>
      </c>
      <c r="AC10" s="41">
        <f>IF(X10=K6,P6,0)+IF(X10=K7,P7,0)+IF(X10=K8,P8,0)+IF(X10=K9,P9,0)+IF(X10=K10,P10,0)+IF(X10=K11,P11,0)+IF(X10=K12,P12,0)+IF(X10=K13,P13,0)+IF(X10=K14,P14,0)+IF(X10=K15,P15,0)+IF(X10=K17,P17,0)+IF(X10=K18,P18,0)+IF(X10=K19,P19,0)+IF(X10=K20,P20,0)+IF(X10=K21,P21,0)+IF(X10=K22,P22,0)+IF(X10=K23,P23,0)+IF(X10=K24,P24,0)+IF(X10=K25,P25,0)+IF(X10=K26,P26,0)</f>
        <v>0</v>
      </c>
      <c r="AD10" s="41">
        <f>[2]DB!BJ10</f>
        <v>0</v>
      </c>
      <c r="AE10" s="41">
        <f>IF(X10=K6,R6,0)+IF(X10=K7,R7,0)+IF(X10=K8,R8,0)+IF(X10=K9,R9,0)+IF(X10=K10,R10,0)+IF(X10=K11,R11,0)+IF(X10=K12,R12,0)+IF(X10=K13,R13,0)+IF(X10=K14,R14,0)+IF(X10=K15,R15,0)+IF(X10=K17,R17,0)+IF(X10=K18,R18,0)+IF(X10=K19,R19,0)+IF(X10=K20,R20,0)+IF(X10=K21,R21,0)+IF(X10=K22,R22,0)+IF(X10=K23,R23,0)+IF(X10=K24,R24,0)+IF(X10=K25,R25,0)+IF(X10=K26,R26,0)</f>
        <v>0</v>
      </c>
      <c r="AF10" s="41">
        <f t="shared" si="6"/>
        <v>0</v>
      </c>
      <c r="AG10" s="41">
        <f>[2]DB!BK10</f>
        <v>0</v>
      </c>
      <c r="AH10" s="41">
        <f>IF(X10=K6,U6,0)+IF(X10=K7,U7,0)+IF(X10=K8,U8,0)+IF(X10=K9,U9,0)+IF(X10=K10,U10,0)+IF(X10=K11,U11,0)+IF(X10=K12,U12,0)+IF(X10=K13,U13,0)+IF(X10=K14,U14,0)+IF(X10=K15,U15,0)+IF(X10=K17,U17,0)+IF(X10=K18,U18,0)+IF(X10=K19,U19,0)+IF(X10=K20,U20,0)+IF(X10=K21,U21,0)+IF(X10=K22,U22,0)+IF(X10=K23,U23,0)+IF(X10=K24,U24,0)+IF(X10=K25,U25,0)+IF(X10=K26,U26,0)</f>
        <v>0</v>
      </c>
      <c r="AI10" s="41">
        <f>IF(X10=K6,V6,0)+IF(X10=K7,V7,0)+IF(X10=K8,V8,0)+IF(X10=K9,V9,0)+IF(X10=K10,V10,0)+IF(X10=K11,V11,0)+IF(X10=K12,V12,0)+IF(X10=K13,V13,0)+IF(X10=K14,V14,0)+IF(X10=K15,V15,0)+IF(X10=K17,V17,0)+IF(X10=K18,V18,0)+IF(X10=K19,V19,0)+IF(X10=K20,V20,0)+IF(X10=K21,V21,0)+IF(X10=K22,V22,0)+IF(X10=K23,V23,0)+IF(X10=K24,V24,0)+IF(X10=K25,V25,0)+IF(X10=K26,V26,0)</f>
        <v>0</v>
      </c>
      <c r="AJ10" s="41">
        <f>[2]DB!BL10</f>
        <v>39</v>
      </c>
      <c r="AK10" s="41">
        <f t="shared" si="7"/>
        <v>40</v>
      </c>
      <c r="AL10" s="41">
        <f>[2]DB!BM10</f>
        <v>14</v>
      </c>
      <c r="AM10" s="41">
        <f t="shared" si="0"/>
        <v>14</v>
      </c>
      <c r="AN10" s="41">
        <f>[2]DB!BN10</f>
        <v>13</v>
      </c>
      <c r="AO10" s="41">
        <f t="shared" si="1"/>
        <v>13</v>
      </c>
      <c r="AP10" s="41">
        <f>[2]DB!BO10</f>
        <v>12</v>
      </c>
      <c r="AQ10" s="41">
        <f t="shared" si="2"/>
        <v>13</v>
      </c>
      <c r="AR10" s="41">
        <f>[2]DB!BP10</f>
        <v>255</v>
      </c>
      <c r="AS10" s="41">
        <f>IF(X10=E6,G6,0)+IF(X10=E7,G7,0)+IF(X10=E8,G8,0)+IF(X10=E9,G9,0)+IF(X10=E10,G10,0)+IF(X10=E12,G12,0)+IF(X10=E13,G13,0)+IF(X10=E14,G14,0)+IF(X10=E15,G15,0)+IF(X10=E16,G16,0)+IF(X10=F6,H6,0)+IF(X10=F7,H7,0)+IF(X10=F8,H8,0)+IF(X10=F9,H9,0)+IF(X10=F10,H10,0)+IF(X10=F12,H12,0)+IF(X10=F13,H13,0)+IF(X10=F14,H14,0)+IF(X10=F15,H15,0)+IF(X10=F16,H16,0)</f>
        <v>4</v>
      </c>
      <c r="AT10" s="41">
        <f t="shared" si="8"/>
        <v>259</v>
      </c>
      <c r="AU10" s="41">
        <f>[2]DB!BQ10</f>
        <v>251</v>
      </c>
      <c r="AV10" s="41">
        <f>IF(X10=E6,H6,0)+IF(X10=E7,H7,0)+IF(X10=E8,H8,0)+IF(X10=E9,H9,0)+IF(X10=E10,H10,0)+IF(X10=E12,H12,0)+IF(X10=E13,H13,0)+IF(X10=E14,H14,0)+IF(X10=E15,H15,0)+IF(X10=E16,H16,0)+IF(X10=F6,G6,0)+IF(X10=F7,G7,0)+IF(X10=F8,G8,0)+IF(X10=F9,G9,0)+IF(X10=F10,G10,0)+IF(X10=F12,G12,0)+IF(X10=F13,G13,0)+IF(X10=F14,G14,0)+IF(X10=F15,G15,0)+IF(X10=F16,G16,0)</f>
        <v>6</v>
      </c>
      <c r="AW10" s="41">
        <f t="shared" si="9"/>
        <v>257</v>
      </c>
      <c r="AX10" s="41">
        <f>[2]DB!BR10</f>
        <v>55</v>
      </c>
      <c r="AY10" s="41">
        <f t="shared" si="10"/>
        <v>0</v>
      </c>
      <c r="AZ10" s="41">
        <f t="shared" si="11"/>
        <v>55</v>
      </c>
      <c r="BA10" s="41">
        <f>[2]DB!BE10</f>
        <v>5</v>
      </c>
      <c r="BB10" s="41">
        <f>RANK(BC10,BC6:BC15,0)</f>
        <v>7</v>
      </c>
      <c r="BC10" s="41">
        <f t="shared" si="12"/>
        <v>575643</v>
      </c>
      <c r="BD10" s="42">
        <f>IF(BB10=BB6,IF(Y10&gt;Y6,1,0),0)+IF(BB10=BB7,IF(Y10&gt;Y7,1,0),0)+IF(BB10=BB8,IF(Y10&gt;Y8,1,0),0)+IF(BB10=BB9,IF(Y10&gt;Y9,1,0),0)+IF(BB10=BB10,IF(Y10&gt;Y10,1,0),0)+IF(BB10=BB11,IF(Y10&gt;Y11,1,0),0)+IF(BB10=BB12,IF(Y10&gt;Y12,1,0),0)+IF(BB10=BB13,IF(Y10&gt;Y13,1,0),0)+IF(BB10=BB14,IF(Y10&gt;Y14,1,0),0)+IF(BB10=BB15,IF(Y10&gt;Y15,1,0),0)+BB10</f>
        <v>7</v>
      </c>
      <c r="BE10" s="43">
        <f>IF(BD6=5,BB6,0)+IF(BD7=5,BB7,0)+IF(BD8=5,BB8,0)+IF(BD9=5,BB9,0)+IF(BD10=5,BB10,0)+IF(BD11=5,BB11,0)+IF(BD12=5,BB12,0)+IF(BD13=5,BB13,0)+IF(BD14=5,BB14,0)+IF(BD15=5,BB15,0)</f>
        <v>5</v>
      </c>
      <c r="BF10" s="41" t="str">
        <f>IF(BD6=5,X6,IF(BD7=5,X7,IF(BD8=5,X8,IF(BD9=5,X9,IF(BD10=5,X10,IF(BD11=5,X11,IF(BD12=5,X12,IF(BD13=5,X13,BG10))))))))</f>
        <v>Piquet</v>
      </c>
      <c r="BG10" s="41" t="str">
        <f>IF(BD14=5,X14,X15)</f>
        <v>Flinca</v>
      </c>
      <c r="BH10" s="41">
        <f>IF(BD6=5,AA6,0)+IF(BD7=5,AA7,0)+IF(BD8=5,AA8,0)+IF(BD9=5,AA9,0)+IF(BD10=5,AA10,0)+IF(BD11=5,AA11,0)+IF(BD12=5,AA12,0)+IF(BD13=5,AA13,0)+IF(BD14=5,AA14,0)+IF(BD15=5,AA15,0)</f>
        <v>0</v>
      </c>
      <c r="BI10" s="41">
        <f>IF(BD6=5,AC6,0)+IF(BD7=5,AC7,0)+IF(BD8=5,AC8,0)+IF(BD9=5,AC9,0)+IF(BD10=5,AC10,0)+IF(BD11=5,AC11,0)+IF(BD12=5,AC12,0)+IF(BD13=5,AC13,0)+IF(BD14=5,AC14,0)+IF(BD15=5,AC15,0)</f>
        <v>0</v>
      </c>
      <c r="BJ10" s="41">
        <f>IF(BD6=5,AF6,0)+IF(BD7=5,AF7,0)+IF(BD8=5,AF8,0)+IF(BD9=5,AF9,0)+IF(BD10=5,AF10,0)+IF(BD11=5,AF11,0)+IF(BD12=5,AF12,0)+IF(BD13=5,AF13,0)+IF(BD14=5,AF14,0)+IF(BD15=5,AF15,0)</f>
        <v>0</v>
      </c>
      <c r="BK10" s="41">
        <f>IF(BD6=5,AI6,0)+IF(BD7=5,AI7,0)+IF(BD8=5,AI8,0)+IF(BD9=5,AI9,0)+IF(BD10=5,AI10,0)+IF(BD11=5,AI11,0)+IF(BD12=5,AI12,0)+IF(BD13=5,AI13,0)+IF(BD14=5,AI14,0)+IF(BD15=5,AI15,0)</f>
        <v>0</v>
      </c>
      <c r="BL10" s="41">
        <f>IF(BD6=5,AK6,0)+IF(BD7=5,AK7,0)+IF(BD8=5,AK8,0)+IF(BD9=5,AK9,0)+IF(BD10=5,AK10,0)+IF(BD11=5,AK11,0)+IF(BD12=5,AK12,0)+IF(BD13=5,AK13,0)+IF(BD14=5,AK14,0)+IF(BD15=5,AK15,0)</f>
        <v>40</v>
      </c>
      <c r="BM10" s="41">
        <f>IF(BD6=5,AM6,0)+IF(BD7=5,AM7,0)+IF(BD8=5,AM8,0)+IF(BD9=5,AM9,0)+IF(BD10=5,AM10,0)+IF(BD11=5,AM11,0)+IF(BD12=5,AM12,0)+IF(BD13=5,AM13,0)+IF(BD14=5,AM14,0)+IF(BD15=5,AM15,0)</f>
        <v>15</v>
      </c>
      <c r="BN10" s="41">
        <f>IF(BD6=5,AO6,0)+IF(BD7=5,AO7,0)+IF(BD8=5,AO8,0)+IF(BD9=5,AO9,0)+IF(BD10=5,AO10,0)+IF(BD11=5,AO11,0)+IF(BD12=5,AO12,0)+IF(BD13=5,AO13,0)+IF(BD14=5,AO14,0)+IF(BD15=5,AO15,0)</f>
        <v>12</v>
      </c>
      <c r="BO10" s="41">
        <f>IF(BD6=5,AQ6,0)+IF(BD7=5,AQ7,0)+IF(BD8=5,AQ8,0)+IF(BD9=5,AQ9,0)+IF(BD10=5,AQ10,0)+IF(BD11=5,AQ11,0)+IF(BD12=5,AQ12,0)+IF(BD13=5,AQ13,0)+IF(BD14=5,AQ14,0)+IF(BD15=5,AQ15,0)</f>
        <v>13</v>
      </c>
      <c r="BP10" s="41">
        <f>IF(BD6=5,AT6,0)+IF(BD7=5,AT7,0)+IF(BD8=5,AT8,0)+IF(BD9=5,AT9,0)+IF(BD10=5,AT10,0)+IF(BD11=5,AT11,0)+IF(BD12=5,AT12,0)+IF(BD13=5,AT13,0)+IF(BD14=5,AT14,0)+IF(BD15=5,AT15,0)</f>
        <v>250</v>
      </c>
      <c r="BQ10" s="41">
        <f>IF(BD6=5,AW6,0)+IF(BD7=5,AW7,0)+IF(BD8=5,AW8,0)+IF(BD9=5,AW9,0)+IF(BD10=5,AW10,0)+IF(BD11=5,AW11,0)+IF(BD12=5,AW12,0)+IF(BD13=5,AW13,0)+IF(BD14=5,AW14,0)+IF(BD15=5,AW15,0)</f>
        <v>250</v>
      </c>
      <c r="BR10" s="42">
        <f>IF(BD6=5,AZ6,0)+IF(BD7=5,AZ7,0)+IF(BD8=5,AZ8,0)+IF(BD9=5,AZ9,0)+IF(BD10=5,AZ10,0)+IF(BD11=5,AZ11,0)+IF(BD12=5,AZ12,0)+IF(BD13=5,AZ13,0)+IF(BD14=5,AZ14,0)+IF(BD15=5,AZ15,0)</f>
        <v>57</v>
      </c>
    </row>
    <row r="11" spans="1:70" x14ac:dyDescent="0.15">
      <c r="A11" s="41"/>
      <c r="B11" s="41"/>
      <c r="C11" s="41"/>
      <c r="D11" s="41"/>
      <c r="E11" s="41"/>
      <c r="F11" s="41"/>
      <c r="I11" s="41"/>
      <c r="J11" s="42"/>
      <c r="K11" s="43" t="str">
        <f>[2]DB!K11</f>
        <v>Flinca</v>
      </c>
      <c r="L11" s="41">
        <f>[2]DB!L11</f>
        <v>14</v>
      </c>
      <c r="M11" s="41">
        <f>[2]DB!N11</f>
        <v>0</v>
      </c>
      <c r="N11" s="41">
        <f>IF(OR(M11=1,Rækker!L7="Disket",DB!V11&gt;5),1,0)</f>
        <v>0</v>
      </c>
      <c r="O11" s="41">
        <f>[2]DB!P11</f>
        <v>0</v>
      </c>
      <c r="P11" s="41">
        <f>IF(OR(O11=1,Rækker!L7="Udmeldt"),1,0)</f>
        <v>0</v>
      </c>
      <c r="Q11" s="41">
        <f>[2]DB!S11</f>
        <v>0</v>
      </c>
      <c r="R11" s="41">
        <f>IF(Rækker!L7="Res",1,0)</f>
        <v>0</v>
      </c>
      <c r="S11" s="41">
        <f t="shared" si="3"/>
        <v>0</v>
      </c>
      <c r="T11" s="41">
        <f>[2]DB!V11</f>
        <v>0</v>
      </c>
      <c r="U11" s="41">
        <f>IF(Rækker!L7="MR",1,0)</f>
        <v>0</v>
      </c>
      <c r="V11" s="41">
        <f t="shared" si="4"/>
        <v>0</v>
      </c>
      <c r="W11" s="42" t="str">
        <f t="shared" si="5"/>
        <v/>
      </c>
      <c r="X11" s="43" t="str">
        <f>[2]DB!BF11</f>
        <v>Canary</v>
      </c>
      <c r="Y11" s="41">
        <f>IF(X11=K6,L6,0)+IF(X11=K7,L7,0)+IF(X11=K8,L8,0)+IF(X11=K9,L9,0)+IF(X11=K10,L10,0)+IF(X11=K11,L11,0)+IF(X11=K12,L12,0)+IF(X11=K13,L13,0)+IF(X11=K14,L14,0)+IF(X11=K15,L15,0)+IF(X11=K17,L17,0)+IF(X11=K18,L18,0)+IF(X11=K19,L19,0)+IF(X11=K20,L20,0)+IF(X11=K21,L21,0)+IF(X11=K22,L22,0)+IF(X11=K23,L23,0)+IF(X11=K24,L24,0)+IF(X11=K25,L25,0)+IF(X11=K26,L26,0)</f>
        <v>7</v>
      </c>
      <c r="Z11" s="41">
        <f>[2]DB!BH11</f>
        <v>0</v>
      </c>
      <c r="AA11" s="41">
        <f>IF(X11=K6,N6,0)+IF(X11=K7,N7,0)+IF(X11=K8,N8,0)+IF(X11=K9,N9,0)+IF(X11=K10,N10,0)+IF(X11=K11,N11,0)+IF(X11=K12,N12,0)+IF(X11=K13,N13,0)+IF(X11=K14,N14,0)+IF(X11=K15,N15,0)+IF(X11=K17,N17,0)+IF(X11=K18,N18,0)+IF(X11=K19,N19,0)+IF(X11=K20,N20,0)+IF(X11=K21,N21,0)+IF(X11=K22,N22,0)+IF(X11=K23,N23,0)+IF(X11=K24,N24,0)+IF(X11=K25,N25,0)+IF(X11=K26,N26,0)</f>
        <v>0</v>
      </c>
      <c r="AB11" s="41">
        <f>[2]DB!BI11</f>
        <v>0</v>
      </c>
      <c r="AC11" s="41">
        <f>IF(X11=K6,P6,0)+IF(X11=K7,P7,0)+IF(X11=K8,P8,0)+IF(X11=K9,P9,0)+IF(X11=K10,P10,0)+IF(X11=K11,P11,0)+IF(X11=K12,P12,0)+IF(X11=K13,P13,0)+IF(X11=K14,P14,0)+IF(X11=K15,P15,0)+IF(X11=K17,P17,0)+IF(X11=K18,P18,0)+IF(X11=K19,P19,0)+IF(X11=K20,P20,0)+IF(X11=K21,P21,0)+IF(X11=K22,P22,0)+IF(X11=K23,P23,0)+IF(X11=K24,P24,0)+IF(X11=K25,P25,0)+IF(X11=K26,P26,0)</f>
        <v>0</v>
      </c>
      <c r="AD11" s="41">
        <f>[2]DB!BJ11</f>
        <v>0</v>
      </c>
      <c r="AE11" s="41">
        <f>IF(X11=K6,R6,0)+IF(X11=K7,R7,0)+IF(X11=K8,R8,0)+IF(X11=K9,R9,0)+IF(X11=K10,R10,0)+IF(X11=K11,R11,0)+IF(X11=K12,R12,0)+IF(X11=K13,R13,0)+IF(X11=K14,R14,0)+IF(X11=K15,R15,0)+IF(X11=K17,R17,0)+IF(X11=K18,R18,0)+IF(X11=K19,R19,0)+IF(X11=K20,R20,0)+IF(X11=K21,R21,0)+IF(X11=K22,R22,0)+IF(X11=K23,R23,0)+IF(X11=K24,R24,0)+IF(X11=K25,R25,0)+IF(X11=K26,R26,0)</f>
        <v>0</v>
      </c>
      <c r="AF11" s="41">
        <f t="shared" si="6"/>
        <v>0</v>
      </c>
      <c r="AG11" s="41">
        <f>[2]DB!BK11</f>
        <v>0</v>
      </c>
      <c r="AH11" s="41">
        <f>IF(X11=K6,U6,0)+IF(X11=K7,U7,0)+IF(X11=K8,U8,0)+IF(X11=K9,U9,0)+IF(X11=K10,U10,0)+IF(X11=K11,U11,0)+IF(X11=K12,U12,0)+IF(X11=K13,U13,0)+IF(X11=K14,U14,0)+IF(X11=K15,U15,0)+IF(X11=K17,U17,0)+IF(X11=K18,U18,0)+IF(X11=K19,U19,0)+IF(X11=K20,U20,0)+IF(X11=K21,U21,0)+IF(X11=K22,U22,0)+IF(X11=K23,U23,0)+IF(X11=K24,U24,0)+IF(X11=K25,U25,0)+IF(X11=K26,U26,0)</f>
        <v>0</v>
      </c>
      <c r="AI11" s="41">
        <f>IF(X11=K6,V6,0)+IF(X11=K7,V7,0)+IF(X11=K8,V8,0)+IF(X11=K9,V9,0)+IF(X11=K10,V10,0)+IF(X11=K11,V11,0)+IF(X11=K12,V12,0)+IF(X11=K13,V13,0)+IF(X11=K14,V14,0)+IF(X11=K15,V15,0)+IF(X11=K17,V17,0)+IF(X11=K18,V18,0)+IF(X11=K19,V19,0)+IF(X11=K20,V20,0)+IF(X11=K21,V21,0)+IF(X11=K22,V22,0)+IF(X11=K23,V23,0)+IF(X11=K24,V24,0)+IF(X11=K25,V25,0)+IF(X11=K26,V26,0)</f>
        <v>0</v>
      </c>
      <c r="AJ11" s="41">
        <f>[2]DB!BL11</f>
        <v>39</v>
      </c>
      <c r="AK11" s="41">
        <f t="shared" si="7"/>
        <v>40</v>
      </c>
      <c r="AL11" s="41">
        <f>[2]DB!BM11</f>
        <v>12</v>
      </c>
      <c r="AM11" s="41">
        <f t="shared" si="0"/>
        <v>13</v>
      </c>
      <c r="AN11" s="41">
        <f>[2]DB!BN11</f>
        <v>18</v>
      </c>
      <c r="AO11" s="41">
        <f t="shared" si="1"/>
        <v>18</v>
      </c>
      <c r="AP11" s="41">
        <f>[2]DB!BO11</f>
        <v>9</v>
      </c>
      <c r="AQ11" s="41">
        <f t="shared" si="2"/>
        <v>9</v>
      </c>
      <c r="AR11" s="41">
        <f>[2]DB!BP11</f>
        <v>251</v>
      </c>
      <c r="AS11" s="41">
        <f>IF(X11=E6,G6,0)+IF(X11=E7,G7,0)+IF(X11=E8,G8,0)+IF(X11=E9,G9,0)+IF(X11=E10,G10,0)+IF(X11=E12,G12,0)+IF(X11=E13,G13,0)+IF(X11=E14,G14,0)+IF(X11=E15,G15,0)+IF(X11=E16,G16,0)+IF(X11=F6,H6,0)+IF(X11=F7,H7,0)+IF(X11=F8,H8,0)+IF(X11=F9,H9,0)+IF(X11=F10,H10,0)+IF(X11=F12,H12,0)+IF(X11=F13,H13,0)+IF(X11=F14,H14,0)+IF(X11=F15,H15,0)+IF(X11=F16,H16,0)</f>
        <v>6</v>
      </c>
      <c r="AT11" s="41">
        <f t="shared" si="8"/>
        <v>257</v>
      </c>
      <c r="AU11" s="41">
        <f>[2]DB!BQ11</f>
        <v>250</v>
      </c>
      <c r="AV11" s="41">
        <f>IF(X11=E6,H6,0)+IF(X11=E7,H7,0)+IF(X11=E8,H8,0)+IF(X11=E9,H9,0)+IF(X11=E10,H10,0)+IF(X11=E12,H12,0)+IF(X11=E13,H13,0)+IF(X11=E14,H14,0)+IF(X11=E15,H15,0)+IF(X11=E16,H16,0)+IF(X11=F6,G6,0)+IF(X11=F7,G7,0)+IF(X11=F8,G8,0)+IF(X11=F9,G9,0)+IF(X11=F10,G10,0)+IF(X11=F12,G12,0)+IF(X11=F13,G13,0)+IF(X11=F14,G14,0)+IF(X11=F15,G15,0)+IF(X11=F16,G16,0)</f>
        <v>4</v>
      </c>
      <c r="AW11" s="41">
        <f t="shared" si="9"/>
        <v>254</v>
      </c>
      <c r="AX11" s="41">
        <f>[2]DB!BR11</f>
        <v>54</v>
      </c>
      <c r="AY11" s="41">
        <f t="shared" si="10"/>
        <v>3</v>
      </c>
      <c r="AZ11" s="41">
        <f t="shared" si="11"/>
        <v>57</v>
      </c>
      <c r="BA11" s="41">
        <f>[2]DB!BE11</f>
        <v>6</v>
      </c>
      <c r="BB11" s="41">
        <f>RANK(BC11,BC6:BC15,0)</f>
        <v>4</v>
      </c>
      <c r="BC11" s="41">
        <f t="shared" si="12"/>
        <v>595446</v>
      </c>
      <c r="BD11" s="42">
        <f>IF(BB11=BB6,IF(Y11&gt;Y6,1,0),0)+IF(BB11=BB7,IF(Y11&gt;Y7,1,0),0)+IF(BB11=BB8,IF(Y11&gt;Y8,1,0),0)+IF(BB11=BB9,IF(Y11&gt;Y9,1,0),0)+IF(BB11=BB10,IF(Y11&gt;Y10,1,0),0)+IF(BB11=BB11,IF(Y11&gt;Y11,1,0),0)+IF(BB11=BB12,IF(Y11&gt;Y12,1,0),0)+IF(BB11=BB13,IF(Y11&gt;Y13,1,0),0)+IF(BB11=BB14,IF(Y11&gt;Y14,1,0),0)+IF(BB11=BB15,IF(Y11&gt;Y15,1,0),0)+BB11</f>
        <v>4</v>
      </c>
      <c r="BE11" s="43">
        <f>IF(BD6=6,BB6,0)+IF(BD7=6,BB7,0)+IF(BD8=6,BB8,0)+IF(BD9=6,BB9,0)+IF(BD10=6,BB10,0)+IF(BD11=6,BB11,0)+IF(BD12=6,BB12,0)+IF(BD13=6,BB13,0)+IF(BD14=6,BB14,0)+IF(BD15=6,BB15,0)</f>
        <v>6</v>
      </c>
      <c r="BF11" s="41" t="str">
        <f>IF(BD6=6,X6,IF(BD7=6,X7,IF(BD8=6,X8,IF(BD9=6,X9,IF(BD10=6,X10,IF(BD11=6,X11,IF(BD12=6,X12,IF(BD13=6,X13,BG11))))))))</f>
        <v>Select</v>
      </c>
      <c r="BG11" s="41" t="str">
        <f>IF(BD14=6,X14,X15)</f>
        <v>Flinca</v>
      </c>
      <c r="BH11" s="41">
        <f>IF(BD6=6,AA6,0)+IF(BD7=6,AA7,0)+IF(BD8=6,AA8,0)+IF(BD9=6,AA9,0)+IF(BD10=6,AA10,0)+IF(BD11=6,AA11,0)+IF(BD12=6,AA12,0)+IF(BD13=6,AA13,0)+IF(BD14=6,AA14,0)+IF(BD15=6,AA15,0)</f>
        <v>0</v>
      </c>
      <c r="BI11" s="41">
        <f>IF(BD6=6,AC6,0)+IF(BD7=6,AC7,0)+IF(BD8=6,AC8,0)+IF(BD9=6,AC9,0)+IF(BD10=6,AC10,0)+IF(BD11=6,AC11,0)+IF(BD12=6,AC12,0)+IF(BD13=6,AC13,0)+IF(BD14=6,AC14,0)+IF(BD15=6,AC15,0)</f>
        <v>0</v>
      </c>
      <c r="BJ11" s="41">
        <f>IF(BD6=6,AF6,0)+IF(BD7=6,AF7,0)+IF(BD8=6,AF8,0)+IF(BD9=6,AF9,0)+IF(BD10=6,AF10,0)+IF(BD11=6,AF11,0)+IF(BD12=6,AF12,0)+IF(BD13=6,AF13,0)+IF(BD14=6,AF14,0)+IF(BD15=6,AF15,0)</f>
        <v>0</v>
      </c>
      <c r="BK11" s="41">
        <f>IF(BD6=6,AI6,0)+IF(BD7=6,AI7,0)+IF(BD8=6,AI8,0)+IF(BD9=6,AI9,0)+IF(BD10=6,AI10,0)+IF(BD11=6,AI11,0)+IF(BD12=6,AI12,0)+IF(BD13=6,AI13,0)+IF(BD14=6,AI14,0)+IF(BD15=6,AI15,0)</f>
        <v>0</v>
      </c>
      <c r="BL11" s="41">
        <f>IF(BD6=6,AK6,0)+IF(BD7=6,AK7,0)+IF(BD8=6,AK8,0)+IF(BD9=6,AK9,0)+IF(BD10=6,AK10,0)+IF(BD11=6,AK11,0)+IF(BD12=6,AK12,0)+IF(BD13=6,AK13,0)+IF(BD14=6,AK14,0)+IF(BD15=6,AK15,0)</f>
        <v>40</v>
      </c>
      <c r="BM11" s="41">
        <f>IF(BD6=6,AM6,0)+IF(BD7=6,AM7,0)+IF(BD8=6,AM8,0)+IF(BD9=6,AM9,0)+IF(BD10=6,AM10,0)+IF(BD11=6,AM11,0)+IF(BD12=6,AM12,0)+IF(BD13=6,AM13,0)+IF(BD14=6,AM14,0)+IF(BD15=6,AM15,0)</f>
        <v>12</v>
      </c>
      <c r="BN11" s="41">
        <f>IF(BD6=6,AO6,0)+IF(BD7=6,AO7,0)+IF(BD8=6,AO8,0)+IF(BD9=6,AO9,0)+IF(BD10=6,AO10,0)+IF(BD11=6,AO11,0)+IF(BD12=6,AO12,0)+IF(BD13=6,AO13,0)+IF(BD14=6,AO14,0)+IF(BD15=6,AO15,0)</f>
        <v>20</v>
      </c>
      <c r="BO11" s="41">
        <f>IF(BD6=6,AQ6,0)+IF(BD7=6,AQ7,0)+IF(BD8=6,AQ8,0)+IF(BD9=6,AQ9,0)+IF(BD10=6,AQ10,0)+IF(BD11=6,AQ11,0)+IF(BD12=6,AQ12,0)+IF(BD13=6,AQ13,0)+IF(BD14=6,AQ14,0)+IF(BD15=6,AQ15,0)</f>
        <v>8</v>
      </c>
      <c r="BP11" s="41">
        <f>IF(BD6=6,AT6,0)+IF(BD7=6,AT7,0)+IF(BD8=6,AT8,0)+IF(BD9=6,AT9,0)+IF(BD10=6,AT10,0)+IF(BD11=6,AT11,0)+IF(BD12=6,AT12,0)+IF(BD13=6,AT13,0)+IF(BD14=6,AT14,0)+IF(BD15=6,AT15,0)</f>
        <v>256</v>
      </c>
      <c r="BQ11" s="41">
        <f>IF(BD6=6,AW6,0)+IF(BD7=6,AW7,0)+IF(BD8=6,AW8,0)+IF(BD9=6,AW9,0)+IF(BD10=6,AW10,0)+IF(BD11=6,AW11,0)+IF(BD12=6,AW12,0)+IF(BD13=6,AW13,0)+IF(BD14=6,AW14,0)+IF(BD15=6,AW15,0)</f>
        <v>243</v>
      </c>
      <c r="BR11" s="42">
        <f>IF(BD6=6,AZ6,0)+IF(BD7=6,AZ7,0)+IF(BD8=6,AZ8,0)+IF(BD9=6,AZ9,0)+IF(BD10=6,AZ10,0)+IF(BD11=6,AZ11,0)+IF(BD12=6,AZ12,0)+IF(BD13=6,AZ13,0)+IF(BD14=6,AZ14,0)+IF(BD15=6,AZ15,0)</f>
        <v>56</v>
      </c>
    </row>
    <row r="12" spans="1:70" x14ac:dyDescent="0.15">
      <c r="A12" s="41" t="str">
        <f>[2]DB!E12</f>
        <v>Steam</v>
      </c>
      <c r="B12" s="41" t="str">
        <f>[2]DB!F12</f>
        <v>United</v>
      </c>
      <c r="C12" s="41">
        <f>[2]DB!G12</f>
        <v>6</v>
      </c>
      <c r="D12" s="41">
        <f>[2]DB!H12</f>
        <v>8</v>
      </c>
      <c r="E12" s="41" t="str">
        <f>[2]DB!I12</f>
        <v>Steam</v>
      </c>
      <c r="F12" s="41" t="str">
        <f>[2]DB!J12</f>
        <v>Chelsea</v>
      </c>
      <c r="G12" s="41">
        <f>'1. Division'!J47</f>
        <v>3</v>
      </c>
      <c r="H12" s="41">
        <f>'1. Division'!P47</f>
        <v>3</v>
      </c>
      <c r="I12" s="41" t="str">
        <f>[2]Puljeprogram!J11</f>
        <v>Nuser</v>
      </c>
      <c r="J12" s="42" t="str">
        <f>[2]Puljeprogram!L11</f>
        <v>Steam</v>
      </c>
      <c r="K12" s="43" t="str">
        <f>[2]DB!K12</f>
        <v>Forest</v>
      </c>
      <c r="L12" s="41">
        <f>[2]DB!L12</f>
        <v>15</v>
      </c>
      <c r="M12" s="41">
        <f>[2]DB!N12</f>
        <v>0</v>
      </c>
      <c r="N12" s="41">
        <f>IF(OR(M12=1,Rækker!N7="Disket",DB!V12&gt;5),1,0)</f>
        <v>0</v>
      </c>
      <c r="O12" s="41">
        <f>[2]DB!P12</f>
        <v>0</v>
      </c>
      <c r="P12" s="41">
        <f>IF(OR(O12=1,Rækker!N7="Udmeldt"),1,0)</f>
        <v>0</v>
      </c>
      <c r="Q12" s="41">
        <f>[2]DB!S12</f>
        <v>0</v>
      </c>
      <c r="R12" s="41">
        <f>IF(Rækker!N7="Res",1,0)</f>
        <v>0</v>
      </c>
      <c r="S12" s="41">
        <f t="shared" si="3"/>
        <v>0</v>
      </c>
      <c r="T12" s="41">
        <f>[2]DB!V12</f>
        <v>0</v>
      </c>
      <c r="U12" s="41">
        <f>IF(Rækker!N7="MR",1,0)</f>
        <v>0</v>
      </c>
      <c r="V12" s="41">
        <f t="shared" si="4"/>
        <v>0</v>
      </c>
      <c r="W12" s="42" t="str">
        <f t="shared" si="5"/>
        <v/>
      </c>
      <c r="X12" s="43" t="str">
        <f>[2]DB!BF12</f>
        <v>Select</v>
      </c>
      <c r="Y12" s="41">
        <f>IF(X12=K6,L6,0)+IF(X12=K7,L7,0)+IF(X12=K8,L8,0)+IF(X12=K9,L9,0)+IF(X12=K10,L10,0)+IF(X12=K11,L11,0)+IF(X12=K12,L12,0)+IF(X12=K13,L13,0)+IF(X12=K14,L14,0)+IF(X12=K15,L15,0)+IF(X12=K17,L17,0)+IF(X12=K18,L18,0)+IF(X12=K19,L19,0)+IF(X12=K20,L20,0)+IF(X12=K21,L21,0)+IF(X12=K22,L22,0)+IF(X12=K23,L23,0)+IF(X12=K24,L24,0)+IF(X12=K25,L25,0)+IF(X12=K26,L26,0)</f>
        <v>50</v>
      </c>
      <c r="Z12" s="41">
        <f>[2]DB!BH12</f>
        <v>0</v>
      </c>
      <c r="AA12" s="41">
        <f>IF(X12=K6,N6,0)+IF(X12=K7,N7,0)+IF(X12=K8,N8,0)+IF(X12=K9,N9,0)+IF(X12=K10,N10,0)+IF(X12=K11,N11,0)+IF(X12=K12,N12,0)+IF(X12=K13,N13,0)+IF(X12=K14,N14,0)+IF(X12=K15,N15,0)+IF(X12=K17,N17,0)+IF(X12=K18,N18,0)+IF(X12=K19,N19,0)+IF(X12=K20,N20,0)+IF(X12=K21,N21,0)+IF(X12=K22,N22,0)+IF(X12=K23,N23,0)+IF(X12=K24,N24,0)+IF(X12=K25,N25,0)+IF(X12=K26,N26,0)</f>
        <v>0</v>
      </c>
      <c r="AB12" s="41">
        <f>[2]DB!BI12</f>
        <v>0</v>
      </c>
      <c r="AC12" s="41">
        <f>IF(X12=K6,P6,0)+IF(X12=K7,P7,0)+IF(X12=K8,P8,0)+IF(X12=K9,P9,0)+IF(X12=K10,P10,0)+IF(X12=K11,P11,0)+IF(X12=K12,P12,0)+IF(X12=K13,P13,0)+IF(X12=K14,P14,0)+IF(X12=K15,P15,0)+IF(X12=K17,P17,0)+IF(X12=K18,P18,0)+IF(X12=K19,P19,0)+IF(X12=K20,P20,0)+IF(X12=K21,P21,0)+IF(X12=K22,P22,0)+IF(X12=K23,P23,0)+IF(X12=K24,P24,0)+IF(X12=K25,P25,0)+IF(X12=K26,P26,0)</f>
        <v>0</v>
      </c>
      <c r="AD12" s="41">
        <f>[2]DB!BJ12</f>
        <v>0</v>
      </c>
      <c r="AE12" s="41">
        <f>IF(X12=K6,R6,0)+IF(X12=K7,R7,0)+IF(X12=K8,R8,0)+IF(X12=K9,R9,0)+IF(X12=K10,R10,0)+IF(X12=K11,R11,0)+IF(X12=K12,R12,0)+IF(X12=K13,R13,0)+IF(X12=K14,R14,0)+IF(X12=K15,R15,0)+IF(X12=K17,R17,0)+IF(X12=K18,R18,0)+IF(X12=K19,R19,0)+IF(X12=K20,R20,0)+IF(X12=K21,R21,0)+IF(X12=K22,R22,0)+IF(X12=K23,R23,0)+IF(X12=K24,R24,0)+IF(X12=K25,R25,0)+IF(X12=K26,R26,0)</f>
        <v>0</v>
      </c>
      <c r="AF12" s="41">
        <f t="shared" si="6"/>
        <v>0</v>
      </c>
      <c r="AG12" s="41">
        <f>[2]DB!BK12</f>
        <v>0</v>
      </c>
      <c r="AH12" s="41">
        <f>IF(X12=K6,U6,0)+IF(X12=K7,U7,0)+IF(X12=K8,U8,0)+IF(X12=K9,U9,0)+IF(X12=K10,U10,0)+IF(X12=K11,U11,0)+IF(X12=K12,U12,0)+IF(X12=K13,U13,0)+IF(X12=K14,U14,0)+IF(X12=K15,U15,0)+IF(X12=K17,U17,0)+IF(X12=K18,U18,0)+IF(X12=K19,U19,0)+IF(X12=K20,U20,0)+IF(X12=K21,U21,0)+IF(X12=K22,U22,0)+IF(X12=K23,U23,0)+IF(X12=K24,U24,0)+IF(X12=K25,U25,0)+IF(X12=K26,U26,0)</f>
        <v>0</v>
      </c>
      <c r="AI12" s="41">
        <f>IF(X12=K6,V6,0)+IF(X12=K7,V7,0)+IF(X12=K8,V8,0)+IF(X12=K9,V9,0)+IF(X12=K10,V10,0)+IF(X12=K11,V11,0)+IF(X12=K12,V12,0)+IF(X12=K13,V13,0)+IF(X12=K14,V14,0)+IF(X12=K15,V15,0)+IF(X12=K17,V17,0)+IF(X12=K18,V18,0)+IF(X12=K19,V19,0)+IF(X12=K20,V20,0)+IF(X12=K21,V21,0)+IF(X12=K22,V22,0)+IF(X12=K23,V23,0)+IF(X12=K24,V24,0)+IF(X12=K25,V25,0)+IF(X12=K26,V26,0)</f>
        <v>0</v>
      </c>
      <c r="AJ12" s="41">
        <f>[2]DB!BL12</f>
        <v>39</v>
      </c>
      <c r="AK12" s="41">
        <f t="shared" si="7"/>
        <v>40</v>
      </c>
      <c r="AL12" s="41">
        <f>[2]DB!BM12</f>
        <v>11</v>
      </c>
      <c r="AM12" s="41">
        <f t="shared" si="0"/>
        <v>12</v>
      </c>
      <c r="AN12" s="41">
        <f>[2]DB!BN12</f>
        <v>20</v>
      </c>
      <c r="AO12" s="41">
        <f t="shared" si="1"/>
        <v>20</v>
      </c>
      <c r="AP12" s="41">
        <f>[2]DB!BO12</f>
        <v>8</v>
      </c>
      <c r="AQ12" s="41">
        <f t="shared" si="2"/>
        <v>8</v>
      </c>
      <c r="AR12" s="41">
        <f>[2]DB!BP12</f>
        <v>250</v>
      </c>
      <c r="AS12" s="41">
        <f>IF(X12=E6,G6,0)+IF(X12=E7,G7,0)+IF(X12=E8,G8,0)+IF(X12=E9,G9,0)+IF(X12=E10,G10,0)+IF(X12=E12,G12,0)+IF(X12=E13,G13,0)+IF(X12=E14,G14,0)+IF(X12=E15,G15,0)+IF(X12=E16,G16,0)+IF(X12=F6,H6,0)+IF(X12=F7,H7,0)+IF(X12=F8,H8,0)+IF(X12=F9,H9,0)+IF(X12=F10,H10,0)+IF(X12=F12,H12,0)+IF(X12=F13,H13,0)+IF(X12=F14,H14,0)+IF(X12=F15,H15,0)+IF(X12=F16,H16,0)</f>
        <v>6</v>
      </c>
      <c r="AT12" s="41">
        <f t="shared" si="8"/>
        <v>256</v>
      </c>
      <c r="AU12" s="41">
        <f>[2]DB!BQ12</f>
        <v>239</v>
      </c>
      <c r="AV12" s="41">
        <f>IF(X12=E6,H6,0)+IF(X12=E7,H7,0)+IF(X12=E8,H8,0)+IF(X12=E9,H9,0)+IF(X12=E10,H10,0)+IF(X12=E12,H12,0)+IF(X12=E13,H13,0)+IF(X12=E14,H14,0)+IF(X12=E15,H15,0)+IF(X12=E16,H16,0)+IF(X12=F6,G6,0)+IF(X12=F7,G7,0)+IF(X12=F8,G8,0)+IF(X12=F9,G9,0)+IF(X12=F10,G10,0)+IF(X12=F12,G12,0)+IF(X12=F13,G13,0)+IF(X12=F14,G14,0)+IF(X12=F15,G15,0)+IF(X12=F16,G16,0)</f>
        <v>4</v>
      </c>
      <c r="AW12" s="41">
        <f t="shared" si="9"/>
        <v>243</v>
      </c>
      <c r="AX12" s="41">
        <f>[2]DB!BR12</f>
        <v>53</v>
      </c>
      <c r="AY12" s="41">
        <f t="shared" si="10"/>
        <v>3</v>
      </c>
      <c r="AZ12" s="41">
        <f t="shared" si="11"/>
        <v>56</v>
      </c>
      <c r="BA12" s="41">
        <f>[2]DB!BE12</f>
        <v>7</v>
      </c>
      <c r="BB12" s="41">
        <f>RANK(BC12,BC6:BC15,0)</f>
        <v>6</v>
      </c>
      <c r="BC12" s="41">
        <f t="shared" si="12"/>
        <v>585357</v>
      </c>
      <c r="BD12" s="42">
        <f>IF(BB12=BB6,IF(Y12&gt;Y6,1,0),0)+IF(BB12=BB7,IF(Y12&gt;Y7,1,0),0)+IF(BB12=BB8,IF(Y12&gt;Y8,1,0),0)+IF(BB12=BB9,IF(Y12&gt;Y9,1,0),0)+IF(BB12=BB10,IF(Y12&gt;Y10,1,0),0)+IF(BB12=BB11,IF(Y12&gt;Y11,1,0),0)+IF(BB12=BB12,IF(Y12&gt;Y12,1,0),0)+IF(BB12=BB13,IF(Y12&gt;Y13,1,0),0)+IF(BB12=BB14,IF(Y12&gt;Y14,1,0),0)+IF(BB12=BB15,IF(Y12&gt;Y15,1,0),0)+BB12</f>
        <v>6</v>
      </c>
      <c r="BE12" s="43">
        <f>IF(BD6=7,BB6,0)+IF(BD7=7,BB7,0)+IF(BD8=7,BB8,0)+IF(BD9=7,BB9,0)+IF(BD10=7,BB10,0)+IF(BD11=7,BB11,0)+IF(BD12=7,BB12,0)+IF(BD13=7,BB13,0)+IF(BD14=7,BB14,0)+IF(BD15=7,BB15,0)</f>
        <v>7</v>
      </c>
      <c r="BF12" s="41" t="str">
        <f>IF(BD6=7,X6,IF(BD7=7,X7,IF(BD8=7,X8,IF(BD9=7,X9,IF(BD10=7,X10,IF(BD11=7,X11,IF(BD12=7,X12,IF(BD13=7,X13,BG12))))))))</f>
        <v>Stoke</v>
      </c>
      <c r="BG12" s="41" t="str">
        <f>IF(BD14=7,X14,X15)</f>
        <v>Flinca</v>
      </c>
      <c r="BH12" s="41">
        <f>IF(BD6=7,AA6,0)+IF(BD7=7,AA7,0)+IF(BD8=7,AA8,0)+IF(BD9=7,AA9,0)+IF(BD10=7,AA10,0)+IF(BD11=7,AA11,0)+IF(BD12=7,AA12,0)+IF(BD13=7,AA13,0)+IF(BD14=7,AA14,0)+IF(BD15=7,AA15,0)</f>
        <v>0</v>
      </c>
      <c r="BI12" s="41">
        <f>IF(BD6=7,AC6,0)+IF(BD7=7,AC7,0)+IF(BD8=7,AC8,0)+IF(BD9=7,AC9,0)+IF(BD10=7,AC10,0)+IF(BD11=7,AC11,0)+IF(BD12=7,AC12,0)+IF(BD13=7,AC13,0)+IF(BD14=7,AC14,0)+IF(BD15=7,AC15,0)</f>
        <v>0</v>
      </c>
      <c r="BJ12" s="41">
        <f>IF(BD6=7,AF6,0)+IF(BD7=7,AF7,0)+IF(BD8=7,AF8,0)+IF(BD9=7,AF9,0)+IF(BD10=7,AF10,0)+IF(BD11=7,AF11,0)+IF(BD12=7,AF12,0)+IF(BD13=7,AF13,0)+IF(BD14=7,AF14,0)+IF(BD15=7,AF15,0)</f>
        <v>0</v>
      </c>
      <c r="BK12" s="41">
        <f>IF(BD6=7,AI6,0)+IF(BD7=7,AI7,0)+IF(BD8=7,AI8,0)+IF(BD9=7,AI9,0)+IF(BD10=7,AI10,0)+IF(BD11=7,AI11,0)+IF(BD12=7,AI12,0)+IF(BD13=7,AI13,0)+IF(BD14=7,AI14,0)+IF(BD15=7,AI15,0)</f>
        <v>0</v>
      </c>
      <c r="BL12" s="41">
        <f>IF(BD6=7,AK6,0)+IF(BD7=7,AK7,0)+IF(BD8=7,AK8,0)+IF(BD9=7,AK9,0)+IF(BD10=7,AK10,0)+IF(BD11=7,AK11,0)+IF(BD12=7,AK12,0)+IF(BD13=7,AK13,0)+IF(BD14=7,AK14,0)+IF(BD15=7,AK15,0)</f>
        <v>40</v>
      </c>
      <c r="BM12" s="41">
        <f>IF(BD6=7,AM6,0)+IF(BD7=7,AM7,0)+IF(BD8=7,AM8,0)+IF(BD9=7,AM9,0)+IF(BD10=7,AM10,0)+IF(BD11=7,AM11,0)+IF(BD12=7,AM12,0)+IF(BD13=7,AM13,0)+IF(BD14=7,AM14,0)+IF(BD15=7,AM15,0)</f>
        <v>14</v>
      </c>
      <c r="BN12" s="41">
        <f>IF(BD6=7,AO6,0)+IF(BD7=7,AO7,0)+IF(BD8=7,AO8,0)+IF(BD9=7,AO9,0)+IF(BD10=7,AO10,0)+IF(BD11=7,AO11,0)+IF(BD12=7,AO12,0)+IF(BD13=7,AO13,0)+IF(BD14=7,AO14,0)+IF(BD15=7,AO15,0)</f>
        <v>13</v>
      </c>
      <c r="BO12" s="41">
        <f>IF(BD6=7,AQ6,0)+IF(BD7=7,AQ7,0)+IF(BD8=7,AQ8,0)+IF(BD9=7,AQ9,0)+IF(BD10=7,AQ10,0)+IF(BD11=7,AQ11,0)+IF(BD12=7,AQ12,0)+IF(BD13=7,AQ13,0)+IF(BD14=7,AQ14,0)+IF(BD15=7,AQ15,0)</f>
        <v>13</v>
      </c>
      <c r="BP12" s="41">
        <f>IF(BD6=7,AT6,0)+IF(BD7=7,AT7,0)+IF(BD8=7,AT8,0)+IF(BD9=7,AT9,0)+IF(BD10=7,AT10,0)+IF(BD11=7,AT11,0)+IF(BD12=7,AT12,0)+IF(BD13=7,AT13,0)+IF(BD14=7,AT14,0)+IF(BD15=7,AT15,0)</f>
        <v>259</v>
      </c>
      <c r="BQ12" s="41">
        <f>IF(BD6=7,AW6,0)+IF(BD7=7,AW7,0)+IF(BD8=7,AW8,0)+IF(BD9=7,AW9,0)+IF(BD10=7,AW10,0)+IF(BD11=7,AW11,0)+IF(BD12=7,AW12,0)+IF(BD13=7,AW13,0)+IF(BD14=7,AW14,0)+IF(BD15=7,AW15,0)</f>
        <v>257</v>
      </c>
      <c r="BR12" s="42">
        <f>IF(BD6=7,AZ6,0)+IF(BD7=7,AZ7,0)+IF(BD8=7,AZ8,0)+IF(BD9=7,AZ9,0)+IF(BD10=7,AZ10,0)+IF(BD11=7,AZ11,0)+IF(BD12=7,AZ12,0)+IF(BD13=7,AZ13,0)+IF(BD14=7,AZ14,0)+IF(BD15=7,AZ15,0)</f>
        <v>55</v>
      </c>
    </row>
    <row r="13" spans="1:70" x14ac:dyDescent="0.15">
      <c r="A13" s="41" t="str">
        <f>[2]DB!E13</f>
        <v>Chelsea</v>
      </c>
      <c r="B13" s="41" t="str">
        <f>[2]DB!F13</f>
        <v>SPVK</v>
      </c>
      <c r="C13" s="41">
        <f>[2]DB!G13</f>
        <v>7</v>
      </c>
      <c r="D13" s="41">
        <f>[2]DB!H13</f>
        <v>8</v>
      </c>
      <c r="E13" s="41" t="str">
        <f>[2]DB!I13</f>
        <v>SPVK</v>
      </c>
      <c r="F13" s="41" t="str">
        <f>[2]DB!J13</f>
        <v>Nuser</v>
      </c>
      <c r="G13" s="41">
        <f>'1. Division'!V47</f>
        <v>4</v>
      </c>
      <c r="H13" s="41">
        <f>'1. Division'!AB47</f>
        <v>5</v>
      </c>
      <c r="I13" s="41" t="str">
        <f>[2]Puljeprogram!J12</f>
        <v>Chelsea</v>
      </c>
      <c r="J13" s="42" t="str">
        <f>[2]Puljeprogram!L12</f>
        <v>United</v>
      </c>
      <c r="K13" s="43" t="str">
        <f>[2]DB!K13</f>
        <v>Frydkær</v>
      </c>
      <c r="L13" s="41">
        <f>[2]DB!L13</f>
        <v>17</v>
      </c>
      <c r="M13" s="41">
        <f>[2]DB!N13</f>
        <v>0</v>
      </c>
      <c r="N13" s="41">
        <f>IF(OR(M13=1,Rækker!P7="Disket",DB!V13&gt;5),1,0)</f>
        <v>0</v>
      </c>
      <c r="O13" s="41">
        <f>[2]DB!P13</f>
        <v>0</v>
      </c>
      <c r="P13" s="41">
        <f>IF(OR(O13=1,Rækker!P7="Udmeldt"),1,0)</f>
        <v>0</v>
      </c>
      <c r="Q13" s="41">
        <f>[2]DB!S13</f>
        <v>2</v>
      </c>
      <c r="R13" s="41">
        <f>IF(Rækker!P7="Res",1,0)</f>
        <v>0</v>
      </c>
      <c r="S13" s="41">
        <f t="shared" si="3"/>
        <v>2</v>
      </c>
      <c r="T13" s="41">
        <f>[2]DB!V13</f>
        <v>0</v>
      </c>
      <c r="U13" s="41">
        <f>IF(Rækker!P7="MR",1,0)</f>
        <v>0</v>
      </c>
      <c r="V13" s="41">
        <f t="shared" si="4"/>
        <v>0</v>
      </c>
      <c r="W13" s="42" t="str">
        <f t="shared" si="5"/>
        <v/>
      </c>
      <c r="X13" s="43" t="str">
        <f>[2]DB!BF13</f>
        <v>Idskov</v>
      </c>
      <c r="Y13" s="41">
        <f>IF(X13=K6,L6,0)+IF(X13=K7,L7,0)+IF(X13=K8,L8,0)+IF(X13=K9,L9,0)+IF(X13=K10,L10,0)+IF(X13=K11,L11,0)+IF(X13=K12,L12,0)+IF(X13=K13,L13,0)+IF(X13=K14,L14,0)+IF(X13=K15,L15,0)+IF(X13=K17,L17,0)+IF(X13=K18,L18,0)+IF(X13=K19,L19,0)+IF(X13=K20,L20,0)+IF(X13=K21,L21,0)+IF(X13=K22,L22,0)+IF(X13=K23,L23,0)+IF(X13=K24,L24,0)+IF(X13=K25,L25,0)+IF(X13=K26,L26,0)</f>
        <v>27</v>
      </c>
      <c r="Z13" s="41">
        <f>[2]DB!BH13</f>
        <v>0</v>
      </c>
      <c r="AA13" s="41">
        <f>IF(X13=K6,N6,0)+IF(X13=K7,N7,0)+IF(X13=K8,N8,0)+IF(X13=K9,N9,0)+IF(X13=K10,N10,0)+IF(X13=K11,N11,0)+IF(X13=K12,N12,0)+IF(X13=K13,N13,0)+IF(X13=K14,N14,0)+IF(X13=K15,N15,0)+IF(X13=K17,N17,0)+IF(X13=K18,N18,0)+IF(X13=K19,N19,0)+IF(X13=K20,N20,0)+IF(X13=K21,N21,0)+IF(X13=K22,N22,0)+IF(X13=K23,N23,0)+IF(X13=K24,N24,0)+IF(X13=K25,N25,0)+IF(X13=K26,N26,0)</f>
        <v>0</v>
      </c>
      <c r="AB13" s="41">
        <f>[2]DB!BI13</f>
        <v>0</v>
      </c>
      <c r="AC13" s="41">
        <f>IF(X13=K6,P6,0)+IF(X13=K7,P7,0)+IF(X13=K8,P8,0)+IF(X13=K9,P9,0)+IF(X13=K10,P10,0)+IF(X13=K11,P11,0)+IF(X13=K12,P12,0)+IF(X13=K13,P13,0)+IF(X13=K14,P14,0)+IF(X13=K15,P15,0)+IF(X13=K17,P17,0)+IF(X13=K18,P18,0)+IF(X13=K19,P19,0)+IF(X13=K20,P20,0)+IF(X13=K21,P21,0)+IF(X13=K22,P22,0)+IF(X13=K23,P23,0)+IF(X13=K24,P24,0)+IF(X13=K25,P25,0)+IF(X13=K26,P26,0)</f>
        <v>0</v>
      </c>
      <c r="AD13" s="41">
        <f>[2]DB!BJ13</f>
        <v>1</v>
      </c>
      <c r="AE13" s="41">
        <f>IF(X13=K6,R6,0)+IF(X13=K7,R7,0)+IF(X13=K8,R8,0)+IF(X13=K9,R9,0)+IF(X13=K10,R10,0)+IF(X13=K11,R11,0)+IF(X13=K12,R12,0)+IF(X13=K13,R13,0)+IF(X13=K14,R14,0)+IF(X13=K15,R15,0)+IF(X13=K17,R17,0)+IF(X13=K18,R18,0)+IF(X13=K19,R19,0)+IF(X13=K20,R20,0)+IF(X13=K21,R21,0)+IF(X13=K22,R22,0)+IF(X13=K23,R23,0)+IF(X13=K24,R24,0)+IF(X13=K25,R25,0)+IF(X13=K26,R26,0)</f>
        <v>1</v>
      </c>
      <c r="AF13" s="41">
        <f t="shared" si="6"/>
        <v>2</v>
      </c>
      <c r="AG13" s="41">
        <f>[2]DB!BK13</f>
        <v>0</v>
      </c>
      <c r="AH13" s="41">
        <f>IF(X13=K6,U6,0)+IF(X13=K7,U7,0)+IF(X13=K8,U8,0)+IF(X13=K9,U9,0)+IF(X13=K10,U10,0)+IF(X13=K11,U11,0)+IF(X13=K12,U12,0)+IF(X13=K13,U13,0)+IF(X13=K14,U14,0)+IF(X13=K15,U15,0)+IF(X13=K17,U17,0)+IF(X13=K18,U18,0)+IF(X13=K19,U19,0)+IF(X13=K20,U20,0)+IF(X13=K21,U21,0)+IF(X13=K22,U22,0)+IF(X13=K23,U23,0)+IF(X13=K24,U24,0)+IF(X13=K25,U25,0)+IF(X13=K26,U26,0)</f>
        <v>0</v>
      </c>
      <c r="AI13" s="41">
        <f>IF(X13=K6,V6,0)+IF(X13=K7,V7,0)+IF(X13=K8,V8,0)+IF(X13=K9,V9,0)+IF(X13=K10,V10,0)+IF(X13=K11,V11,0)+IF(X13=K12,V12,0)+IF(X13=K13,V13,0)+IF(X13=K14,V14,0)+IF(X13=K15,V15,0)+IF(X13=K17,V17,0)+IF(X13=K18,V18,0)+IF(X13=K19,V19,0)+IF(X13=K20,V20,0)+IF(X13=K21,V21,0)+IF(X13=K22,V22,0)+IF(X13=K23,V23,0)+IF(X13=K24,V24,0)+IF(X13=K25,V25,0)+IF(X13=K26,V26,0)</f>
        <v>0</v>
      </c>
      <c r="AJ13" s="41">
        <f>[2]DB!BL13</f>
        <v>39</v>
      </c>
      <c r="AK13" s="41">
        <f t="shared" si="7"/>
        <v>40</v>
      </c>
      <c r="AL13" s="41">
        <f>[2]DB!BM13</f>
        <v>10</v>
      </c>
      <c r="AM13" s="41">
        <f t="shared" si="0"/>
        <v>10</v>
      </c>
      <c r="AN13" s="41">
        <f>[2]DB!BN13</f>
        <v>22</v>
      </c>
      <c r="AO13" s="41">
        <f t="shared" si="1"/>
        <v>22</v>
      </c>
      <c r="AP13" s="41">
        <f>[2]DB!BO13</f>
        <v>7</v>
      </c>
      <c r="AQ13" s="41">
        <f t="shared" si="2"/>
        <v>8</v>
      </c>
      <c r="AR13" s="41">
        <f>[2]DB!BP13</f>
        <v>251</v>
      </c>
      <c r="AS13" s="41">
        <f>IF(X13=E6,G6,0)+IF(X13=E7,G7,0)+IF(X13=E8,G8,0)+IF(X13=E9,G9,0)+IF(X13=E10,G10,0)+IF(X13=E12,G12,0)+IF(X13=E13,G13,0)+IF(X13=E14,G14,0)+IF(X13=E15,G15,0)+IF(X13=E16,G16,0)+IF(X13=F6,H6,0)+IF(X13=F7,H7,0)+IF(X13=F8,H8,0)+IF(X13=F9,H9,0)+IF(X13=F10,H10,0)+IF(X13=F12,H12,0)+IF(X13=F13,H13,0)+IF(X13=F14,H14,0)+IF(X13=F15,H15,0)+IF(X13=F16,H16,0)</f>
        <v>4</v>
      </c>
      <c r="AT13" s="41">
        <f t="shared" si="8"/>
        <v>255</v>
      </c>
      <c r="AU13" s="41">
        <f>[2]DB!BQ13</f>
        <v>248</v>
      </c>
      <c r="AV13" s="41">
        <f>IF(X13=E6,H6,0)+IF(X13=E7,H7,0)+IF(X13=E8,H8,0)+IF(X13=E9,H9,0)+IF(X13=E10,H10,0)+IF(X13=E12,H12,0)+IF(X13=E13,H13,0)+IF(X13=E14,H14,0)+IF(X13=E15,H15,0)+IF(X13=E16,H16,0)+IF(X13=F6,G6,0)+IF(X13=F7,G7,0)+IF(X13=F8,G8,0)+IF(X13=F9,G9,0)+IF(X13=F10,G10,0)+IF(X13=F12,G12,0)+IF(X13=F13,G13,0)+IF(X13=F14,G14,0)+IF(X13=F15,G15,0)+IF(X13=F16,G16,0)</f>
        <v>5</v>
      </c>
      <c r="AW13" s="41">
        <f t="shared" si="9"/>
        <v>253</v>
      </c>
      <c r="AX13" s="41">
        <f>[2]DB!BR13</f>
        <v>52</v>
      </c>
      <c r="AY13" s="41">
        <f t="shared" si="10"/>
        <v>0</v>
      </c>
      <c r="AZ13" s="41">
        <f t="shared" si="11"/>
        <v>52</v>
      </c>
      <c r="BA13" s="41">
        <f>[2]DB!BE13</f>
        <v>8</v>
      </c>
      <c r="BB13" s="41">
        <f>RANK(BC13,BC6:BC15,0)</f>
        <v>10</v>
      </c>
      <c r="BC13" s="41">
        <f t="shared" si="12"/>
        <v>545247</v>
      </c>
      <c r="BD13" s="42">
        <f>IF(BB13=BB6,IF(Y13&gt;Y6,1,0),0)+IF(BB13=BB7,IF(Y13&gt;Y7,1,0),0)+IF(BB13=BB8,IF(Y13&gt;Y8,1,0),0)+IF(BB13=BB9,IF(Y13&gt;Y9,1,0),0)+IF(BB13=BB10,IF(Y13&gt;Y10,1,0),0)+IF(BB13=BB11,IF(Y13&gt;Y11,1,0),0)+IF(BB13=BB12,IF(Y13&gt;Y12,1,0),0)+IF(BB13=BB13,IF(Y13&gt;Y13,1,0),0)+IF(BB13=BB14,IF(Y13&gt;Y14,1,0),0)+IF(BB13=BB15,IF(Y13&gt;Y15,1,0),0)+BB13</f>
        <v>10</v>
      </c>
      <c r="BE13" s="43">
        <f>IF(BD6=8,BB6,0)+IF(BD7=8,BB7,0)+IF(BD8=8,BB8,0)+IF(BD9=8,BB9,0)+IF(BD10=8,BB10,0)+IF(BD11=8,BB11,0)+IF(BD12=8,BB12,0)+IF(BD13=8,BB13,0)+IF(BD14=8,BB14,0)+IF(BD15=8,BB15,0)</f>
        <v>8</v>
      </c>
      <c r="BF13" s="41" t="str">
        <f>IF(BD6=8,X6,IF(BD7=8,X7,IF(BD8=8,X8,IF(BD9=8,X9,IF(BD10=8,X10,IF(BD11=8,X11,IF(BD12=8,X12,IF(BD13=8,X13,BG13))))))))</f>
        <v>Flinca</v>
      </c>
      <c r="BG13" s="41" t="str">
        <f>IF(BD14=8,X14,X15)</f>
        <v>Flinca</v>
      </c>
      <c r="BH13" s="41">
        <f>IF(BD6=8,AA6,0)+IF(BD7=8,AA7,0)+IF(BD8=8,AA8,0)+IF(BD9=8,AA9,0)+IF(BD10=8,AA10,0)+IF(BD11=8,AA11,0)+IF(BD12=8,AA12,0)+IF(BD13=8,AA13,0)+IF(BD14=8,AA14,0)+IF(BD15=8,AA15,0)</f>
        <v>0</v>
      </c>
      <c r="BI13" s="41">
        <f>IF(BD6=8,AC6,0)+IF(BD7=8,AC7,0)+IF(BD8=8,AC8,0)+IF(BD9=8,AC9,0)+IF(BD10=8,AC10,0)+IF(BD11=8,AC11,0)+IF(BD12=8,AC12,0)+IF(BD13=8,AC13,0)+IF(BD14=8,AC14,0)+IF(BD15=8,AC15,0)</f>
        <v>0</v>
      </c>
      <c r="BJ13" s="41">
        <f>IF(BD6=8,AF6,0)+IF(BD7=8,AF7,0)+IF(BD8=8,AF8,0)+IF(BD9=8,AF9,0)+IF(BD10=8,AF10,0)+IF(BD11=8,AF11,0)+IF(BD12=8,AF12,0)+IF(BD13=8,AF13,0)+IF(BD14=8,AF14,0)+IF(BD15=8,AF15,0)</f>
        <v>0</v>
      </c>
      <c r="BK13" s="41">
        <f>IF(BD6=8,AI6,0)+IF(BD7=8,AI7,0)+IF(BD8=8,AI8,0)+IF(BD9=8,AI9,0)+IF(BD10=8,AI10,0)+IF(BD11=8,AI11,0)+IF(BD12=8,AI12,0)+IF(BD13=8,AI13,0)+IF(BD14=8,AI14,0)+IF(BD15=8,AI15,0)</f>
        <v>0</v>
      </c>
      <c r="BL13" s="41">
        <f>IF(BD6=8,AK6,0)+IF(BD7=8,AK7,0)+IF(BD8=8,AK8,0)+IF(BD9=8,AK9,0)+IF(BD10=8,AK10,0)+IF(BD11=8,AK11,0)+IF(BD12=8,AK12,0)+IF(BD13=8,AK13,0)+IF(BD14=8,AK14,0)+IF(BD15=8,AK15,0)</f>
        <v>40</v>
      </c>
      <c r="BM13" s="41">
        <f>IF(BD6=8,AM6,0)+IF(BD7=8,AM7,0)+IF(BD8=8,AM8,0)+IF(BD9=8,AM9,0)+IF(BD10=8,AM10,0)+IF(BD11=8,AM11,0)+IF(BD12=8,AM12,0)+IF(BD13=8,AM13,0)+IF(BD14=8,AM14,0)+IF(BD15=8,AM15,0)</f>
        <v>12</v>
      </c>
      <c r="BN13" s="41">
        <f>IF(BD6=8,AO6,0)+IF(BD7=8,AO7,0)+IF(BD8=8,AO8,0)+IF(BD9=8,AO9,0)+IF(BD10=8,AO10,0)+IF(BD11=8,AO11,0)+IF(BD12=8,AO12,0)+IF(BD13=8,AO13,0)+IF(BD14=8,AO14,0)+IF(BD15=8,AO15,0)</f>
        <v>17</v>
      </c>
      <c r="BO13" s="41">
        <f>IF(BD6=8,AQ6,0)+IF(BD7=8,AQ7,0)+IF(BD8=8,AQ8,0)+IF(BD9=8,AQ9,0)+IF(BD10=8,AQ10,0)+IF(BD11=8,AQ11,0)+IF(BD12=8,AQ12,0)+IF(BD13=8,AQ13,0)+IF(BD14=8,AQ14,0)+IF(BD15=8,AQ15,0)</f>
        <v>11</v>
      </c>
      <c r="BP13" s="41">
        <f>IF(BD6=8,AT6,0)+IF(BD7=8,AT7,0)+IF(BD8=8,AT8,0)+IF(BD9=8,AT9,0)+IF(BD10=8,AT10,0)+IF(BD11=8,AT11,0)+IF(BD12=8,AT12,0)+IF(BD13=8,AT13,0)+IF(BD14=8,AT14,0)+IF(BD15=8,AT15,0)</f>
        <v>261</v>
      </c>
      <c r="BQ13" s="41">
        <f>IF(BD6=8,AW6,0)+IF(BD7=8,AW7,0)+IF(BD8=8,AW8,0)+IF(BD9=8,AW9,0)+IF(BD10=8,AW10,0)+IF(BD11=8,AW11,0)+IF(BD12=8,AW12,0)+IF(BD13=8,AW13,0)+IF(BD14=8,AW14,0)+IF(BD15=8,AW15,0)</f>
        <v>263</v>
      </c>
      <c r="BR13" s="42">
        <f>IF(BD6=8,AZ6,0)+IF(BD7=8,AZ7,0)+IF(BD8=8,AZ8,0)+IF(BD9=8,AZ9,0)+IF(BD10=8,AZ10,0)+IF(BD11=8,AZ11,0)+IF(BD12=8,AZ12,0)+IF(BD13=8,AZ13,0)+IF(BD14=8,AZ14,0)+IF(BD15=8,AZ15,0)</f>
        <v>53</v>
      </c>
    </row>
    <row r="14" spans="1:70" x14ac:dyDescent="0.15">
      <c r="A14" s="41" t="str">
        <f>[2]DB!E14</f>
        <v>Nuser</v>
      </c>
      <c r="B14" s="41" t="str">
        <f>[2]DB!F14</f>
        <v>Murer</v>
      </c>
      <c r="C14" s="41">
        <f>[2]DB!G14</f>
        <v>5</v>
      </c>
      <c r="D14" s="41">
        <f>[2]DB!H14</f>
        <v>8</v>
      </c>
      <c r="E14" s="41" t="str">
        <f>[2]DB!I14</f>
        <v>Murer</v>
      </c>
      <c r="F14" s="41" t="str">
        <f>[2]DB!J14</f>
        <v>Harry</v>
      </c>
      <c r="G14" s="41">
        <f>'1. Division'!AH47</f>
        <v>3</v>
      </c>
      <c r="H14" s="41">
        <f>'1. Division'!AN47</f>
        <v>5</v>
      </c>
      <c r="I14" s="41" t="str">
        <f>[2]Puljeprogram!J13</f>
        <v>Harry</v>
      </c>
      <c r="J14" s="42" t="str">
        <f>[2]Puljeprogram!L13</f>
        <v>SPVK</v>
      </c>
      <c r="K14" s="43" t="str">
        <f>[2]DB!K14</f>
        <v>Futte</v>
      </c>
      <c r="L14" s="41">
        <f>[2]DB!L14</f>
        <v>18</v>
      </c>
      <c r="M14" s="41">
        <f>[2]DB!N14</f>
        <v>0</v>
      </c>
      <c r="N14" s="41">
        <f>IF(OR(M14=1,Rækker!R7="Disket",DB!V14&gt;5),1,0)</f>
        <v>0</v>
      </c>
      <c r="O14" s="41">
        <f>[2]DB!P14</f>
        <v>0</v>
      </c>
      <c r="P14" s="41">
        <f>IF(OR(O14=1,Rækker!R7="Udmeldt"),1,0)</f>
        <v>0</v>
      </c>
      <c r="Q14" s="41">
        <f>[2]DB!S14</f>
        <v>0</v>
      </c>
      <c r="R14" s="41">
        <f>IF(Rækker!R7="Res",1,0)</f>
        <v>0</v>
      </c>
      <c r="S14" s="41">
        <f t="shared" si="3"/>
        <v>0</v>
      </c>
      <c r="T14" s="41">
        <f>[2]DB!V14</f>
        <v>0</v>
      </c>
      <c r="U14" s="41">
        <f>IF(Rækker!R7="MR",1,0)</f>
        <v>0</v>
      </c>
      <c r="V14" s="41">
        <f t="shared" si="4"/>
        <v>0</v>
      </c>
      <c r="W14" s="42" t="str">
        <f t="shared" si="5"/>
        <v/>
      </c>
      <c r="X14" s="43" t="str">
        <f>[2]DB!BF14</f>
        <v>Arsenal</v>
      </c>
      <c r="Y14" s="41">
        <f>IF(X14=K6,L6,0)+IF(X14=K7,L7,0)+IF(X14=K8,L8,0)+IF(X14=K9,L9,0)+IF(X14=K10,L10,0)+IF(X14=K11,L11,0)+IF(X14=K12,L12,0)+IF(X14=K13,L13,0)+IF(X14=K14,L14,0)+IF(X14=K15,L15,0)+IF(X14=K17,L17,0)+IF(X14=K18,L18,0)+IF(X14=K19,L19,0)+IF(X14=K20,L20,0)+IF(X14=K21,L21,0)+IF(X14=K22,L22,0)+IF(X14=K23,L23,0)+IF(X14=K24,L24,0)+IF(X14=K25,L25,0)+IF(X14=K26,L26,0)</f>
        <v>4</v>
      </c>
      <c r="Z14" s="41">
        <f>[2]DB!BH14</f>
        <v>0</v>
      </c>
      <c r="AA14" s="41">
        <f>IF(X14=K6,N6,0)+IF(X14=K7,N7,0)+IF(X14=K8,N8,0)+IF(X14=K9,N9,0)+IF(X14=K10,N10,0)+IF(X14=K11,N11,0)+IF(X14=K12,N12,0)+IF(X14=K13,N13,0)+IF(X14=K14,N14,0)+IF(X14=K15,N15,0)+IF(X14=K17,N17,0)+IF(X14=K18,N18,0)+IF(X14=K19,N19,0)+IF(X14=K20,N20,0)+IF(X14=K21,N21,0)+IF(X14=K22,N22,0)+IF(X14=K23,N23,0)+IF(X14=K24,N24,0)+IF(X14=K25,N25,0)+IF(X14=K26,N26,0)</f>
        <v>0</v>
      </c>
      <c r="AB14" s="41">
        <f>[2]DB!BI14</f>
        <v>0</v>
      </c>
      <c r="AC14" s="41">
        <f>IF(X14=K6,P6,0)+IF(X14=K7,P7,0)+IF(X14=K8,P8,0)+IF(X14=K9,P9,0)+IF(X14=K10,P10,0)+IF(X14=K11,P11,0)+IF(X14=K12,P12,0)+IF(X14=K13,P13,0)+IF(X14=K14,P14,0)+IF(X14=K15,P15,0)+IF(X14=K17,P17,0)+IF(X14=K18,P18,0)+IF(X14=K19,P19,0)+IF(X14=K20,P20,0)+IF(X14=K21,P21,0)+IF(X14=K22,P22,0)+IF(X14=K23,P23,0)+IF(X14=K24,P24,0)+IF(X14=K25,P25,0)+IF(X14=K26,P26,0)</f>
        <v>0</v>
      </c>
      <c r="AD14" s="41">
        <f>[2]DB!BJ14</f>
        <v>0</v>
      </c>
      <c r="AE14" s="41">
        <f>IF(X14=K6,R6,0)+IF(X14=K7,R7,0)+IF(X14=K8,R8,0)+IF(X14=K9,R9,0)+IF(X14=K10,R10,0)+IF(X14=K11,R11,0)+IF(X14=K12,R12,0)+IF(X14=K13,R13,0)+IF(X14=K14,R14,0)+IF(X14=K15,R15,0)+IF(X14=K17,R17,0)+IF(X14=K18,R18,0)+IF(X14=K19,R19,0)+IF(X14=K20,R20,0)+IF(X14=K21,R21,0)+IF(X14=K22,R22,0)+IF(X14=K23,R23,0)+IF(X14=K24,R24,0)+IF(X14=K25,R25,0)+IF(X14=K26,R26,0)</f>
        <v>0</v>
      </c>
      <c r="AF14" s="41">
        <f t="shared" si="6"/>
        <v>0</v>
      </c>
      <c r="AG14" s="41">
        <f>[2]DB!BK14</f>
        <v>0</v>
      </c>
      <c r="AH14" s="41">
        <f>IF(X14=K6,U6,0)+IF(X14=K7,U7,0)+IF(X14=K8,U8,0)+IF(X14=K9,U9,0)+IF(X14=K10,U10,0)+IF(X14=K11,U11,0)+IF(X14=K12,U12,0)+IF(X14=K13,U13,0)+IF(X14=K14,U14,0)+IF(X14=K15,U15,0)+IF(X14=K17,U17,0)+IF(X14=K18,U18,0)+IF(X14=K19,U19,0)+IF(X14=K20,U20,0)+IF(X14=K21,U21,0)+IF(X14=K22,U22,0)+IF(X14=K23,U23,0)+IF(X14=K24,U24,0)+IF(X14=K25,U25,0)+IF(X14=K26,U26,0)</f>
        <v>0</v>
      </c>
      <c r="AI14" s="41">
        <f>IF(X14=K6,V6,0)+IF(X14=K7,V7,0)+IF(X14=K8,V8,0)+IF(X14=K9,V9,0)+IF(X14=K10,V10,0)+IF(X14=K11,V11,0)+IF(X14=K12,V12,0)+IF(X14=K13,V13,0)+IF(X14=K14,V14,0)+IF(X14=K15,V15,0)+IF(X14=K17,V17,0)+IF(X14=K18,V18,0)+IF(X14=K19,V19,0)+IF(X14=K20,V20,0)+IF(X14=K21,V21,0)+IF(X14=K22,V22,0)+IF(X14=K23,V23,0)+IF(X14=K24,V24,0)+IF(X14=K25,V25,0)+IF(X14=K26,V26,0)</f>
        <v>0</v>
      </c>
      <c r="AJ14" s="41">
        <f>[2]DB!BL14</f>
        <v>39</v>
      </c>
      <c r="AK14" s="41">
        <f t="shared" si="7"/>
        <v>40</v>
      </c>
      <c r="AL14" s="41">
        <f>[2]DB!BM14</f>
        <v>12</v>
      </c>
      <c r="AM14" s="41">
        <f t="shared" si="0"/>
        <v>12</v>
      </c>
      <c r="AN14" s="41">
        <f>[2]DB!BN14</f>
        <v>15</v>
      </c>
      <c r="AO14" s="41">
        <f t="shared" si="1"/>
        <v>16</v>
      </c>
      <c r="AP14" s="41">
        <f>[2]DB!BO14</f>
        <v>12</v>
      </c>
      <c r="AQ14" s="41">
        <f t="shared" si="2"/>
        <v>12</v>
      </c>
      <c r="AR14" s="41">
        <f>[2]DB!BP14</f>
        <v>252</v>
      </c>
      <c r="AS14" s="41">
        <f>IF(X14=E6,G6,0)+IF(X14=E7,G7,0)+IF(X14=E8,G8,0)+IF(X14=E9,G9,0)+IF(X14=E10,G10,0)+IF(X14=E12,G12,0)+IF(X14=E13,G13,0)+IF(X14=E14,G14,0)+IF(X14=E15,G15,0)+IF(X14=E16,G16,0)+IF(X14=F6,H6,0)+IF(X14=F7,H7,0)+IF(X14=F8,H8,0)+IF(X14=F9,H9,0)+IF(X14=F10,H10,0)+IF(X14=F12,H12,0)+IF(X14=F13,H13,0)+IF(X14=F14,H14,0)+IF(X14=F15,H15,0)+IF(X14=F16,H16,0)</f>
        <v>5</v>
      </c>
      <c r="AT14" s="41">
        <f t="shared" si="8"/>
        <v>257</v>
      </c>
      <c r="AU14" s="41">
        <f>[2]DB!BQ14</f>
        <v>251</v>
      </c>
      <c r="AV14" s="41">
        <f>IF(X14=E6,H6,0)+IF(X14=E7,H7,0)+IF(X14=E8,H8,0)+IF(X14=E9,H9,0)+IF(X14=E10,H10,0)+IF(X14=E12,H12,0)+IF(X14=E13,H13,0)+IF(X14=E14,H14,0)+IF(X14=E15,H15,0)+IF(X14=E16,H16,0)+IF(X14=F6,G6,0)+IF(X14=F7,G7,0)+IF(X14=F8,G8,0)+IF(X14=F9,G9,0)+IF(X14=F10,G10,0)+IF(X14=F12,G12,0)+IF(X14=F13,G13,0)+IF(X14=F14,G14,0)+IF(X14=F15,G15,0)+IF(X14=F16,G16,0)</f>
        <v>5</v>
      </c>
      <c r="AW14" s="41">
        <f t="shared" si="9"/>
        <v>256</v>
      </c>
      <c r="AX14" s="41">
        <f>[2]DB!BR14</f>
        <v>51</v>
      </c>
      <c r="AY14" s="41">
        <f t="shared" si="10"/>
        <v>1</v>
      </c>
      <c r="AZ14" s="41">
        <f t="shared" si="11"/>
        <v>52</v>
      </c>
      <c r="BA14" s="41">
        <f>[2]DB!BE14</f>
        <v>9</v>
      </c>
      <c r="BB14" s="41">
        <f>RANK(BC14,BC6:BC15,0)</f>
        <v>9</v>
      </c>
      <c r="BC14" s="41">
        <f t="shared" si="12"/>
        <v>545444</v>
      </c>
      <c r="BD14" s="42">
        <f>IF(BB14=BB6,IF(Y14&gt;Y6,1,0),0)+IF(BB14=BB7,IF(Y14&gt;Y7,1,0),0)+IF(BB14=BB8,IF(Y14&gt;Y8,1,0),0)+IF(BB14=BB9,IF(Y14&gt;Y9,1,0),0)+IF(BB14=BB10,IF(Y14&gt;Y10,1,0),0)+IF(BB14=BB11,IF(Y14&gt;Y11,1,0),0)+IF(BB14=BB12,IF(Y14&gt;Y12,1,0),0)+IF(BB14=BB13,IF(Y14&gt;Y13,1,0),0)+IF(BB14=BB14,IF(Y14&gt;Y14,1,0),0)+IF(BB14=BB15,IF(Y14&gt;Y15,1,0),0)+BB14</f>
        <v>9</v>
      </c>
      <c r="BE14" s="43">
        <f>IF(BD6=9,BB6,0)+IF(BD7=9,BB7,0)+IF(BD8=9,BB8,0)+IF(BD9=9,BB9,0)+IF(BD10=9,BB10,0)+IF(BD11=9,BB11,0)+IF(BD12=9,BB12,0)+IF(BD13=9,BB13,0)+IF(BD14=9,BB14,0)+IF(BD15=9,BB15,0)</f>
        <v>9</v>
      </c>
      <c r="BF14" s="41" t="str">
        <f>IF(BD6=9,X6,IF(BD7=9,X7,IF(BD8=9,X8,IF(BD9=9,X9,IF(BD10=9,X10,IF(BD11=9,X11,IF(BD12=9,X12,IF(BD13=9,X13,BG14))))))))</f>
        <v>Arsenal</v>
      </c>
      <c r="BG14" s="41" t="str">
        <f>IF(BD14=9,X14,X15)</f>
        <v>Arsenal</v>
      </c>
      <c r="BH14" s="41">
        <f>IF(BD6=9,AA6,0)+IF(BD7=9,AA7,0)+IF(BD8=9,AA8,0)+IF(BD9=9,AA9,0)+IF(BD10=9,AA10,0)+IF(BD11=9,AA11,0)+IF(BD12=9,AA12,0)+IF(BD13=9,AA13,0)+IF(BD14=9,AA14,0)+IF(BD15=9,AA15,0)</f>
        <v>0</v>
      </c>
      <c r="BI14" s="41">
        <f>IF(BD6=9,AC6,0)+IF(BD7=9,AC7,0)+IF(BD8=9,AC8,0)+IF(BD9=9,AC9,0)+IF(BD10=9,AC10,0)+IF(BD11=9,AC11,0)+IF(BD12=9,AC12,0)+IF(BD13=9,AC13,0)+IF(BD14=9,AC14,0)+IF(BD15=9,AC15,0)</f>
        <v>0</v>
      </c>
      <c r="BJ14" s="41">
        <f>IF(BD6=9,AF6,0)+IF(BD7=9,AF7,0)+IF(BD8=9,AF8,0)+IF(BD9=9,AF9,0)+IF(BD10=9,AF10,0)+IF(BD11=9,AF11,0)+IF(BD12=9,AF12,0)+IF(BD13=9,AF13,0)+IF(BD14=9,AF14,0)+IF(BD15=9,AF15,0)</f>
        <v>0</v>
      </c>
      <c r="BK14" s="41">
        <f>IF(BD6=9,AI6,0)+IF(BD7=9,AI7,0)+IF(BD8=9,AI8,0)+IF(BD9=9,AI9,0)+IF(BD10=9,AI10,0)+IF(BD11=9,AI11,0)+IF(BD12=9,AI12,0)+IF(BD13=9,AI13,0)+IF(BD14=9,AI14,0)+IF(BD15=9,AI15,0)</f>
        <v>0</v>
      </c>
      <c r="BL14" s="41">
        <f>IF(BD6=9,AK6,0)+IF(BD7=9,AK7,0)+IF(BD8=9,AK8,0)+IF(BD9=9,AK9,0)+IF(BD10=9,AK10,0)+IF(BD11=9,AK11,0)+IF(BD12=9,AK12,0)+IF(BD13=9,AK13,0)+IF(BD14=9,AK14,0)+IF(BD15=9,AK15,0)</f>
        <v>40</v>
      </c>
      <c r="BM14" s="41">
        <f>IF(BD6=9,AM6,0)+IF(BD7=9,AM7,0)+IF(BD8=9,AM8,0)+IF(BD9=9,AM9,0)+IF(BD10=9,AM10,0)+IF(BD11=9,AM11,0)+IF(BD12=9,AM12,0)+IF(BD13=9,AM13,0)+IF(BD14=9,AM14,0)+IF(BD15=9,AM15,0)</f>
        <v>12</v>
      </c>
      <c r="BN14" s="41">
        <f>IF(BD6=9,AO6,0)+IF(BD7=9,AO7,0)+IF(BD8=9,AO8,0)+IF(BD9=9,AO9,0)+IF(BD10=9,AO10,0)+IF(BD11=9,AO11,0)+IF(BD12=9,AO12,0)+IF(BD13=9,AO13,0)+IF(BD14=9,AO14,0)+IF(BD15=9,AO15,0)</f>
        <v>16</v>
      </c>
      <c r="BO14" s="41">
        <f>IF(BD6=9,AQ6,0)+IF(BD7=9,AQ7,0)+IF(BD8=9,AQ8,0)+IF(BD9=9,AQ9,0)+IF(BD10=9,AQ10,0)+IF(BD11=9,AQ11,0)+IF(BD12=9,AQ12,0)+IF(BD13=9,AQ13,0)+IF(BD14=9,AQ14,0)+IF(BD15=9,AQ15,0)</f>
        <v>12</v>
      </c>
      <c r="BP14" s="41">
        <f>IF(BD6=9,AT6,0)+IF(BD7=9,AT7,0)+IF(BD8=9,AT8,0)+IF(BD9=9,AT9,0)+IF(BD10=9,AT10,0)+IF(BD11=9,AT11,0)+IF(BD12=9,AT12,0)+IF(BD13=9,AT13,0)+IF(BD14=9,AT14,0)+IF(BD15=9,AT15,0)</f>
        <v>257</v>
      </c>
      <c r="BQ14" s="41">
        <f>IF(BD6=9,AW6,0)+IF(BD7=9,AW7,0)+IF(BD8=9,AW8,0)+IF(BD9=9,AW9,0)+IF(BD10=9,AW10,0)+IF(BD11=9,AW11,0)+IF(BD12=9,AW12,0)+IF(BD13=9,AW13,0)+IF(BD14=9,AW14,0)+IF(BD15=9,AW15,0)</f>
        <v>256</v>
      </c>
      <c r="BR14" s="42">
        <f>IF(BD6=9,AZ6,0)+IF(BD7=9,AZ7,0)+IF(BD8=9,AZ8,0)+IF(BD9=9,AZ9,0)+IF(BD10=9,AZ10,0)+IF(BD11=9,AZ11,0)+IF(BD12=9,AZ12,0)+IF(BD13=9,AZ13,0)+IF(BD14=9,AZ14,0)+IF(BD15=9,AZ15,0)</f>
        <v>52</v>
      </c>
    </row>
    <row r="15" spans="1:70" x14ac:dyDescent="0.15">
      <c r="A15" s="41" t="str">
        <f>[2]DB!E15</f>
        <v>Harry</v>
      </c>
      <c r="B15" s="41" t="str">
        <f>[2]DB!F15</f>
        <v>Cork</v>
      </c>
      <c r="C15" s="41">
        <f>[2]DB!G15</f>
        <v>6</v>
      </c>
      <c r="D15" s="41">
        <f>[2]DB!H15</f>
        <v>8</v>
      </c>
      <c r="E15" s="41" t="str">
        <f>[2]DB!I15</f>
        <v>Cork</v>
      </c>
      <c r="F15" s="41" t="str">
        <f>[2]DB!J15</f>
        <v>Tynde</v>
      </c>
      <c r="G15" s="41">
        <f>'1. Division'!AT47</f>
        <v>5</v>
      </c>
      <c r="H15" s="41">
        <f>'1. Division'!AZ47</f>
        <v>5</v>
      </c>
      <c r="I15" s="41" t="str">
        <f>[2]Puljeprogram!J14</f>
        <v>Tynde</v>
      </c>
      <c r="J15" s="42" t="str">
        <f>[2]Puljeprogram!L14</f>
        <v>Murer</v>
      </c>
      <c r="K15" s="43" t="str">
        <f>[2]DB!K15</f>
        <v>Harry</v>
      </c>
      <c r="L15" s="41">
        <f>[2]DB!L15</f>
        <v>21</v>
      </c>
      <c r="M15" s="41">
        <f>[2]DB!N15</f>
        <v>0</v>
      </c>
      <c r="N15" s="41">
        <f>IF(OR(M15=1,Rækker!T7="Disket",DB!V15&gt;5),1,0)</f>
        <v>0</v>
      </c>
      <c r="O15" s="41">
        <f>[2]DB!P15</f>
        <v>0</v>
      </c>
      <c r="P15" s="41">
        <f>IF(OR(O15=1,Rækker!T7="Udmeldt"),1,0)</f>
        <v>0</v>
      </c>
      <c r="Q15" s="41">
        <f>[2]DB!S15</f>
        <v>0</v>
      </c>
      <c r="R15" s="41">
        <f>IF(Rækker!T7="Res",1,0)</f>
        <v>0</v>
      </c>
      <c r="S15" s="41">
        <f t="shared" si="3"/>
        <v>0</v>
      </c>
      <c r="T15" s="41">
        <f>[2]DB!V15</f>
        <v>0</v>
      </c>
      <c r="U15" s="41">
        <f>IF(Rækker!T7="MR",1,0)</f>
        <v>0</v>
      </c>
      <c r="V15" s="41">
        <f t="shared" si="4"/>
        <v>0</v>
      </c>
      <c r="W15" s="42" t="str">
        <f t="shared" si="5"/>
        <v/>
      </c>
      <c r="X15" s="43" t="str">
        <f>[2]DB!BF15</f>
        <v>Flinca</v>
      </c>
      <c r="Y15" s="41">
        <f>IF(X15=K6,L6,0)+IF(X15=K7,L7,0)+IF(X15=K8,L8,0)+IF(X15=K9,L9,0)+IF(X15=K10,L10,0)+IF(X15=K11,L11,0)+IF(X15=K12,L12,0)+IF(X15=K13,L13,0)+IF(X15=K14,L14,0)+IF(X15=K15,L15,0)+IF(X15=K17,L17,0)+IF(X15=K18,L18,0)+IF(X15=K19,L19,0)+IF(X15=K20,L20,0)+IF(X15=K21,L21,0)+IF(X15=K22,L22,0)+IF(X15=K23,L23,0)+IF(X15=K24,L24,0)+IF(X15=K25,L25,0)+IF(X15=K26,L26,0)</f>
        <v>14</v>
      </c>
      <c r="Z15" s="41">
        <f>[2]DB!BH15</f>
        <v>0</v>
      </c>
      <c r="AA15" s="41">
        <f>IF(X15=K6,N6,0)+IF(X15=K7,N7,0)+IF(X15=K8,N8,0)+IF(X15=K9,N9,0)+IF(X15=K10,N10,0)+IF(X15=K11,N11,0)+IF(X15=K12,N12,0)+IF(X15=K13,N13,0)+IF(X15=K14,N14,0)+IF(X15=K15,N15,0)+IF(X15=K17,N17,0)+IF(X15=K18,N18,0)+IF(X15=K19,N19,0)+IF(X15=K20,N20,0)+IF(X15=K21,N21,0)+IF(X15=K22,N22,0)+IF(X15=K23,N23,0)+IF(X15=K24,N24,0)+IF(X15=K25,N25,0)+IF(X15=K26,N26,0)</f>
        <v>0</v>
      </c>
      <c r="AB15" s="41">
        <f>[2]DB!BI15</f>
        <v>0</v>
      </c>
      <c r="AC15" s="41">
        <f>IF(X15=K6,P6,0)+IF(X15=K7,P7,0)+IF(X15=K8,P8,0)+IF(X15=K9,P9,0)+IF(X15=K10,P10,0)+IF(X15=K11,P11,0)+IF(X15=K12,P12,0)+IF(X15=K13,P13,0)+IF(X15=K14,P14,0)+IF(X15=K15,P15,0)+IF(X15=K17,P17,0)+IF(X15=K18,P18,0)+IF(X15=K19,P19,0)+IF(X15=K20,P20,0)+IF(X15=K21,P21,0)+IF(X15=K22,P22,0)+IF(X15=K23,P23,0)+IF(X15=K24,P24,0)+IF(X15=K25,P25,0)+IF(X15=K26,P26,0)</f>
        <v>0</v>
      </c>
      <c r="AD15" s="41">
        <f>[2]DB!BJ15</f>
        <v>0</v>
      </c>
      <c r="AE15" s="41">
        <f>IF(X15=K6,R6,0)+IF(X15=K7,R7,0)+IF(X15=K8,R8,0)+IF(X15=K9,R9,0)+IF(X15=K10,R10,0)+IF(X15=K11,R11,0)+IF(X15=K12,R12,0)+IF(X15=K13,R13,0)+IF(X15=K14,R14,0)+IF(X15=K15,R15,0)+IF(X15=K17,R17,0)+IF(X15=K18,R18,0)+IF(X15=K19,R19,0)+IF(X15=K20,R20,0)+IF(X15=K21,R21,0)+IF(X15=K22,R22,0)+IF(X15=K23,R23,0)+IF(X15=K24,R24,0)+IF(X15=K25,R25,0)+IF(X15=K26,R26,0)</f>
        <v>0</v>
      </c>
      <c r="AF15" s="41">
        <f t="shared" si="6"/>
        <v>0</v>
      </c>
      <c r="AG15" s="41">
        <f>[2]DB!BK15</f>
        <v>0</v>
      </c>
      <c r="AH15" s="41">
        <f>IF(X15=K6,U6,0)+IF(X15=K7,U7,0)+IF(X15=K8,U8,0)+IF(X15=K9,U9,0)+IF(X15=K10,U10,0)+IF(X15=K11,U11,0)+IF(X15=K12,U12,0)+IF(X15=K13,U13,0)+IF(X15=K14,U14,0)+IF(X15=K15,U15,0)+IF(X15=K17,U17,0)+IF(X15=K18,U18,0)+IF(X15=K19,U19,0)+IF(X15=K20,U20,0)+IF(X15=K21,U21,0)+IF(X15=K22,U22,0)+IF(X15=K23,U23,0)+IF(X15=K24,U24,0)+IF(X15=K25,U25,0)+IF(X15=K26,U26,0)</f>
        <v>0</v>
      </c>
      <c r="AI15" s="41">
        <f>IF(X15=K6,V6,0)+IF(X15=K7,V7,0)+IF(X15=K8,V8,0)+IF(X15=K9,V9,0)+IF(X15=K10,V10,0)+IF(X15=K11,V11,0)+IF(X15=K12,V12,0)+IF(X15=K13,V13,0)+IF(X15=K14,V14,0)+IF(X15=K15,V15,0)+IF(X15=K17,V17,0)+IF(X15=K18,V18,0)+IF(X15=K19,V19,0)+IF(X15=K20,V20,0)+IF(X15=K21,V21,0)+IF(X15=K22,V22,0)+IF(X15=K23,V23,0)+IF(X15=K24,V24,0)+IF(X15=K25,V25,0)+IF(X15=K26,V26,0)</f>
        <v>0</v>
      </c>
      <c r="AJ15" s="41">
        <f>[2]DB!BL15</f>
        <v>39</v>
      </c>
      <c r="AK15" s="41">
        <f t="shared" si="7"/>
        <v>40</v>
      </c>
      <c r="AL15" s="41">
        <f>[2]DB!BM15</f>
        <v>11</v>
      </c>
      <c r="AM15" s="41">
        <f t="shared" si="0"/>
        <v>12</v>
      </c>
      <c r="AN15" s="41">
        <f>[2]DB!BN15</f>
        <v>17</v>
      </c>
      <c r="AO15" s="41">
        <f t="shared" si="1"/>
        <v>17</v>
      </c>
      <c r="AP15" s="41">
        <f>[2]DB!BO15</f>
        <v>11</v>
      </c>
      <c r="AQ15" s="41">
        <f t="shared" si="2"/>
        <v>11</v>
      </c>
      <c r="AR15" s="41">
        <f>[2]DB!BP15</f>
        <v>256</v>
      </c>
      <c r="AS15" s="41">
        <f>IF(X15=E6,G6,0)+IF(X15=E7,G7,0)+IF(X15=E8,G8,0)+IF(X15=E9,G9,0)+IF(X15=E10,G10,0)+IF(X15=E12,G12,0)+IF(X15=E13,G13,0)+IF(X15=E14,G14,0)+IF(X15=E15,G15,0)+IF(X15=E16,G16,0)+IF(X15=F6,H6,0)+IF(X15=F7,H7,0)+IF(X15=F8,H8,0)+IF(X15=F9,H9,0)+IF(X15=F10,H10,0)+IF(X15=F12,H12,0)+IF(X15=F13,H13,0)+IF(X15=F14,H14,0)+IF(X15=F15,H15,0)+IF(X15=F16,H16,0)</f>
        <v>5</v>
      </c>
      <c r="AT15" s="41">
        <f t="shared" si="8"/>
        <v>261</v>
      </c>
      <c r="AU15" s="41">
        <f>[2]DB!BQ15</f>
        <v>259</v>
      </c>
      <c r="AV15" s="41">
        <f>IF(X15=E6,H6,0)+IF(X15=E7,H7,0)+IF(X15=E8,H8,0)+IF(X15=E9,H9,0)+IF(X15=E10,H10,0)+IF(X15=E12,H12,0)+IF(X15=E13,H13,0)+IF(X15=E14,H14,0)+IF(X15=E15,H15,0)+IF(X15=E16,H16,0)+IF(X15=F6,G6,0)+IF(X15=F7,G7,0)+IF(X15=F8,G8,0)+IF(X15=F9,G9,0)+IF(X15=F10,G10,0)+IF(X15=F12,G12,0)+IF(X15=F13,G13,0)+IF(X15=F14,G14,0)+IF(X15=F15,G15,0)+IF(X15=F16,G16,0)</f>
        <v>4</v>
      </c>
      <c r="AW15" s="41">
        <f t="shared" si="9"/>
        <v>263</v>
      </c>
      <c r="AX15" s="41">
        <f>[2]DB!BR15</f>
        <v>50</v>
      </c>
      <c r="AY15" s="41">
        <f t="shared" si="10"/>
        <v>3</v>
      </c>
      <c r="AZ15" s="41">
        <f t="shared" si="11"/>
        <v>53</v>
      </c>
      <c r="BA15" s="41">
        <f>[2]DB!BE15</f>
        <v>10</v>
      </c>
      <c r="BB15" s="41">
        <f>RANK(BC15,BC6:BC15,0)</f>
        <v>8</v>
      </c>
      <c r="BC15" s="41">
        <f t="shared" si="12"/>
        <v>555837</v>
      </c>
      <c r="BD15" s="42">
        <f>IF(BB15=BB6,IF(Y15&gt;Y6,1,0),0)+IF(BB15=BB7,IF(Y15&gt;Y7,1,0),0)+IF(BB15=BB8,IF(Y15&gt;Y8,1,0),0)+IF(BB15=BB9,IF(Y15&gt;Y9,1,0),0)+IF(BB15=BB10,IF(Y15&gt;Y10,1,0),0)+IF(BB15=BB11,IF(Y15&gt;Y11,1,0),0)+IF(BB15=BB12,IF(Y15&gt;Y12,1,0),0)+IF(BB15=BB13,IF(Y15&gt;Y13,1,0),0)+IF(BB15=BB14,IF(Y15&gt;Y14,1,0),0)+IF(BB15=BB15,IF(Y15&gt;Y15,1,0),0)+BB15</f>
        <v>8</v>
      </c>
      <c r="BE15" s="43">
        <f>IF(BD6=10,BB6,0)+IF(BD7=10,BB7,0)+IF(BD8=10,BB8,0)+IF(BD9=10,BB9,0)+IF(BD10=10,BB10,0)+IF(BD11=10,BB11,0)+IF(BD12=10,BB12,0)+IF(BD13=10,BB13,0)+IF(BD14=10,BB14,0)+IF(BD15=10,BB15,0)</f>
        <v>10</v>
      </c>
      <c r="BF15" s="41" t="str">
        <f>IF(BD6=10,X6,IF(BD7=10,X7,IF(BD8=10,X8,IF(BD9=10,X9,IF(BD10=10,X10,IF(BD11=10,X11,IF(BD12=10,X12,IF(BD13=10,X13,BG15))))))))</f>
        <v>Idskov</v>
      </c>
      <c r="BG15" s="41" t="str">
        <f>IF(BD14=10,X14,X15)</f>
        <v>Flinca</v>
      </c>
      <c r="BH15" s="41">
        <f>IF(BD6=10,AA6,0)+IF(BD7=10,AA7,0)+IF(BD8=10,AA8,0)+IF(BD9=10,AA9,0)+IF(BD10=10,AA10,0)+IF(BD11=10,AA11,0)+IF(BD12=10,AA12,0)+IF(BD13=10,AA13,0)+IF(BD14=10,AA14,0)+IF(BD15=10,AA15,0)</f>
        <v>0</v>
      </c>
      <c r="BI15" s="41">
        <f>IF(BD6=10,AC6,0)+IF(BD7=10,AC7,0)+IF(BD8=10,AC8,0)+IF(BD9=10,AC9,0)+IF(BD10=10,AC10,0)+IF(BD11=10,AC11,0)+IF(BD12=10,AC12,0)+IF(BD13=10,AC13,0)+IF(BD14=10,AC14,0)+IF(BD15=10,AC15,0)</f>
        <v>0</v>
      </c>
      <c r="BJ15" s="41">
        <f>IF(BD6=10,AF6,0)+IF(BD7=10,AF7,0)+IF(BD8=10,AF8,0)+IF(BD9=10,AF9,0)+IF(BD10=10,AF10,0)+IF(BD11=10,AF11,0)+IF(BD12=10,AF12,0)+IF(BD13=10,AF13,0)+IF(BD14=10,AF14,0)+IF(BD15=10,AF15,0)</f>
        <v>2</v>
      </c>
      <c r="BK15" s="41">
        <f>IF(BD6=10,AI6,0)+IF(BD7=10,AI7,0)+IF(BD8=10,AI8,0)+IF(BD9=10,AI9,0)+IF(BD10=10,AI10,0)+IF(BD11=10,AI11,0)+IF(BD12=10,AI12,0)+IF(BD13=10,AI13,0)+IF(BD14=10,AI14,0)+IF(BD15=10,AI15,0)</f>
        <v>0</v>
      </c>
      <c r="BL15" s="41">
        <f>IF(BD6=10,AK6,0)+IF(BD7=10,AK7,0)+IF(BD8=10,AK8,0)+IF(BD9=10,AK9,0)+IF(BD10=10,AK10,0)+IF(BD11=10,AK11,0)+IF(BD12=10,AK12,0)+IF(BD13=10,AK13,0)+IF(BD14=10,AK14,0)+IF(BD15=10,AK15,0)</f>
        <v>40</v>
      </c>
      <c r="BM15" s="41">
        <f>IF(BD6=10,AM6,0)+IF(BD7=10,AM7,0)+IF(BD8=10,AM8,0)+IF(BD9=10,AM9,0)+IF(BD10=10,AM10,0)+IF(BD11=10,AM11,0)+IF(BD12=10,AM12,0)+IF(BD13=10,AM13,0)+IF(BD14=10,AM14,0)+IF(BD15=10,AM15,0)</f>
        <v>10</v>
      </c>
      <c r="BN15" s="41">
        <f>IF(BD6=10,AO6,0)+IF(BD7=10,AO7,0)+IF(BD8=10,AO8,0)+IF(BD9=10,AO9,0)+IF(BD10=10,AO10,0)+IF(BD11=10,AO11,0)+IF(BD12=10,AO12,0)+IF(BD13=10,AO13,0)+IF(BD14=10,AO14,0)+IF(BD15=10,AO15,0)</f>
        <v>22</v>
      </c>
      <c r="BO15" s="41">
        <f>IF(BD6=10,AQ6,0)+IF(BD7=10,AQ7,0)+IF(BD8=10,AQ8,0)+IF(BD9=10,AQ9,0)+IF(BD10=10,AQ10,0)+IF(BD11=10,AQ11,0)+IF(BD12=10,AQ12,0)+IF(BD13=10,AQ13,0)+IF(BD14=10,AQ14,0)+IF(BD15=10,AQ15,0)</f>
        <v>8</v>
      </c>
      <c r="BP15" s="41">
        <f>IF(BD6=10,AT6,0)+IF(BD7=10,AT7,0)+IF(BD8=10,AT8,0)+IF(BD9=10,AT9,0)+IF(BD10=10,AT10,0)+IF(BD11=10,AT11,0)+IF(BD12=10,AT12,0)+IF(BD13=10,AT13,0)+IF(BD14=10,AT14,0)+IF(BD15=10,AT15,0)</f>
        <v>255</v>
      </c>
      <c r="BQ15" s="41">
        <f>IF(BD6=10,AW6,0)+IF(BD7=10,AW7,0)+IF(BD8=10,AW8,0)+IF(BD9=10,AW9,0)+IF(BD10=10,AW10,0)+IF(BD11=10,AW11,0)+IF(BD12=10,AW12,0)+IF(BD13=10,AW13,0)+IF(BD14=10,AW14,0)+IF(BD15=10,AW15,0)</f>
        <v>253</v>
      </c>
      <c r="BR15" s="42">
        <f>IF(BD6=10,AZ6,0)+IF(BD7=10,AZ7,0)+IF(BD8=10,AZ8,0)+IF(BD9=10,AZ9,0)+IF(BD10=10,AZ10,0)+IF(BD11=10,AZ11,0)+IF(BD12=10,AZ12,0)+IF(BD13=10,AZ13,0)+IF(BD14=10,AZ14,0)+IF(BD15=10,AZ15,0)</f>
        <v>52</v>
      </c>
    </row>
    <row r="16" spans="1:70" x14ac:dyDescent="0.15">
      <c r="A16" s="41" t="str">
        <f>[2]DB!E16</f>
        <v>Tynde</v>
      </c>
      <c r="B16" s="41" t="str">
        <f>[2]DB!F16</f>
        <v>Forest</v>
      </c>
      <c r="C16" s="41">
        <f>[2]DB!G16</f>
        <v>8</v>
      </c>
      <c r="D16" s="41">
        <f>[2]DB!H16</f>
        <v>8</v>
      </c>
      <c r="E16" s="41" t="str">
        <f>[2]DB!I16</f>
        <v>United</v>
      </c>
      <c r="F16" s="41" t="str">
        <f>[2]DB!J16</f>
        <v>Forest</v>
      </c>
      <c r="G16" s="41">
        <f>'1. Division'!BF47</f>
        <v>5</v>
      </c>
      <c r="H16" s="41">
        <f>'1. Division'!BL47</f>
        <v>5</v>
      </c>
      <c r="I16" s="41" t="str">
        <f>[2]Puljeprogram!J15</f>
        <v>Forest</v>
      </c>
      <c r="J16" s="42" t="str">
        <f>[2]Puljeprogram!L15</f>
        <v>Cork</v>
      </c>
      <c r="K16" s="43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2"/>
      <c r="X16" s="43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2"/>
      <c r="BE16" s="43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2"/>
    </row>
    <row r="17" spans="1:70" x14ac:dyDescent="0.15">
      <c r="A17" s="41"/>
      <c r="B17" s="41"/>
      <c r="C17" s="41"/>
      <c r="D17" s="41"/>
      <c r="E17" s="41"/>
      <c r="F17" s="41"/>
      <c r="I17" s="41"/>
      <c r="J17" s="42"/>
      <c r="K17" s="43" t="str">
        <f>[2]DB!K17</f>
        <v>Idskov</v>
      </c>
      <c r="L17" s="41">
        <f>[2]DB!L17</f>
        <v>27</v>
      </c>
      <c r="M17" s="41">
        <f>[2]DB!N17</f>
        <v>0</v>
      </c>
      <c r="N17" s="41">
        <f>IF(OR(M17=1,Rækker!V7="Disket",DB!V17&gt;5),1,0)</f>
        <v>0</v>
      </c>
      <c r="O17" s="41">
        <f>[2]DB!P17</f>
        <v>0</v>
      </c>
      <c r="P17" s="41">
        <f>IF(OR(O17=1,Rækker!V7="Udmeldt"),1,0)</f>
        <v>0</v>
      </c>
      <c r="Q17" s="41">
        <f>[2]DB!S17</f>
        <v>1</v>
      </c>
      <c r="R17" s="41">
        <f>IF(Rækker!V7="Res",1,0)</f>
        <v>1</v>
      </c>
      <c r="S17" s="41">
        <f t="shared" si="3"/>
        <v>2</v>
      </c>
      <c r="T17" s="41">
        <f>[2]DB!V17</f>
        <v>0</v>
      </c>
      <c r="U17" s="41">
        <f>IF(Rækker!V7="MR",1,0)</f>
        <v>0</v>
      </c>
      <c r="V17" s="41">
        <f t="shared" si="4"/>
        <v>0</v>
      </c>
      <c r="W17" s="42" t="str">
        <f t="shared" si="5"/>
        <v>Res 2</v>
      </c>
      <c r="X17" s="43" t="str">
        <f>[2]DB!BF17</f>
        <v>United</v>
      </c>
      <c r="Y17" s="41">
        <f>IF(X17=K6,L6,0)+IF(X17=K7,L7,0)+IF(X17=K8,L8,0)+IF(X17=K9,L9,0)+IF(X17=K10,L10,0)+IF(X17=K11,L11,0)+IF(X17=K12,L12,0)+IF(X17=K13,L13,0)+IF(X17=K14,L14,0)+IF(X17=K15,L15,0)+IF(X17=K17,L17,0)+IF(X17=K18,L18,0)+IF(X17=K19,L19,0)+IF(X17=K20,L20,0)+IF(X17=K21,L21,0)+IF(X17=K22,L22,0)+IF(X17=K23,L23,0)+IF(X17=K24,L24,0)+IF(X17=K25,L25,0)+IF(X17=K26,L26,0)</f>
        <v>58</v>
      </c>
      <c r="Z17" s="41">
        <f>[2]DB!BH17</f>
        <v>0</v>
      </c>
      <c r="AA17" s="41">
        <f>IF(X17=K6,N6,0)+IF(X17=K7,N7,0)+IF(X17=K8,N8,0)+IF(X17=K9,N9,0)+IF(X17=K10,N10,0)+IF(X17=K11,N11,0)+IF(X17=K12,N12,0)+IF(X17=K13,N13,0)+IF(X17=K14,N14,0)+IF(X17=K15,N15,0)+IF(X17=K17,N17,0)+IF(X17=K18,N18,0)+IF(X17=K19,N19,0)+IF(X17=K20,N20,0)+IF(X17=K21,N21,0)+IF(X17=K22,N22,0)+IF(X17=K23,N23,0)+IF(X17=K24,N24,0)+IF(X17=K25,N25,0)+IF(X17=K26,N26,0)</f>
        <v>0</v>
      </c>
      <c r="AB17" s="41">
        <f>[2]DB!BI17</f>
        <v>0</v>
      </c>
      <c r="AC17" s="41">
        <f>IF(X17=K6,P6,0)+IF(X17=K7,P7,0)+IF(X17=K8,P8,0)+IF(X17=K9,P9,0)+IF(X17=K10,P10,0)+IF(X17=K11,P11,0)+IF(X17=K12,P12,0)+IF(X17=K13,P13,0)+IF(X17=K14,P14,0)+IF(X17=K15,P15,0)+IF(X17=K17,P17,0)+IF(X17=K18,P18,0)+IF(X17=K19,P19,0)+IF(X17=K20,P20,0)+IF(X17=K21,P21,0)+IF(X17=K22,P22,0)+IF(X17=K23,P23,0)+IF(X17=K24,P24,0)+IF(X17=K25,P25,0)+IF(X17=K26,P26,0)</f>
        <v>0</v>
      </c>
      <c r="AD17" s="41">
        <f>[2]DB!BJ17</f>
        <v>0</v>
      </c>
      <c r="AE17" s="41">
        <f>IF(X17=K6,R6,0)+IF(X17=K7,R7,0)+IF(X17=K8,R8,0)+IF(X17=K9,R9,0)+IF(X17=K10,R10,0)+IF(X17=K11,R11,0)+IF(X17=K12,R12,0)+IF(X17=K13,R13,0)+IF(X17=K14,R14,0)+IF(X17=K15,R15,0)+IF(X17=K17,R17,0)+IF(X17=K18,R18,0)+IF(X17=K19,R19,0)+IF(X17=K20,R20,0)+IF(X17=K21,R21,0)+IF(X17=K22,R22,0)+IF(X17=K23,R23,0)+IF(X17=K24,R24,0)+IF(X17=K25,R25,0)+IF(X17=K26,R26,0)</f>
        <v>0</v>
      </c>
      <c r="AF17" s="41">
        <f t="shared" si="6"/>
        <v>0</v>
      </c>
      <c r="AG17" s="41">
        <f>[2]DB!BK17</f>
        <v>0</v>
      </c>
      <c r="AH17" s="41">
        <f>IF(X17=K6,U6,0)+IF(X17=K7,U7,0)+IF(X17=K8,U8,0)+IF(X17=K9,U9,0)+IF(X17=K10,U10,0)+IF(X17=K11,U11,0)+IF(X17=K12,U12,0)+IF(X17=K13,U13,0)+IF(X17=K14,U14,0)+IF(X17=K15,U15,0)+IF(X17=K17,U17,0)+IF(X17=K18,U18,0)+IF(X17=K19,U19,0)+IF(X17=K20,U20,0)+IF(X17=K21,U21,0)+IF(X17=K22,U22,0)+IF(X17=K23,U23,0)+IF(X17=K24,U24,0)+IF(X17=K25,U25,0)+IF(X17=K26,U26,0)</f>
        <v>0</v>
      </c>
      <c r="AI17" s="41">
        <f>IF(X17=K6,V6,0)+IF(X17=K7,V7,0)+IF(X17=K8,V8,0)+IF(X17=K9,V9,0)+IF(X17=K10,V10,0)+IF(X17=K11,V11,0)+IF(X17=K12,V12,0)+IF(X17=K13,V13,0)+IF(X17=K14,V14,0)+IF(X17=K15,V15,0)+IF(X17=K17,V17,0)+IF(X17=K18,V18,0)+IF(X17=K19,V19,0)+IF(X17=K20,V20,0)+IF(X17=K21,V21,0)+IF(X17=K22,V22,0)+IF(X17=K23,V23,0)+IF(X17=K24,V24,0)+IF(X17=K25,V25,0)+IF(X17=K26,V26,0)</f>
        <v>0</v>
      </c>
      <c r="AJ17" s="41">
        <f>[2]DB!BL17</f>
        <v>39</v>
      </c>
      <c r="AK17" s="41">
        <f t="shared" si="7"/>
        <v>40</v>
      </c>
      <c r="AL17" s="41">
        <f>[2]DB!BM17</f>
        <v>13</v>
      </c>
      <c r="AM17" s="41">
        <f t="shared" ref="AM17:AM26" si="13">IF(OR(AA17=1,AC17=1),0,IF(AH17=1,AL17,IF(AS17&gt;AV17,AL17+1,AL17)))</f>
        <v>13</v>
      </c>
      <c r="AN17" s="41">
        <f>[2]DB!BN17</f>
        <v>14</v>
      </c>
      <c r="AO17" s="41">
        <f t="shared" ref="AO17:AO26" si="14">IF(OR(AA17=1,AC17=1),0,IF(AH17=1,AN17,IF(AS17=AV17,AN17+1,AN17)))</f>
        <v>15</v>
      </c>
      <c r="AP17" s="41">
        <f>[2]DB!BO17</f>
        <v>12</v>
      </c>
      <c r="AQ17" s="41">
        <f t="shared" ref="AQ17:AQ26" si="15">IF(OR(AA17=1,AC17=1),0,IF(AH17=1,AP17+1,IF(AS17&lt;AV17,AP17+1,AP17)))</f>
        <v>12</v>
      </c>
      <c r="AR17" s="41">
        <f>[2]DB!BP17</f>
        <v>250</v>
      </c>
      <c r="AS17" s="41">
        <f>IF(X17=E6,G6,0)+IF(X17=E7,G7,0)+IF(X17=E8,G8,0)+IF(X17=E9,G9,0)+IF(X17=E10,G10,0)+IF(X17=E12,G12,0)+IF(X17=E13,G13,0)+IF(X17=E14,G14,0)+IF(X17=E15,G15,0)+IF(X17=E16,G16,0)+IF(X17=F6,H6,0)+IF(X17=F7,H7,0)+IF(X17=F8,H8,0)+IF(X17=F9,H9,0)+IF(X17=F10,H10,0)+IF(X17=F12,H12,0)+IF(X17=F13,H13,0)+IF(X17=F14,H14,0)+IF(X17=F15,H15,0)+IF(X17=F16,H16,0)</f>
        <v>5</v>
      </c>
      <c r="AT17" s="41">
        <f t="shared" si="8"/>
        <v>255</v>
      </c>
      <c r="AU17" s="41">
        <f>[2]DB!BQ17</f>
        <v>247</v>
      </c>
      <c r="AV17" s="41">
        <f>IF(X17=E6,H6,0)+IF(X17=E7,H7,0)+IF(X17=E8,H8,0)+IF(X17=E9,H9,0)+IF(X17=E10,H10,0)+IF(X17=E12,H12,0)+IF(X17=E13,H13,0)+IF(X17=E14,H14,0)+IF(X17=E15,H15,0)+IF(X17=E16,H16,0)+IF(X17=F6,G6,0)+IF(X17=F7,G7,0)+IF(X17=F8,G8,0)+IF(X17=F9,G9,0)+IF(X17=F10,G10,0)+IF(X17=F12,G12,0)+IF(X17=F13,G13,0)+IF(X17=F14,G14,0)+IF(X17=F15,G15,0)+IF(X17=F16,G16,0)</f>
        <v>5</v>
      </c>
      <c r="AW17" s="41">
        <f t="shared" si="9"/>
        <v>252</v>
      </c>
      <c r="AX17" s="41">
        <f>[2]DB!BR17</f>
        <v>53</v>
      </c>
      <c r="AY17" s="41">
        <f t="shared" si="10"/>
        <v>1</v>
      </c>
      <c r="AZ17" s="41">
        <f t="shared" si="11"/>
        <v>54</v>
      </c>
      <c r="BA17" s="41">
        <f>[2]DB!BE17</f>
        <v>11</v>
      </c>
      <c r="BB17" s="41">
        <f>RANK(BC17,BC17:BC26,0)+10</f>
        <v>11</v>
      </c>
      <c r="BC17" s="41">
        <f t="shared" si="12"/>
        <v>565248</v>
      </c>
      <c r="BD17" s="42">
        <f>IF(BB17=BB17,IF(Y17&gt;Y17,1,0),0)+IF(BB17=BB18,IF(Y17&gt;Y18,1,0),0)+IF(BB17=BB19,IF(Y17&gt;Y19,1,0),0)+IF(BB17=BB20,IF(Y17&gt;Y20,1,0),0)+IF(BB17=BB21,IF(Y17&gt;Y21,1,0),0)+IF(BB17=BB22,IF(Y17&gt;Y22,1,0),0)+IF(BB17=BB23,IF(Y17&gt;Y23,1,0),0)+IF(BB17=BB24,IF(Y17&gt;Y24,1,0),0)+IF(BB17=BB25,IF(Y17&gt;Y25,1,0),0)+IF(BB17=BB26,IF(Y17&gt;Y26,1,0),0)+BB17</f>
        <v>11</v>
      </c>
      <c r="BE17" s="43">
        <f>IF(BD17=11,BB17,0)+IF(BD18=11,BB18,0)+IF(BD19=11,BB19,0)+IF(BD20=11,BB20,0)+IF(BD21=11,BB21,0)+IF(BD22=11,BB22,0)+IF(BD23=11,BB23,0)+IF(BD24=11,BB24,0)+IF(BD25=11,BB25,0)+IF(BD26=11,BB26,0)</f>
        <v>11</v>
      </c>
      <c r="BF17" s="41" t="str">
        <f>IF(BD17=11,X17,IF(BD18=11,X18,IF(BD19=11,X19,IF(BD20=11,X20,IF(BD21=11,X21,IF(BD22=11,X22,IF(BD23=11,X23,IF(BD24=11,X24,BG17))))))))</f>
        <v>United</v>
      </c>
      <c r="BG17" s="41" t="str">
        <f>IF(BD25=11,X25,X26)</f>
        <v>Harry</v>
      </c>
      <c r="BH17" s="41">
        <f>IF(BD17=11,AA17,0)+IF(BD18=11,AA18,0)+IF(BD19=11,AA19,0)+IF(BD20=11,AA20,0)+IF(BD21=11,AA21,0)+IF(BD22=11,AA22,0)+IF(BD23=11,AA23,0)+IF(BD24=11,AA24,0)+IF(BD25=11,AA25,0)+IF(BD26=11,AA26,0)</f>
        <v>0</v>
      </c>
      <c r="BI17" s="41">
        <f>IF(BD17=11,AC17,0)+IF(BD18=11,AC18,0)+IF(BD19=11,AC19,0)+IF(BD20=11,AC20,0)+IF(BD21=11,AC21,0)+IF(BD22=11,AC22,0)+IF(BD23=11,AC23,0)+IF(BD24=11,AC24,0)+IF(BD25=11,AC25,0)+IF(BD26=11,AC26,0)</f>
        <v>0</v>
      </c>
      <c r="BJ17" s="41">
        <f>IF(BD17=11,AF17,0)+IF(BD18=11,AF18,0)+IF(BD19=11,AF19,0)+IF(BD20=11,AF20,0)+IF(BD21=11,AF21,0)+IF(BD22=11,AF22,0)+IF(BD23=11,AF23,0)+IF(BD24=11,AF24,0)+IF(BD25=11,AF25,0)+IF(BD26=11,AF26,0)</f>
        <v>0</v>
      </c>
      <c r="BK17" s="41">
        <f>IF(BD17=11,AI17,0)+IF(BD18=11,AI18,0)+IF(BD19=11,AI19,0)+IF(BD20=11,AI20,0)+IF(BD21=11,AI21,0)+IF(BD22=11,AI22,0)+IF(BD23=11,AI23,0)+IF(BD24=11,AI24,0)+IF(BD25=11,AI25,0)+IF(BD26=11,AI26,0)</f>
        <v>0</v>
      </c>
      <c r="BL17" s="41">
        <f>IF(BD17=11,AK17,0)+IF(BD18=11,AK18,0)+IF(BD19=11,AK19,0)+IF(BD20=11,AK20,0)+IF(BD21=11,AK21,0)+IF(BD22=11,AK22,0)+IF(BD23=11,AK23,0)+IF(BD24=11,AK24,0)+IF(BD25=11,AK25,0)+IF(BD26=11,AK26,0)</f>
        <v>40</v>
      </c>
      <c r="BM17" s="41">
        <f>IF(BD17=11,AM17,0)+IF(BD18=11,AM18,0)+IF(BD19=11,AM19,0)+IF(BD20=11,AM20,0)+IF(BD21=11,AM21,0)+IF(BD22=11,AM22,0)+IF(BD23=11,AM23,0)+IF(BD24=11,AM24,0)+IF(BD25=11,AM25,0)+IF(BD26=11,AM26,0)</f>
        <v>13</v>
      </c>
      <c r="BN17" s="41">
        <f>IF(BD17=11,AO17,0)+IF(BD18=11,AO18,0)+IF(BD19=11,AO19,0)+IF(BD20=11,AO20,0)+IF(BD21=11,AO21,0)+IF(BD22=11,AO22,0)+IF(BD23=11,AO23,0)+IF(BD24=11,AO24,0)+IF(BD25=11,AO25,0)+IF(BD26=11,AO26,0)</f>
        <v>15</v>
      </c>
      <c r="BO17" s="41">
        <f>IF(BD17=11,AQ17,0)+IF(BD18=11,AQ18,0)+IF(BD19=11,AQ19,0)+IF(BD20=11,AQ20,0)+IF(BD21=11,AQ21,0)+IF(BD22=11,AQ22,0)+IF(BD23=11,AQ23,0)+IF(BD24=11,AQ24,0)+IF(BD25=11,AQ25,0)+IF(BD26=11,AQ26,0)</f>
        <v>12</v>
      </c>
      <c r="BP17" s="41">
        <f>IF(BD17=11,AT17,0)+IF(BD18=11,AT18,0)+IF(BD19=11,AT19,0)+IF(BD20=11,AT20,0)+IF(BD21=11,AT21,0)+IF(BD22=11,AT22,0)+IF(BD23=11,AT23,0)+IF(BD24=11,AT24,0)+IF(BD25=11,AT25,0)+IF(BD26=11,AT26,0)</f>
        <v>255</v>
      </c>
      <c r="BQ17" s="41">
        <f>IF(BD17=11,AW17,0)+IF(BD18=11,AW18,0)+IF(BD19=11,AW19,0)+IF(BD20=11,AW20,0)+IF(BD21=11,AW21,0)+IF(BD22=11,AW22,0)+IF(BD23=11,AW23,0)+IF(BD24=11,AW24,0)+IF(BD25=11,AW25,0)+IF(BD26=11,AW26,0)</f>
        <v>252</v>
      </c>
      <c r="BR17" s="42">
        <f>IF(BD17=11,AZ17,0)+IF(BD18=11,AZ18,0)+IF(BD19=11,AZ19,0)+IF(BD20=11,AZ20,0)+IF(BD21=11,AZ21,0)+IF(BD22=11,AZ22,0)+IF(BD23=11,AZ23,0)+IF(BD24=11,AZ24,0)+IF(BD25=11,AZ25,0)+IF(BD26=11,AZ26,0)</f>
        <v>54</v>
      </c>
    </row>
    <row r="18" spans="1:70" x14ac:dyDescent="0.15">
      <c r="A18" s="41" t="str">
        <f>[2]DB!E18</f>
        <v>Laplace</v>
      </c>
      <c r="B18" s="41" t="str">
        <f>[2]DB!F18</f>
        <v>Degnen</v>
      </c>
      <c r="C18" s="41">
        <f>[2]DB!G18</f>
        <v>9</v>
      </c>
      <c r="D18" s="41">
        <f>[2]DB!H18</f>
        <v>8</v>
      </c>
      <c r="E18" s="41" t="str">
        <f>[2]DB!I18</f>
        <v>Laplace</v>
      </c>
      <c r="F18" s="41" t="str">
        <f>[2]DB!J18</f>
        <v>Lions</v>
      </c>
      <c r="G18" s="41">
        <f>'2. Division'!J24</f>
        <v>3</v>
      </c>
      <c r="H18" s="41">
        <f>'2. Division'!P24</f>
        <v>4</v>
      </c>
      <c r="I18" s="41" t="str">
        <f>[2]Puljeprogram!J32</f>
        <v>Far</v>
      </c>
      <c r="J18" s="42" t="str">
        <f>[2]Puljeprogram!L32</f>
        <v>Laplace</v>
      </c>
      <c r="K18" s="43" t="str">
        <f>[2]DB!K18</f>
        <v>Murer</v>
      </c>
      <c r="L18" s="41">
        <f>[2]DB!L18</f>
        <v>41</v>
      </c>
      <c r="M18" s="41">
        <f>[2]DB!N18</f>
        <v>0</v>
      </c>
      <c r="N18" s="41">
        <f>IF(OR(M18=1,Rækker!X7="Disket",DB!V18&gt;5),1,0)</f>
        <v>0</v>
      </c>
      <c r="O18" s="41">
        <f>[2]DB!P18</f>
        <v>0</v>
      </c>
      <c r="P18" s="41">
        <f>IF(OR(O18=1,Rækker!X7="Udmeldt"),1,0)</f>
        <v>0</v>
      </c>
      <c r="Q18" s="41">
        <f>[2]DB!S18</f>
        <v>0</v>
      </c>
      <c r="R18" s="41">
        <f>IF(Rækker!X7="Res",1,0)</f>
        <v>0</v>
      </c>
      <c r="S18" s="41">
        <f t="shared" si="3"/>
        <v>0</v>
      </c>
      <c r="T18" s="41">
        <f>[2]DB!V18</f>
        <v>0</v>
      </c>
      <c r="U18" s="41">
        <f>IF(Rækker!X7="MR",1,0)</f>
        <v>0</v>
      </c>
      <c r="V18" s="41">
        <f t="shared" si="4"/>
        <v>0</v>
      </c>
      <c r="W18" s="42" t="str">
        <f t="shared" si="5"/>
        <v/>
      </c>
      <c r="X18" s="43" t="str">
        <f>[2]DB!BF18</f>
        <v>Cork</v>
      </c>
      <c r="Y18" s="41">
        <f>IF(X18=K6,L6,0)+IF(X18=K7,L7,0)+IF(X18=K8,L8,0)+IF(X18=K9,L9,0)+IF(X18=K10,L10,0)+IF(X18=K11,L11,0)+IF(X18=K12,L12,0)+IF(X18=K13,L13,0)+IF(X18=K14,L14,0)+IF(X18=K15,L15,0)+IF(X18=K17,L17,0)+IF(X18=K18,L18,0)+IF(X18=K19,L19,0)+IF(X18=K20,L20,0)+IF(X18=K21,L21,0)+IF(X18=K22,L22,0)+IF(X18=K23,L23,0)+IF(X18=K24,L24,0)+IF(X18=K25,L25,0)+IF(X18=K26,L26,0)</f>
        <v>9</v>
      </c>
      <c r="Z18" s="41">
        <f>[2]DB!BH18</f>
        <v>0</v>
      </c>
      <c r="AA18" s="41">
        <f>IF(X18=K6,N6,0)+IF(X18=K7,N7,0)+IF(X18=K8,N8,0)+IF(X18=K9,N9,0)+IF(X18=K10,N10,0)+IF(X18=K11,N11,0)+IF(X18=K12,N12,0)+IF(X18=K13,N13,0)+IF(X18=K14,N14,0)+IF(X18=K15,N15,0)+IF(X18=K17,N17,0)+IF(X18=K18,N18,0)+IF(X18=K19,N19,0)+IF(X18=K20,N20,0)+IF(X18=K21,N21,0)+IF(X18=K22,N22,0)+IF(X18=K23,N23,0)+IF(X18=K24,N24,0)+IF(X18=K25,N25,0)+IF(X18=K26,N26,0)</f>
        <v>0</v>
      </c>
      <c r="AB18" s="41">
        <f>[2]DB!BI18</f>
        <v>0</v>
      </c>
      <c r="AC18" s="41">
        <f>IF(X18=K6,P6,0)+IF(X18=K7,P7,0)+IF(X18=K8,P8,0)+IF(X18=K9,P9,0)+IF(X18=K10,P10,0)+IF(X18=K11,P11,0)+IF(X18=K12,P12,0)+IF(X18=K13,P13,0)+IF(X18=K14,P14,0)+IF(X18=K15,P15,0)+IF(X18=K17,P17,0)+IF(X18=K18,P18,0)+IF(X18=K19,P19,0)+IF(X18=K20,P20,0)+IF(X18=K21,P21,0)+IF(X18=K22,P22,0)+IF(X18=K23,P23,0)+IF(X18=K24,P24,0)+IF(X18=K25,P25,0)+IF(X18=K26,P26,0)</f>
        <v>0</v>
      </c>
      <c r="AD18" s="41">
        <f>[2]DB!BJ18</f>
        <v>0</v>
      </c>
      <c r="AE18" s="41">
        <f>IF(X18=K6,R6,0)+IF(X18=K7,R7,0)+IF(X18=K8,R8,0)+IF(X18=K9,R9,0)+IF(X18=K10,R10,0)+IF(X18=K11,R11,0)+IF(X18=K12,R12,0)+IF(X18=K13,R13,0)+IF(X18=K14,R14,0)+IF(X18=K15,R15,0)+IF(X18=K17,R17,0)+IF(X18=K18,R18,0)+IF(X18=K19,R19,0)+IF(X18=K20,R20,0)+IF(X18=K21,R21,0)+IF(X18=K22,R22,0)+IF(X18=K23,R23,0)+IF(X18=K24,R24,0)+IF(X18=K25,R25,0)+IF(X18=K26,R26,0)</f>
        <v>0</v>
      </c>
      <c r="AF18" s="41">
        <f t="shared" si="6"/>
        <v>0</v>
      </c>
      <c r="AG18" s="41">
        <f>[2]DB!BK18</f>
        <v>0</v>
      </c>
      <c r="AH18" s="41">
        <f>IF(X18=K6,U6,0)+IF(X18=K7,U7,0)+IF(X18=K8,U8,0)+IF(X18=K9,U9,0)+IF(X18=K10,U10,0)+IF(X18=K11,U11,0)+IF(X18=K12,U12,0)+IF(X18=K13,U13,0)+IF(X18=K14,U14,0)+IF(X18=K15,U15,0)+IF(X18=K17,U17,0)+IF(X18=K18,U18,0)+IF(X18=K19,U19,0)+IF(X18=K20,U20,0)+IF(X18=K21,U21,0)+IF(X18=K22,U22,0)+IF(X18=K23,U23,0)+IF(X18=K24,U24,0)+IF(X18=K25,U25,0)+IF(X18=K26,U26,0)</f>
        <v>0</v>
      </c>
      <c r="AI18" s="41">
        <f>IF(X18=K6,V6,0)+IF(X18=K7,V7,0)+IF(X18=K8,V8,0)+IF(X18=K9,V9,0)+IF(X18=K10,V10,0)+IF(X18=K11,V11,0)+IF(X18=K12,V12,0)+IF(X18=K13,V13,0)+IF(X18=K14,V14,0)+IF(X18=K15,V15,0)+IF(X18=K17,V17,0)+IF(X18=K18,V18,0)+IF(X18=K19,V19,0)+IF(X18=K20,V20,0)+IF(X18=K21,V21,0)+IF(X18=K22,V22,0)+IF(X18=K23,V23,0)+IF(X18=K24,V24,0)+IF(X18=K25,V25,0)+IF(X18=K26,V26,0)</f>
        <v>0</v>
      </c>
      <c r="AJ18" s="41">
        <f>[2]DB!BL18</f>
        <v>39</v>
      </c>
      <c r="AK18" s="41">
        <f t="shared" si="7"/>
        <v>40</v>
      </c>
      <c r="AL18" s="41">
        <f>[2]DB!BM18</f>
        <v>12</v>
      </c>
      <c r="AM18" s="41">
        <f t="shared" si="13"/>
        <v>12</v>
      </c>
      <c r="AN18" s="41">
        <f>[2]DB!BN18</f>
        <v>12</v>
      </c>
      <c r="AO18" s="41">
        <f t="shared" si="14"/>
        <v>13</v>
      </c>
      <c r="AP18" s="41">
        <f>[2]DB!BO18</f>
        <v>15</v>
      </c>
      <c r="AQ18" s="41">
        <f t="shared" si="15"/>
        <v>15</v>
      </c>
      <c r="AR18" s="41">
        <f>[2]DB!BP18</f>
        <v>259</v>
      </c>
      <c r="AS18" s="41">
        <f>IF(X18=E6,G6,0)+IF(X18=E7,G7,0)+IF(X18=E8,G8,0)+IF(X18=E9,G9,0)+IF(X18=E10,G10,0)+IF(X18=E12,G12,0)+IF(X18=E13,G13,0)+IF(X18=E14,G14,0)+IF(X18=E15,G15,0)+IF(X18=E16,G16,0)+IF(X18=F6,H6,0)+IF(X18=F7,H7,0)+IF(X18=F8,H8,0)+IF(X18=F9,H9,0)+IF(X18=F10,H10,0)+IF(X18=F12,H12,0)+IF(X18=F13,H13,0)+IF(X18=F14,H14,0)+IF(X18=F15,H15,0)+IF(X18=F16,H16,0)</f>
        <v>5</v>
      </c>
      <c r="AT18" s="41">
        <f t="shared" si="8"/>
        <v>264</v>
      </c>
      <c r="AU18" s="41">
        <f>[2]DB!BQ18</f>
        <v>260</v>
      </c>
      <c r="AV18" s="41">
        <f>IF(X18=E6,H6,0)+IF(X18=E7,H7,0)+IF(X18=E8,H8,0)+IF(X18=E9,H9,0)+IF(X18=E10,H10,0)+IF(X18=E12,H12,0)+IF(X18=E13,H13,0)+IF(X18=E14,H14,0)+IF(X18=E15,H15,0)+IF(X18=E16,H16,0)+IF(X18=F6,G6,0)+IF(X18=F7,G7,0)+IF(X18=F8,G8,0)+IF(X18=F9,G9,0)+IF(X18=F10,G10,0)+IF(X18=F12,G12,0)+IF(X18=F13,G13,0)+IF(X18=F14,G14,0)+IF(X18=F15,G15,0)+IF(X18=F16,G16,0)</f>
        <v>5</v>
      </c>
      <c r="AW18" s="41">
        <f t="shared" si="9"/>
        <v>265</v>
      </c>
      <c r="AX18" s="41">
        <f>[2]DB!BR18</f>
        <v>48</v>
      </c>
      <c r="AY18" s="41">
        <f t="shared" si="10"/>
        <v>1</v>
      </c>
      <c r="AZ18" s="41">
        <f t="shared" si="11"/>
        <v>49</v>
      </c>
      <c r="BA18" s="41">
        <f>[2]DB!BE18</f>
        <v>12</v>
      </c>
      <c r="BB18" s="41">
        <f>RANK(BC18,BC17:BC26,0)+10</f>
        <v>13</v>
      </c>
      <c r="BC18" s="41">
        <f t="shared" si="12"/>
        <v>516135</v>
      </c>
      <c r="BD18" s="42">
        <f>IF(BB18=BB17,IF(Y18&gt;Y17,1,0),0)+IF(BB18=BB18,IF(Y18&gt;Y18,1,0),0)+IF(BB18=BB19,IF(Y18&gt;Y19,1,0),0)+IF(BB18=BB20,IF(Y18&gt;Y20,1,0),0)+IF(BB18=BB21,IF(Y18&gt;Y21,1,0),0)+IF(BB18=BB22,IF(Y18&gt;Y22,1,0),0)+IF(BB18=BB23,IF(Y18&gt;Y23,1,0),0)+IF(BB18=BB24,IF(Y18&gt;Y24,1,0),0)+IF(BB18=BB25,IF(Y18&gt;Y25,1,0),0)+IF(BB18=BB26,IF(Y18&gt;Y26,1,0),0)+BB18</f>
        <v>13</v>
      </c>
      <c r="BE18" s="43">
        <f>IF(BD17=12,BB17,0)+IF(BD18=12,BB18,0)+IF(BD19=12,BB19,0)+IF(BD20=12,BB20,0)+IF(BD21=12,BB21,0)+IF(BD22=12,BB22,0)+IF(BD23=12,BB23,0)+IF(BD24=12,BB24,0)+IF(BD25=12,BB25,0)+IF(BD26=12,BB26,0)</f>
        <v>12</v>
      </c>
      <c r="BF18" s="41" t="str">
        <f>IF(BD17=12,X17,IF(BD18=12,X18,IF(BD19=12,X19,IF(BD20=12,X20,IF(BD21=12,X21,IF(BD22=12,X22,IF(BD23=12,X23,IF(BD24=12,X24,BG18))))))))</f>
        <v>Nuser</v>
      </c>
      <c r="BG18" s="41" t="str">
        <f>IF(BD25=12,X25,X26)</f>
        <v>Harry</v>
      </c>
      <c r="BH18" s="41">
        <f>IF(BD17=12,AA17,0)+IF(BD18=12,AA18,0)+IF(BD19=12,AA19,0)+IF(BD20=12,AA20,0)+IF(BD21=12,AA21,0)+IF(BD22=12,AA22,0)+IF(BD23=12,AA23,0)+IF(BD24=12,AA24,0)+IF(BD25=12,AA25,0)+IF(BD26=12,AA26,0)</f>
        <v>0</v>
      </c>
      <c r="BI18" s="41">
        <f>IF(BD17=12,AC17,0)+IF(BD18=12,AC18,0)+IF(BD19=12,AC19,0)+IF(BD20=12,AC20,0)+IF(BD21=12,AC21,0)+IF(BD22=12,AC22,0)+IF(BD23=12,AC23,0)+IF(BD24=12,AC24,0)+IF(BD25=12,AC25,0)+IF(BD26=12,AC26,0)</f>
        <v>0</v>
      </c>
      <c r="BJ18" s="41">
        <f>IF(BD17=12,AF17,0)+IF(BD18=12,AF18,0)+IF(BD19=12,AF19,0)+IF(BD20=12,AF20,0)+IF(BD21=12,AF21,0)+IF(BD22=12,AF22,0)+IF(BD23=12,AF23,0)+IF(BD24=12,AF24,0)+IF(BD25=12,AF25,0)+IF(BD26=12,AF26,0)</f>
        <v>0</v>
      </c>
      <c r="BK18" s="41">
        <f>IF(BD17=12,AI17,0)+IF(BD18=12,AI18,0)+IF(BD19=12,AI19,0)+IF(BD20=12,AI20,0)+IF(BD21=12,AI21,0)+IF(BD22=12,AI22,0)+IF(BD23=12,AI23,0)+IF(BD24=12,AI24,0)+IF(BD25=12,AI25,0)+IF(BD26=12,AI26,0)</f>
        <v>0</v>
      </c>
      <c r="BL18" s="41">
        <f>IF(BD17=12,AK17,0)+IF(BD18=12,AK18,0)+IF(BD19=12,AK19,0)+IF(BD20=12,AK20,0)+IF(BD21=12,AK21,0)+IF(BD22=12,AK22,0)+IF(BD23=12,AK23,0)+IF(BD24=12,AK24,0)+IF(BD25=12,AK25,0)+IF(BD26=12,AK26,0)</f>
        <v>40</v>
      </c>
      <c r="BM18" s="41">
        <f>IF(BD17=12,AM17,0)+IF(BD18=12,AM18,0)+IF(BD19=12,AM19,0)+IF(BD20=12,AM20,0)+IF(BD21=12,AM21,0)+IF(BD22=12,AM22,0)+IF(BD23=12,AM23,0)+IF(BD24=12,AM24,0)+IF(BD25=12,AM25,0)+IF(BD26=12,AM26,0)</f>
        <v>12</v>
      </c>
      <c r="BN18" s="41">
        <f>IF(BD17=12,AO17,0)+IF(BD18=12,AO18,0)+IF(BD19=12,AO19,0)+IF(BD20=12,AO20,0)+IF(BD21=12,AO21,0)+IF(BD22=12,AO22,0)+IF(BD23=12,AO23,0)+IF(BD24=12,AO24,0)+IF(BD25=12,AO25,0)+IF(BD26=12,AO26,0)</f>
        <v>14</v>
      </c>
      <c r="BO18" s="41">
        <f>IF(BD17=12,AQ17,0)+IF(BD18=12,AQ18,0)+IF(BD19=12,AQ19,0)+IF(BD20=12,AQ20,0)+IF(BD21=12,AQ21,0)+IF(BD22=12,AQ22,0)+IF(BD23=12,AQ23,0)+IF(BD24=12,AQ24,0)+IF(BD25=12,AQ25,0)+IF(BD26=12,AQ26,0)</f>
        <v>14</v>
      </c>
      <c r="BP18" s="41">
        <f>IF(BD17=12,AT17,0)+IF(BD18=12,AT18,0)+IF(BD19=12,AT19,0)+IF(BD20=12,AT20,0)+IF(BD21=12,AT21,0)+IF(BD22=12,AT22,0)+IF(BD23=12,AT23,0)+IF(BD24=12,AT24,0)+IF(BD25=12,AT25,0)+IF(BD26=12,AT26,0)</f>
        <v>252</v>
      </c>
      <c r="BQ18" s="41">
        <f>IF(BD17=12,AW17,0)+IF(BD18=12,AW18,0)+IF(BD19=12,AW19,0)+IF(BD20=12,AW20,0)+IF(BD21=12,AW21,0)+IF(BD22=12,AW22,0)+IF(BD23=12,AW23,0)+IF(BD24=12,AW24,0)+IF(BD25=12,AW25,0)+IF(BD26=12,AW26,0)</f>
        <v>255</v>
      </c>
      <c r="BR18" s="42">
        <f>IF(BD17=12,AZ17,0)+IF(BD18=12,AZ18,0)+IF(BD19=12,AZ19,0)+IF(BD20=12,AZ20,0)+IF(BD21=12,AZ21,0)+IF(BD22=12,AZ22,0)+IF(BD23=12,AZ23,0)+IF(BD24=12,AZ24,0)+IF(BD25=12,AZ25,0)+IF(BD26=12,AZ26,0)</f>
        <v>50</v>
      </c>
    </row>
    <row r="19" spans="1:70" x14ac:dyDescent="0.15">
      <c r="A19" s="41" t="str">
        <f>[2]DB!E19</f>
        <v>Lions</v>
      </c>
      <c r="B19" s="41" t="str">
        <f>[2]DB!F19</f>
        <v>Kailua</v>
      </c>
      <c r="C19" s="41">
        <f>[2]DB!G19</f>
        <v>8</v>
      </c>
      <c r="D19" s="41">
        <f>[2]DB!H19</f>
        <v>8</v>
      </c>
      <c r="E19" s="41" t="str">
        <f>[2]DB!I19</f>
        <v>Kailua</v>
      </c>
      <c r="F19" s="41" t="str">
        <f>[2]DB!J19</f>
        <v>Far</v>
      </c>
      <c r="G19" s="41">
        <f>'2. Division'!V24</f>
        <v>2</v>
      </c>
      <c r="H19" s="41">
        <f>'2. Division'!AB24</f>
        <v>4</v>
      </c>
      <c r="I19" s="41" t="str">
        <f>[2]Puljeprogram!J33</f>
        <v>Lions</v>
      </c>
      <c r="J19" s="42" t="str">
        <f>[2]Puljeprogram!L33</f>
        <v>Degnen</v>
      </c>
      <c r="K19" s="43" t="str">
        <f>[2]DB!K19</f>
        <v>Nuser</v>
      </c>
      <c r="L19" s="41">
        <f>[2]DB!L19</f>
        <v>44</v>
      </c>
      <c r="M19" s="41">
        <f>[2]DB!N19</f>
        <v>0</v>
      </c>
      <c r="N19" s="41">
        <f>IF(OR(M19=1,Rækker!Z7="Disket",DB!V19&gt;5),1,0)</f>
        <v>0</v>
      </c>
      <c r="O19" s="41">
        <f>[2]DB!P19</f>
        <v>0</v>
      </c>
      <c r="P19" s="41">
        <f>IF(OR(O19=1,Rækker!Z7="Udmeldt"),1,0)</f>
        <v>0</v>
      </c>
      <c r="Q19" s="41">
        <f>[2]DB!S19</f>
        <v>0</v>
      </c>
      <c r="R19" s="41">
        <f>IF(Rækker!Z7="Res",1,0)</f>
        <v>0</v>
      </c>
      <c r="S19" s="41">
        <f t="shared" si="3"/>
        <v>0</v>
      </c>
      <c r="T19" s="41">
        <f>[2]DB!V19</f>
        <v>0</v>
      </c>
      <c r="U19" s="41">
        <f>IF(Rækker!Z7="MR",1,0)</f>
        <v>0</v>
      </c>
      <c r="V19" s="41">
        <f t="shared" si="4"/>
        <v>0</v>
      </c>
      <c r="W19" s="42" t="str">
        <f t="shared" si="5"/>
        <v/>
      </c>
      <c r="X19" s="43" t="str">
        <f>[2]DB!BF19</f>
        <v>Forest</v>
      </c>
      <c r="Y19" s="41">
        <f>IF(X19=K6,L6,0)+IF(X19=K7,L7,0)+IF(X19=K8,L8,0)+IF(X19=K9,L9,0)+IF(X19=K10,L10,0)+IF(X19=K11,L11,0)+IF(X19=K12,L12,0)+IF(X19=K13,L13,0)+IF(X19=K14,L14,0)+IF(X19=K15,L15,0)+IF(X19=K17,L17,0)+IF(X19=K18,L18,0)+IF(X19=K19,L19,0)+IF(X19=K20,L20,0)+IF(X19=K21,L21,0)+IF(X19=K22,L22,0)+IF(X19=K23,L23,0)+IF(X19=K24,L24,0)+IF(X19=K25,L25,0)+IF(X19=K26,L26,0)</f>
        <v>15</v>
      </c>
      <c r="Z19" s="41">
        <f>[2]DB!BH19</f>
        <v>0</v>
      </c>
      <c r="AA19" s="41">
        <f>IF(X19=K6,N6,0)+IF(X19=K7,N7,0)+IF(X19=K8,N8,0)+IF(X19=K9,N9,0)+IF(X19=K10,N10,0)+IF(X19=K11,N11,0)+IF(X19=K12,N12,0)+IF(X19=K13,N13,0)+IF(X19=K14,N14,0)+IF(X19=K15,N15,0)+IF(X19=K17,N17,0)+IF(X19=K18,N18,0)+IF(X19=K19,N19,0)+IF(X19=K20,N20,0)+IF(X19=K21,N21,0)+IF(X19=K22,N22,0)+IF(X19=K23,N23,0)+IF(X19=K24,N24,0)+IF(X19=K25,N25,0)+IF(X19=K26,N26,0)</f>
        <v>0</v>
      </c>
      <c r="AB19" s="41">
        <f>[2]DB!BI19</f>
        <v>0</v>
      </c>
      <c r="AC19" s="41">
        <f>IF(X19=K6,P6,0)+IF(X19=K7,P7,0)+IF(X19=K8,P8,0)+IF(X19=K9,P9,0)+IF(X19=K10,P10,0)+IF(X19=K11,P11,0)+IF(X19=K12,P12,0)+IF(X19=K13,P13,0)+IF(X19=K14,P14,0)+IF(X19=K15,P15,0)+IF(X19=K17,P17,0)+IF(X19=K18,P18,0)+IF(X19=K19,P19,0)+IF(X19=K20,P20,0)+IF(X19=K21,P21,0)+IF(X19=K22,P22,0)+IF(X19=K23,P23,0)+IF(X19=K24,P24,0)+IF(X19=K25,P25,0)+IF(X19=K26,P26,0)</f>
        <v>0</v>
      </c>
      <c r="AD19" s="41">
        <f>[2]DB!BJ19</f>
        <v>0</v>
      </c>
      <c r="AE19" s="41">
        <f>IF(X19=K6,R6,0)+IF(X19=K7,R7,0)+IF(X19=K8,R8,0)+IF(X19=K9,R9,0)+IF(X19=K10,R10,0)+IF(X19=K11,R11,0)+IF(X19=K12,R12,0)+IF(X19=K13,R13,0)+IF(X19=K14,R14,0)+IF(X19=K15,R15,0)+IF(X19=K17,R17,0)+IF(X19=K18,R18,0)+IF(X19=K19,R19,0)+IF(X19=K20,R20,0)+IF(X19=K21,R21,0)+IF(X19=K22,R22,0)+IF(X19=K23,R23,0)+IF(X19=K24,R24,0)+IF(X19=K25,R25,0)+IF(X19=K26,R26,0)</f>
        <v>0</v>
      </c>
      <c r="AF19" s="41">
        <f t="shared" si="6"/>
        <v>0</v>
      </c>
      <c r="AG19" s="41">
        <f>[2]DB!BK19</f>
        <v>0</v>
      </c>
      <c r="AH19" s="41">
        <f>IF(X19=K6,U6,0)+IF(X19=K7,U7,0)+IF(X19=K8,U8,0)+IF(X19=K9,U9,0)+IF(X19=K10,U10,0)+IF(X19=K11,U11,0)+IF(X19=K12,U12,0)+IF(X19=K13,U13,0)+IF(X19=K14,U14,0)+IF(X19=K15,U15,0)+IF(X19=K17,U17,0)+IF(X19=K18,U18,0)+IF(X19=K19,U19,0)+IF(X19=K20,U20,0)+IF(X19=K21,U21,0)+IF(X19=K22,U22,0)+IF(X19=K23,U23,0)+IF(X19=K24,U24,0)+IF(X19=K25,U25,0)+IF(X19=K26,U26,0)</f>
        <v>0</v>
      </c>
      <c r="AI19" s="41">
        <f>IF(X19=K6,V6,0)+IF(X19=K7,V7,0)+IF(X19=K8,V8,0)+IF(X19=K9,V9,0)+IF(X19=K10,V10,0)+IF(X19=K11,V11,0)+IF(X19=K12,V12,0)+IF(X19=K13,V13,0)+IF(X19=K14,V14,0)+IF(X19=K15,V15,0)+IF(X19=K17,V17,0)+IF(X19=K18,V18,0)+IF(X19=K19,V19,0)+IF(X19=K20,V20,0)+IF(X19=K21,V21,0)+IF(X19=K22,V22,0)+IF(X19=K23,V23,0)+IF(X19=K24,V24,0)+IF(X19=K25,V25,0)+IF(X19=K26,V26,0)</f>
        <v>0</v>
      </c>
      <c r="AJ19" s="41">
        <f>[2]DB!BL19</f>
        <v>39</v>
      </c>
      <c r="AK19" s="41">
        <f t="shared" si="7"/>
        <v>40</v>
      </c>
      <c r="AL19" s="41">
        <f>[2]DB!BM19</f>
        <v>9</v>
      </c>
      <c r="AM19" s="41">
        <f t="shared" si="13"/>
        <v>9</v>
      </c>
      <c r="AN19" s="41">
        <f>[2]DB!BN19</f>
        <v>21</v>
      </c>
      <c r="AO19" s="41">
        <f t="shared" si="14"/>
        <v>22</v>
      </c>
      <c r="AP19" s="41">
        <f>[2]DB!BO19</f>
        <v>9</v>
      </c>
      <c r="AQ19" s="41">
        <f t="shared" si="15"/>
        <v>9</v>
      </c>
      <c r="AR19" s="41">
        <f>[2]DB!BP19</f>
        <v>249</v>
      </c>
      <c r="AS19" s="41">
        <f>IF(X19=E6,G6,0)+IF(X19=E7,G7,0)+IF(X19=E8,G8,0)+IF(X19=E9,G9,0)+IF(X19=E10,G10,0)+IF(X19=E12,G12,0)+IF(X19=E13,G13,0)+IF(X19=E14,G14,0)+IF(X19=E15,G15,0)+IF(X19=E16,G16,0)+IF(X19=F6,H6,0)+IF(X19=F7,H7,0)+IF(X19=F8,H8,0)+IF(X19=F9,H9,0)+IF(X19=F10,H10,0)+IF(X19=F12,H12,0)+IF(X19=F13,H13,0)+IF(X19=F14,H14,0)+IF(X19=F15,H15,0)+IF(X19=F16,H16,0)</f>
        <v>5</v>
      </c>
      <c r="AT19" s="41">
        <f t="shared" si="8"/>
        <v>254</v>
      </c>
      <c r="AU19" s="41">
        <f>[2]DB!BQ19</f>
        <v>250</v>
      </c>
      <c r="AV19" s="41">
        <f>IF(X19=E6,H6,0)+IF(X19=E7,H7,0)+IF(X19=E8,H8,0)+IF(X19=E9,H9,0)+IF(X19=E10,H10,0)+IF(X19=E12,H12,0)+IF(X19=E13,H13,0)+IF(X19=E14,H14,0)+IF(X19=E15,H15,0)+IF(X19=E16,H16,0)+IF(X19=F6,G6,0)+IF(X19=F7,G7,0)+IF(X19=F8,G8,0)+IF(X19=F9,G9,0)+IF(X19=F10,G10,0)+IF(X19=F12,G12,0)+IF(X19=F13,G13,0)+IF(X19=F14,G14,0)+IF(X19=F15,G15,0)+IF(X19=F16,G16,0)</f>
        <v>5</v>
      </c>
      <c r="AW19" s="41">
        <f t="shared" si="9"/>
        <v>255</v>
      </c>
      <c r="AX19" s="41">
        <f>[2]DB!BR19</f>
        <v>48</v>
      </c>
      <c r="AY19" s="41">
        <f t="shared" si="10"/>
        <v>1</v>
      </c>
      <c r="AZ19" s="41">
        <f t="shared" si="11"/>
        <v>49</v>
      </c>
      <c r="BA19" s="41">
        <f>[2]DB!BE19</f>
        <v>13</v>
      </c>
      <c r="BB19" s="41">
        <f>RANK(BC19,BC17:BC26,0)+10</f>
        <v>14</v>
      </c>
      <c r="BC19" s="41">
        <f t="shared" si="12"/>
        <v>515145</v>
      </c>
      <c r="BD19" s="42">
        <f>IF(BB19=BB17,IF(Y19&gt;Y17,1,0),0)+IF(BB19=BB18,IF(Y19&gt;Y18,1,0),0)+IF(BB19=BB19,IF(Y19&gt;Y19,1,0),0)+IF(BB19=BB20,IF(Y19&gt;Y20,1,0),0)+IF(BB19=BB21,IF(Y19&gt;Y21,1,0),0)+IF(BB19=BB22,IF(Y19&gt;Y22,1,0),0)+IF(BB19=BB23,IF(Y19&gt;Y23,1,0),0)+IF(BB19=BB24,IF(Y19&gt;Y24,1,0),0)+IF(BB19=BB25,IF(Y19&gt;Y25,1,0),0)+IF(BB19=BB26,IF(Y19&gt;Y26,1,0),0)+BB19</f>
        <v>14</v>
      </c>
      <c r="BE19" s="43">
        <f>IF(BD17=13,BB17,0)+IF(BD18=13,BB18,0)+IF(BD19=13,BB19,0)+IF(BD20=13,BB20,0)+IF(BD21=13,BB21,0)+IF(BD22=13,BB22,0)+IF(BD23=13,BB23,0)+IF(BD24=13,BB24,0)+IF(BD25=13,BB25,0)+IF(BD26=13,BB26,0)</f>
        <v>13</v>
      </c>
      <c r="BF19" s="41" t="str">
        <f>IF(BD17=13,X17,IF(BD18=13,X18,IF(BD19=13,X19,IF(BD20=13,X20,IF(BD21=13,X21,IF(BD22=13,X22,IF(BD23=13,X23,IF(BD24=13,X24,BG19))))))))</f>
        <v>Cork</v>
      </c>
      <c r="BG19" s="41" t="str">
        <f>IF(BD25=13,X25,X26)</f>
        <v>Harry</v>
      </c>
      <c r="BH19" s="41">
        <f>IF(BD17=13,AA17,0)+IF(BD18=13,AA18,0)+IF(BD19=13,AA19,0)+IF(BD20=13,AA20,0)+IF(BD21=13,AA21,0)+IF(BD22=13,AA22,0)+IF(BD23=13,AA23,0)+IF(BD24=13,AA24,0)+IF(BD25=13,AA25,0)+IF(BD26=13,AA26,0)</f>
        <v>0</v>
      </c>
      <c r="BI19" s="41">
        <f>IF(BD17=13,AC17,0)+IF(BD18=13,AC18,0)+IF(BD19=13,AC19,0)+IF(BD20=13,AC20,0)+IF(BD21=13,AC21,0)+IF(BD22=13,AC22,0)+IF(BD23=13,AC23,0)+IF(BD24=13,AC24,0)+IF(BD25=13,AC25,0)+IF(BD26=13,AC26,0)</f>
        <v>0</v>
      </c>
      <c r="BJ19" s="41">
        <f>IF(BD17=13,AF17,0)+IF(BD18=13,AF18,0)+IF(BD19=13,AF19,0)+IF(BD20=13,AF20,0)+IF(BD21=13,AF21,0)+IF(BD22=13,AF22,0)+IF(BD23=13,AF23,0)+IF(BD24=13,AF24,0)+IF(BD25=13,AF25,0)+IF(BD26=13,AF26,0)</f>
        <v>0</v>
      </c>
      <c r="BK19" s="41">
        <f>IF(BD17=13,AI17,0)+IF(BD18=13,AI18,0)+IF(BD19=13,AI19,0)+IF(BD20=13,AI20,0)+IF(BD21=13,AI21,0)+IF(BD22=13,AI22,0)+IF(BD23=13,AI23,0)+IF(BD24=13,AI24,0)+IF(BD25=13,AI25,0)+IF(BD26=13,AI26,0)</f>
        <v>0</v>
      </c>
      <c r="BL19" s="41">
        <f>IF(BD17=13,AK17,0)+IF(BD18=13,AK18,0)+IF(BD19=13,AK19,0)+IF(BD20=13,AK20,0)+IF(BD21=13,AK21,0)+IF(BD22=13,AK22,0)+IF(BD23=13,AK23,0)+IF(BD24=13,AK24,0)+IF(BD25=13,AK25,0)+IF(BD26=13,AK26,0)</f>
        <v>40</v>
      </c>
      <c r="BM19" s="41">
        <f>IF(BD17=13,AM17,0)+IF(BD18=13,AM18,0)+IF(BD19=13,AM19,0)+IF(BD20=13,AM20,0)+IF(BD21=13,AM21,0)+IF(BD22=13,AM22,0)+IF(BD23=13,AM23,0)+IF(BD24=13,AM24,0)+IF(BD25=13,AM25,0)+IF(BD26=13,AM26,0)</f>
        <v>12</v>
      </c>
      <c r="BN19" s="41">
        <f>IF(BD17=13,AO17,0)+IF(BD18=13,AO18,0)+IF(BD19=13,AO19,0)+IF(BD20=13,AO20,0)+IF(BD21=13,AO21,0)+IF(BD22=13,AO22,0)+IF(BD23=13,AO23,0)+IF(BD24=13,AO24,0)+IF(BD25=13,AO25,0)+IF(BD26=13,AO26,0)</f>
        <v>13</v>
      </c>
      <c r="BO19" s="41">
        <f>IF(BD17=13,AQ17,0)+IF(BD18=13,AQ18,0)+IF(BD19=13,AQ19,0)+IF(BD20=13,AQ20,0)+IF(BD21=13,AQ21,0)+IF(BD22=13,AQ22,0)+IF(BD23=13,AQ23,0)+IF(BD24=13,AQ24,0)+IF(BD25=13,AQ25,0)+IF(BD26=13,AQ26,0)</f>
        <v>15</v>
      </c>
      <c r="BP19" s="41">
        <f>IF(BD17=13,AT17,0)+IF(BD18=13,AT18,0)+IF(BD19=13,AT19,0)+IF(BD20=13,AT20,0)+IF(BD21=13,AT21,0)+IF(BD22=13,AT22,0)+IF(BD23=13,AT23,0)+IF(BD24=13,AT24,0)+IF(BD25=13,AT25,0)+IF(BD26=13,AT26,0)</f>
        <v>264</v>
      </c>
      <c r="BQ19" s="41">
        <f>IF(BD17=13,AW17,0)+IF(BD18=13,AW18,0)+IF(BD19=13,AW19,0)+IF(BD20=13,AW20,0)+IF(BD21=13,AW21,0)+IF(BD22=13,AW22,0)+IF(BD23=13,AW23,0)+IF(BD24=13,AW24,0)+IF(BD25=13,AW25,0)+IF(BD26=13,AW26,0)</f>
        <v>265</v>
      </c>
      <c r="BR19" s="42">
        <f>IF(BD17=13,AZ17,0)+IF(BD18=13,AZ18,0)+IF(BD19=13,AZ19,0)+IF(BD20=13,AZ20,0)+IF(BD21=13,AZ21,0)+IF(BD22=13,AZ22,0)+IF(BD23=13,AZ23,0)+IF(BD24=13,AZ24,0)+IF(BD25=13,AZ25,0)+IF(BD26=13,AZ26,0)</f>
        <v>49</v>
      </c>
    </row>
    <row r="20" spans="1:70" x14ac:dyDescent="0.15">
      <c r="A20" s="41" t="str">
        <f>[2]DB!E20</f>
        <v>Far</v>
      </c>
      <c r="B20" s="41" t="str">
        <f>[2]DB!F20</f>
        <v>Tøfting</v>
      </c>
      <c r="C20" s="41">
        <f>[2]DB!G20</f>
        <v>8</v>
      </c>
      <c r="D20" s="41">
        <f>[2]DB!H20</f>
        <v>8</v>
      </c>
      <c r="E20" s="41" t="str">
        <f>[2]DB!I20</f>
        <v>Tøfting</v>
      </c>
      <c r="F20" s="41" t="str">
        <f>[2]DB!J20</f>
        <v>Halvor</v>
      </c>
      <c r="G20" s="41">
        <f>'2. Division'!AH24</f>
        <v>3</v>
      </c>
      <c r="H20" s="41">
        <f>'2. Division'!AN24</f>
        <v>3</v>
      </c>
      <c r="I20" s="41" t="str">
        <f>[2]Puljeprogram!J34</f>
        <v>Halvor</v>
      </c>
      <c r="J20" s="42" t="str">
        <f>[2]Puljeprogram!L34</f>
        <v>Kailua</v>
      </c>
      <c r="K20" s="43" t="str">
        <f>[2]DB!K20</f>
        <v>Piquet</v>
      </c>
      <c r="L20" s="41">
        <f>[2]DB!L20</f>
        <v>46</v>
      </c>
      <c r="M20" s="41">
        <f>[2]DB!N20</f>
        <v>0</v>
      </c>
      <c r="N20" s="41">
        <f>IF(OR(M20=1,Rækker!AB7="Disket",DB!V20&gt;5),1,0)</f>
        <v>0</v>
      </c>
      <c r="O20" s="41">
        <f>[2]DB!P20</f>
        <v>0</v>
      </c>
      <c r="P20" s="41">
        <f>IF(OR(O20=1,Rækker!AB7="Udmeldt"),1,0)</f>
        <v>0</v>
      </c>
      <c r="Q20" s="41">
        <f>[2]DB!S20</f>
        <v>0</v>
      </c>
      <c r="R20" s="41">
        <f>IF(Rækker!AB7="Res",1,0)</f>
        <v>0</v>
      </c>
      <c r="S20" s="41">
        <f t="shared" si="3"/>
        <v>0</v>
      </c>
      <c r="T20" s="41">
        <f>[2]DB!V20</f>
        <v>0</v>
      </c>
      <c r="U20" s="41">
        <f>IF(Rækker!AB7="MR",1,0)</f>
        <v>0</v>
      </c>
      <c r="V20" s="41">
        <f t="shared" si="4"/>
        <v>0</v>
      </c>
      <c r="W20" s="42" t="str">
        <f t="shared" si="5"/>
        <v/>
      </c>
      <c r="X20" s="43" t="str">
        <f>[2]DB!BF20</f>
        <v>Nuser</v>
      </c>
      <c r="Y20" s="41">
        <f>IF(X20=K6,L6,0)+IF(X20=K7,L7,0)+IF(X20=K8,L8,0)+IF(X20=K9,L9,0)+IF(X20=K10,L10,0)+IF(X20=K11,L11,0)+IF(X20=K12,L12,0)+IF(X20=K13,L13,0)+IF(X20=K14,L14,0)+IF(X20=K15,L15,0)+IF(X20=K17,L17,0)+IF(X20=K18,L18,0)+IF(X20=K19,L19,0)+IF(X20=K20,L20,0)+IF(X20=K21,L21,0)+IF(X20=K22,L22,0)+IF(X20=K23,L23,0)+IF(X20=K24,L24,0)+IF(X20=K25,L25,0)+IF(X20=K26,L26,0)</f>
        <v>44</v>
      </c>
      <c r="Z20" s="41">
        <f>[2]DB!BH20</f>
        <v>0</v>
      </c>
      <c r="AA20" s="41">
        <f>IF(X20=K6,N6,0)+IF(X20=K7,N7,0)+IF(X20=K8,N8,0)+IF(X20=K9,N9,0)+IF(X20=K10,N10,0)+IF(X20=K11,N11,0)+IF(X20=K12,N12,0)+IF(X20=K13,N13,0)+IF(X20=K14,N14,0)+IF(X20=K15,N15,0)+IF(X20=K17,N17,0)+IF(X20=K18,N18,0)+IF(X20=K19,N19,0)+IF(X20=K20,N20,0)+IF(X20=K21,N21,0)+IF(X20=K22,N22,0)+IF(X20=K23,N23,0)+IF(X20=K24,N24,0)+IF(X20=K25,N25,0)+IF(X20=K26,N26,0)</f>
        <v>0</v>
      </c>
      <c r="AB20" s="41">
        <f>[2]DB!BI20</f>
        <v>0</v>
      </c>
      <c r="AC20" s="41">
        <f>IF(X20=K6,P6,0)+IF(X20=K7,P7,0)+IF(X20=K8,P8,0)+IF(X20=K9,P9,0)+IF(X20=K10,P10,0)+IF(X20=K11,P11,0)+IF(X20=K12,P12,0)+IF(X20=K13,P13,0)+IF(X20=K14,P14,0)+IF(X20=K15,P15,0)+IF(X20=K17,P17,0)+IF(X20=K18,P18,0)+IF(X20=K19,P19,0)+IF(X20=K20,P20,0)+IF(X20=K21,P21,0)+IF(X20=K22,P22,0)+IF(X20=K23,P23,0)+IF(X20=K24,P24,0)+IF(X20=K25,P25,0)+IF(X20=K26,P26,0)</f>
        <v>0</v>
      </c>
      <c r="AD20" s="41">
        <f>[2]DB!BJ20</f>
        <v>0</v>
      </c>
      <c r="AE20" s="41">
        <f>IF(X20=K6,R6,0)+IF(X20=K7,R7,0)+IF(X20=K8,R8,0)+IF(X20=K9,R9,0)+IF(X20=K10,R10,0)+IF(X20=K11,R11,0)+IF(X20=K12,R12,0)+IF(X20=K13,R13,0)+IF(X20=K14,R14,0)+IF(X20=K15,R15,0)+IF(X20=K17,R17,0)+IF(X20=K18,R18,0)+IF(X20=K19,R19,0)+IF(X20=K20,R20,0)+IF(X20=K21,R21,0)+IF(X20=K22,R22,0)+IF(X20=K23,R23,0)+IF(X20=K24,R24,0)+IF(X20=K25,R25,0)+IF(X20=K26,R26,0)</f>
        <v>0</v>
      </c>
      <c r="AF20" s="41">
        <f t="shared" si="6"/>
        <v>0</v>
      </c>
      <c r="AG20" s="41">
        <f>[2]DB!BK20</f>
        <v>0</v>
      </c>
      <c r="AH20" s="41">
        <f>IF(X20=K6,U6,0)+IF(X20=K7,U7,0)+IF(X20=K8,U8,0)+IF(X20=K9,U9,0)+IF(X20=K10,U10,0)+IF(X20=K11,U11,0)+IF(X20=K12,U12,0)+IF(X20=K13,U13,0)+IF(X20=K14,U14,0)+IF(X20=K15,U15,0)+IF(X20=K17,U17,0)+IF(X20=K18,U18,0)+IF(X20=K19,U19,0)+IF(X20=K20,U20,0)+IF(X20=K21,U21,0)+IF(X20=K22,U22,0)+IF(X20=K23,U23,0)+IF(X20=K24,U24,0)+IF(X20=K25,U25,0)+IF(X20=K26,U26,0)</f>
        <v>0</v>
      </c>
      <c r="AI20" s="41">
        <f>IF(X20=K6,V6,0)+IF(X20=K7,V7,0)+IF(X20=K8,V8,0)+IF(X20=K9,V9,0)+IF(X20=K10,V10,0)+IF(X20=K11,V11,0)+IF(X20=K12,V12,0)+IF(X20=K13,V13,0)+IF(X20=K14,V14,0)+IF(X20=K15,V15,0)+IF(X20=K17,V17,0)+IF(X20=K18,V18,0)+IF(X20=K19,V19,0)+IF(X20=K20,V20,0)+IF(X20=K21,V21,0)+IF(X20=K22,V22,0)+IF(X20=K23,V23,0)+IF(X20=K24,V24,0)+IF(X20=K25,V25,0)+IF(X20=K26,V26,0)</f>
        <v>0</v>
      </c>
      <c r="AJ20" s="41">
        <f>[2]DB!BL20</f>
        <v>39</v>
      </c>
      <c r="AK20" s="41">
        <f t="shared" si="7"/>
        <v>40</v>
      </c>
      <c r="AL20" s="41">
        <f>[2]DB!BM20</f>
        <v>11</v>
      </c>
      <c r="AM20" s="41">
        <f t="shared" si="13"/>
        <v>12</v>
      </c>
      <c r="AN20" s="41">
        <f>[2]DB!BN20</f>
        <v>14</v>
      </c>
      <c r="AO20" s="41">
        <f t="shared" si="14"/>
        <v>14</v>
      </c>
      <c r="AP20" s="41">
        <f>[2]DB!BO20</f>
        <v>14</v>
      </c>
      <c r="AQ20" s="41">
        <f t="shared" si="15"/>
        <v>14</v>
      </c>
      <c r="AR20" s="41">
        <f>[2]DB!BP20</f>
        <v>247</v>
      </c>
      <c r="AS20" s="41">
        <f>IF(X20=E6,G6,0)+IF(X20=E7,G7,0)+IF(X20=E8,G8,0)+IF(X20=E9,G9,0)+IF(X20=E10,G10,0)+IF(X20=E12,G12,0)+IF(X20=E13,G13,0)+IF(X20=E14,G14,0)+IF(X20=E15,G15,0)+IF(X20=E16,G16,0)+IF(X20=F6,H6,0)+IF(X20=F7,H7,0)+IF(X20=F8,H8,0)+IF(X20=F9,H9,0)+IF(X20=F10,H10,0)+IF(X20=F12,H12,0)+IF(X20=F13,H13,0)+IF(X20=F14,H14,0)+IF(X20=F15,H15,0)+IF(X20=F16,H16,0)</f>
        <v>5</v>
      </c>
      <c r="AT20" s="41">
        <f t="shared" si="8"/>
        <v>252</v>
      </c>
      <c r="AU20" s="41">
        <f>[2]DB!BQ20</f>
        <v>251</v>
      </c>
      <c r="AV20" s="41">
        <f>IF(X20=E6,H6,0)+IF(X20=E7,H7,0)+IF(X20=E8,H8,0)+IF(X20=E9,H9,0)+IF(X20=E10,H10,0)+IF(X20=E12,H12,0)+IF(X20=E13,H13,0)+IF(X20=E14,H14,0)+IF(X20=E15,H15,0)+IF(X20=E16,H16,0)+IF(X20=F6,G6,0)+IF(X20=F7,G7,0)+IF(X20=F8,G8,0)+IF(X20=F9,G9,0)+IF(X20=F10,G10,0)+IF(X20=F12,G12,0)+IF(X20=F13,G13,0)+IF(X20=F14,G14,0)+IF(X20=F15,G15,0)+IF(X20=F16,G16,0)</f>
        <v>4</v>
      </c>
      <c r="AW20" s="41">
        <f t="shared" si="9"/>
        <v>255</v>
      </c>
      <c r="AX20" s="41">
        <f>[2]DB!BR20</f>
        <v>47</v>
      </c>
      <c r="AY20" s="41">
        <f t="shared" si="10"/>
        <v>3</v>
      </c>
      <c r="AZ20" s="41">
        <f t="shared" si="11"/>
        <v>50</v>
      </c>
      <c r="BA20" s="41">
        <f>[2]DB!BE20</f>
        <v>14</v>
      </c>
      <c r="BB20" s="41">
        <f>RANK(BC20,BC17:BC26,0)+10</f>
        <v>12</v>
      </c>
      <c r="BC20" s="41">
        <f t="shared" si="12"/>
        <v>524945</v>
      </c>
      <c r="BD20" s="42">
        <f>IF(BB20=BB17,IF(Y20&gt;Y17,1,0),0)+IF(BB20=BB18,IF(Y20&gt;Y18,1,0),0)+IF(BB20=BB19,IF(Y20&gt;Y19,1,0),0)+IF(BB20=BB20,IF(Y20&gt;Y20,1,0),0)+IF(BB20=BB21,IF(Y20&gt;Y21,1,0),0)+IF(BB20=BB22,IF(Y20&gt;Y22,1,0),0)+IF(BB20=BB23,IF(Y20&gt;Y23,1,0),0)+IF(BB20=BB24,IF(Y20&gt;Y24,1,0),0)+IF(BB20=BB25,IF(Y20&gt;Y25,1,0),0)+IF(BB20=BB26,IF(Y20&gt;Y26,1,0),0)+BB20</f>
        <v>12</v>
      </c>
      <c r="BE20" s="43">
        <f>IF(BD17=14,BB17,0)+IF(BD18=14,BB18,0)+IF(BD19=14,BB19,0)+IF(BD20=14,BB20,0)+IF(BD21=14,BB21,0)+IF(BD22=14,BB22,0)+IF(BD23=14,BB23,0)+IF(BD24=14,BB24,0)+IF(BD25=14,BB25,0)+IF(BD26=14,BB26,0)</f>
        <v>14</v>
      </c>
      <c r="BF20" s="41" t="str">
        <f>IF(BD17=14,X17,IF(BD18=14,X18,IF(BD19=14,X19,IF(BD20=14,X20,IF(BD21=14,X21,IF(BD22=14,X22,IF(BD23=14,X23,IF(BD24=14,X24,BG20))))))))</f>
        <v>Forest</v>
      </c>
      <c r="BG20" s="41" t="str">
        <f>IF(BD25=14,X25,X26)</f>
        <v>Harry</v>
      </c>
      <c r="BH20" s="41">
        <f>IF(BD17=14,AA17,0)+IF(BD18=14,AA18,0)+IF(BD19=14,AA19,0)+IF(BD20=14,AA20,0)+IF(BD21=14,AA21,0)+IF(BD22=14,AA22,0)+IF(BD23=14,AA23,0)+IF(BD24=14,AA24,0)+IF(BD25=14,AA25,0)+IF(BD26=14,AA26,0)</f>
        <v>0</v>
      </c>
      <c r="BI20" s="41">
        <f>IF(BD17=14,AC17,0)+IF(BD18=14,AC18,0)+IF(BD19=14,AC19,0)+IF(BD20=14,AC20,0)+IF(BD21=14,AC21,0)+IF(BD22=14,AC22,0)+IF(BD23=14,AC23,0)+IF(BD24=14,AC24,0)+IF(BD25=14,AC25,0)+IF(BD26=14,AC26,0)</f>
        <v>0</v>
      </c>
      <c r="BJ20" s="41">
        <f>IF(BD17=14,AF17,0)+IF(BD18=14,AF18,0)+IF(BD19=14,AF19,0)+IF(BD20=14,AF20,0)+IF(BD21=14,AF21,0)+IF(BD22=14,AF22,0)+IF(BD23=14,AF23,0)+IF(BD24=14,AF24,0)+IF(BD25=14,AF25,0)+IF(BD26=14,AF26,0)</f>
        <v>0</v>
      </c>
      <c r="BK20" s="41">
        <f>IF(BD17=14,AI17,0)+IF(BD18=14,AI18,0)+IF(BD19=14,AI19,0)+IF(BD20=14,AI20,0)+IF(BD21=14,AI21,0)+IF(BD22=14,AI22,0)+IF(BD23=14,AI23,0)+IF(BD24=14,AI24,0)+IF(BD25=14,AI25,0)+IF(BD26=14,AI26,0)</f>
        <v>0</v>
      </c>
      <c r="BL20" s="41">
        <f>IF(BD17=14,AK17,0)+IF(BD18=14,AK18,0)+IF(BD19=14,AK19,0)+IF(BD20=14,AK20,0)+IF(BD21=14,AK21,0)+IF(BD22=14,AK22,0)+IF(BD23=14,AK23,0)+IF(BD24=14,AK24,0)+IF(BD25=14,AK25,0)+IF(BD26=14,AK26,0)</f>
        <v>40</v>
      </c>
      <c r="BM20" s="41">
        <f>IF(BD17=14,AM17,0)+IF(BD18=14,AM18,0)+IF(BD19=14,AM19,0)+IF(BD20=14,AM20,0)+IF(BD21=14,AM21,0)+IF(BD22=14,AM22,0)+IF(BD23=14,AM23,0)+IF(BD24=14,AM24,0)+IF(BD25=14,AM25,0)+IF(BD26=14,AM26,0)</f>
        <v>9</v>
      </c>
      <c r="BN20" s="41">
        <f>IF(BD17=14,AO17,0)+IF(BD18=14,AO18,0)+IF(BD19=14,AO19,0)+IF(BD20=14,AO20,0)+IF(BD21=14,AO21,0)+IF(BD22=14,AO22,0)+IF(BD23=14,AO23,0)+IF(BD24=14,AO24,0)+IF(BD25=14,AO25,0)+IF(BD26=14,AO26,0)</f>
        <v>22</v>
      </c>
      <c r="BO20" s="41">
        <f>IF(BD17=14,AQ17,0)+IF(BD18=14,AQ18,0)+IF(BD19=14,AQ19,0)+IF(BD20=14,AQ20,0)+IF(BD21=14,AQ21,0)+IF(BD22=14,AQ22,0)+IF(BD23=14,AQ23,0)+IF(BD24=14,AQ24,0)+IF(BD25=14,AQ25,0)+IF(BD26=14,AQ26,0)</f>
        <v>9</v>
      </c>
      <c r="BP20" s="41">
        <f>IF(BD17=14,AT17,0)+IF(BD18=14,AT18,0)+IF(BD19=14,AT19,0)+IF(BD20=14,AT20,0)+IF(BD21=14,AT21,0)+IF(BD22=14,AT22,0)+IF(BD23=14,AT23,0)+IF(BD24=14,AT24,0)+IF(BD25=14,AT25,0)+IF(BD26=14,AT26,0)</f>
        <v>254</v>
      </c>
      <c r="BQ20" s="41">
        <f>IF(BD17=14,AW17,0)+IF(BD18=14,AW18,0)+IF(BD19=14,AW19,0)+IF(BD20=14,AW20,0)+IF(BD21=14,AW21,0)+IF(BD22=14,AW22,0)+IF(BD23=14,AW23,0)+IF(BD24=14,AW24,0)+IF(BD25=14,AW25,0)+IF(BD26=14,AW26,0)</f>
        <v>255</v>
      </c>
      <c r="BR20" s="42">
        <f>IF(BD17=14,AZ17,0)+IF(BD18=14,AZ18,0)+IF(BD19=14,AZ19,0)+IF(BD20=14,AZ20,0)+IF(BD21=14,AZ21,0)+IF(BD22=14,AZ22,0)+IF(BD23=14,AZ23,0)+IF(BD24=14,AZ24,0)+IF(BD25=14,AZ25,0)+IF(BD26=14,AZ26,0)</f>
        <v>49</v>
      </c>
    </row>
    <row r="21" spans="1:70" x14ac:dyDescent="0.15">
      <c r="A21" s="41" t="str">
        <f>[2]DB!E21</f>
        <v>Halvor</v>
      </c>
      <c r="B21" s="41" t="str">
        <f>[2]DB!F21</f>
        <v>Anderup</v>
      </c>
      <c r="C21" s="41">
        <f>[2]DB!G21</f>
        <v>8</v>
      </c>
      <c r="D21" s="41">
        <f>[2]DB!H21</f>
        <v>8</v>
      </c>
      <c r="E21" s="41" t="str">
        <f>[2]DB!I21</f>
        <v>Anderup</v>
      </c>
      <c r="F21" s="41" t="str">
        <f>[2]DB!J21</f>
        <v>Himbo</v>
      </c>
      <c r="G21" s="41">
        <f>'2. Division'!AT24</f>
        <v>3</v>
      </c>
      <c r="H21" s="41">
        <f>'2. Division'!AZ24</f>
        <v>5</v>
      </c>
      <c r="I21" s="41" t="str">
        <f>[2]Puljeprogram!J35</f>
        <v>Himbo</v>
      </c>
      <c r="J21" s="42" t="str">
        <f>[2]Puljeprogram!L35</f>
        <v>Tøfting</v>
      </c>
      <c r="K21" s="43" t="str">
        <f>[2]DB!K21</f>
        <v>Select</v>
      </c>
      <c r="L21" s="41">
        <f>[2]DB!L21</f>
        <v>50</v>
      </c>
      <c r="M21" s="41">
        <f>[2]DB!N21</f>
        <v>0</v>
      </c>
      <c r="N21" s="41">
        <f>IF(OR(M21=1,Rækker!AD7="Disket",DB!V21&gt;5),1,0)</f>
        <v>0</v>
      </c>
      <c r="O21" s="41">
        <f>[2]DB!P21</f>
        <v>0</v>
      </c>
      <c r="P21" s="41">
        <f>IF(OR(O21=1,Rækker!AD7="Udmeldt"),1,0)</f>
        <v>0</v>
      </c>
      <c r="Q21" s="41">
        <f>[2]DB!S21</f>
        <v>0</v>
      </c>
      <c r="R21" s="41">
        <f>IF(Rækker!AD7="Res",1,0)</f>
        <v>0</v>
      </c>
      <c r="S21" s="41">
        <f t="shared" si="3"/>
        <v>0</v>
      </c>
      <c r="T21" s="41">
        <f>[2]DB!V21</f>
        <v>0</v>
      </c>
      <c r="U21" s="41">
        <f>IF(Rækker!AD7="MR",1,0)</f>
        <v>0</v>
      </c>
      <c r="V21" s="41">
        <f t="shared" si="4"/>
        <v>0</v>
      </c>
      <c r="W21" s="42" t="str">
        <f t="shared" si="5"/>
        <v/>
      </c>
      <c r="X21" s="43" t="str">
        <f>[2]DB!BF21</f>
        <v>Chelsea</v>
      </c>
      <c r="Y21" s="41">
        <f>IF(X21=K6,L6,0)+IF(X21=K7,L7,0)+IF(X21=K8,L8,0)+IF(X21=K9,L9,0)+IF(X21=K10,L10,0)+IF(X21=K11,L11,0)+IF(X21=K12,L12,0)+IF(X21=K13,L13,0)+IF(X21=K14,L14,0)+IF(X21=K15,L15,0)+IF(X21=K17,L17,0)+IF(X21=K18,L18,0)+IF(X21=K19,L19,0)+IF(X21=K20,L20,0)+IF(X21=K21,L21,0)+IF(X21=K22,L22,0)+IF(X21=K23,L23,0)+IF(X21=K24,L24,0)+IF(X21=K25,L25,0)+IF(X21=K26,L26,0)</f>
        <v>8</v>
      </c>
      <c r="Z21" s="41">
        <f>[2]DB!BH21</f>
        <v>0</v>
      </c>
      <c r="AA21" s="41">
        <f>IF(X21=K6,N6,0)+IF(X21=K7,N7,0)+IF(X21=K8,N8,0)+IF(X21=K9,N9,0)+IF(X21=K10,N10,0)+IF(X21=K11,N11,0)+IF(X21=K12,N12,0)+IF(X21=K13,N13,0)+IF(X21=K14,N14,0)+IF(X21=K15,N15,0)+IF(X21=K17,N17,0)+IF(X21=K18,N18,0)+IF(X21=K19,N19,0)+IF(X21=K20,N20,0)+IF(X21=K21,N21,0)+IF(X21=K22,N22,0)+IF(X21=K23,N23,0)+IF(X21=K24,N24,0)+IF(X21=K25,N25,0)+IF(X21=K26,N26,0)</f>
        <v>0</v>
      </c>
      <c r="AB21" s="41">
        <f>[2]DB!BI21</f>
        <v>0</v>
      </c>
      <c r="AC21" s="41">
        <f>IF(X21=K6,P6,0)+IF(X21=K7,P7,0)+IF(X21=K8,P8,0)+IF(X21=K9,P9,0)+IF(X21=K10,P10,0)+IF(X21=K11,P11,0)+IF(X21=K12,P12,0)+IF(X21=K13,P13,0)+IF(X21=K14,P14,0)+IF(X21=K15,P15,0)+IF(X21=K17,P17,0)+IF(X21=K18,P18,0)+IF(X21=K19,P19,0)+IF(X21=K20,P20,0)+IF(X21=K21,P21,0)+IF(X21=K22,P22,0)+IF(X21=K23,P23,0)+IF(X21=K24,P24,0)+IF(X21=K25,P25,0)+IF(X21=K26,P26,0)</f>
        <v>0</v>
      </c>
      <c r="AD21" s="41">
        <f>[2]DB!BJ21</f>
        <v>1</v>
      </c>
      <c r="AE21" s="41">
        <f>IF(X21=K6,R6,0)+IF(X21=K7,R7,0)+IF(X21=K8,R8,0)+IF(X21=K9,R9,0)+IF(X21=K10,R10,0)+IF(X21=K11,R11,0)+IF(X21=K12,R12,0)+IF(X21=K13,R13,0)+IF(X21=K14,R14,0)+IF(X21=K15,R15,0)+IF(X21=K17,R17,0)+IF(X21=K18,R18,0)+IF(X21=K19,R19,0)+IF(X21=K20,R20,0)+IF(X21=K21,R21,0)+IF(X21=K22,R22,0)+IF(X21=K23,R23,0)+IF(X21=K24,R24,0)+IF(X21=K25,R25,0)+IF(X21=K26,R26,0)</f>
        <v>0</v>
      </c>
      <c r="AF21" s="41">
        <f t="shared" si="6"/>
        <v>1</v>
      </c>
      <c r="AG21" s="41">
        <f>[2]DB!BK21</f>
        <v>0</v>
      </c>
      <c r="AH21" s="41">
        <f>IF(X21=K6,U6,0)+IF(X21=K7,U7,0)+IF(X21=K8,U8,0)+IF(X21=K9,U9,0)+IF(X21=K10,U10,0)+IF(X21=K11,U11,0)+IF(X21=K12,U12,0)+IF(X21=K13,U13,0)+IF(X21=K14,U14,0)+IF(X21=K15,U15,0)+IF(X21=K17,U17,0)+IF(X21=K18,U18,0)+IF(X21=K19,U19,0)+IF(X21=K20,U20,0)+IF(X21=K21,U21,0)+IF(X21=K22,U22,0)+IF(X21=K23,U23,0)+IF(X21=K24,U24,0)+IF(X21=K25,U25,0)+IF(X21=K26,U26,0)</f>
        <v>0</v>
      </c>
      <c r="AI21" s="41">
        <f>IF(X21=K6,V6,0)+IF(X21=K7,V7,0)+IF(X21=K8,V8,0)+IF(X21=K9,V9,0)+IF(X21=K10,V10,0)+IF(X21=K11,V11,0)+IF(X21=K12,V12,0)+IF(X21=K13,V13,0)+IF(X21=K14,V14,0)+IF(X21=K15,V15,0)+IF(X21=K17,V17,0)+IF(X21=K18,V18,0)+IF(X21=K19,V19,0)+IF(X21=K20,V20,0)+IF(X21=K21,V21,0)+IF(X21=K22,V22,0)+IF(X21=K23,V23,0)+IF(X21=K24,V24,0)+IF(X21=K25,V25,0)+IF(X21=K26,V26,0)</f>
        <v>0</v>
      </c>
      <c r="AJ21" s="41">
        <f>[2]DB!BL21</f>
        <v>39</v>
      </c>
      <c r="AK21" s="41">
        <f t="shared" si="7"/>
        <v>40</v>
      </c>
      <c r="AL21" s="41">
        <f>[2]DB!BM21</f>
        <v>11</v>
      </c>
      <c r="AM21" s="41">
        <f t="shared" si="13"/>
        <v>11</v>
      </c>
      <c r="AN21" s="41">
        <f>[2]DB!BN21</f>
        <v>14</v>
      </c>
      <c r="AO21" s="41">
        <f t="shared" si="14"/>
        <v>15</v>
      </c>
      <c r="AP21" s="41">
        <f>[2]DB!BO21</f>
        <v>14</v>
      </c>
      <c r="AQ21" s="41">
        <f t="shared" si="15"/>
        <v>14</v>
      </c>
      <c r="AR21" s="41">
        <f>[2]DB!BP21</f>
        <v>243</v>
      </c>
      <c r="AS21" s="41">
        <f>IF(X21=E6,G6,0)+IF(X21=E7,G7,0)+IF(X21=E8,G8,0)+IF(X21=E9,G9,0)+IF(X21=E10,G10,0)+IF(X21=E12,G12,0)+IF(X21=E13,G13,0)+IF(X21=E14,G14,0)+IF(X21=E15,G15,0)+IF(X21=E16,G16,0)+IF(X21=F6,H6,0)+IF(X21=F7,H7,0)+IF(X21=F8,H8,0)+IF(X21=F9,H9,0)+IF(X21=F10,H10,0)+IF(X21=F12,H12,0)+IF(X21=F13,H13,0)+IF(X21=F14,H14,0)+IF(X21=F15,H15,0)+IF(X21=F16,H16,0)</f>
        <v>3</v>
      </c>
      <c r="AT21" s="41">
        <f t="shared" si="8"/>
        <v>246</v>
      </c>
      <c r="AU21" s="41">
        <f>[2]DB!BQ21</f>
        <v>253</v>
      </c>
      <c r="AV21" s="41">
        <f>IF(X21=E6,H6,0)+IF(X21=E7,H7,0)+IF(X21=E8,H8,0)+IF(X21=E9,H9,0)+IF(X21=E10,H10,0)+IF(X21=E12,H12,0)+IF(X21=E13,H13,0)+IF(X21=E14,H14,0)+IF(X21=E15,H15,0)+IF(X21=E16,H16,0)+IF(X21=F6,G6,0)+IF(X21=F7,G7,0)+IF(X21=F8,G8,0)+IF(X21=F9,G9,0)+IF(X21=F10,G10,0)+IF(X21=F12,G12,0)+IF(X21=F13,G13,0)+IF(X21=F14,G14,0)+IF(X21=F15,G15,0)+IF(X21=F16,G16,0)</f>
        <v>3</v>
      </c>
      <c r="AW21" s="41">
        <f t="shared" si="9"/>
        <v>256</v>
      </c>
      <c r="AX21" s="41">
        <f>[2]DB!BR21</f>
        <v>47</v>
      </c>
      <c r="AY21" s="41">
        <f t="shared" si="10"/>
        <v>1</v>
      </c>
      <c r="AZ21" s="41">
        <f t="shared" si="11"/>
        <v>48</v>
      </c>
      <c r="BA21" s="41">
        <f>[2]DB!BE21</f>
        <v>15</v>
      </c>
      <c r="BB21" s="41">
        <f>RANK(BC21,BC17:BC26,0)+10</f>
        <v>15</v>
      </c>
      <c r="BC21" s="41">
        <f t="shared" si="12"/>
        <v>504344</v>
      </c>
      <c r="BD21" s="42">
        <f>IF(BB21=BB17,IF(Y21&gt;Y17,1,0),0)+IF(BB21=BB18,IF(Y21&gt;Y18,1,0),0)+IF(BB21=BB19,IF(Y21&gt;Y19,1,0),0)+IF(BB21=BB20,IF(Y21&gt;Y20,1,0),0)+IF(BB21=BB21,IF(Y21&gt;Y21,1,0),0)+IF(BB21=BB22,IF(Y21&gt;Y22,1,0),0)+IF(BB21=BB23,IF(Y21&gt;Y23,1,0),0)+IF(BB21=BB24,IF(Y21&gt;Y24,1,0),0)+IF(BB21=BB25,IF(Y21&gt;Y25,1,0),0)+IF(BB21=BB26,IF(Y21&gt;Y26,1,0),0)+BB21</f>
        <v>15</v>
      </c>
      <c r="BE21" s="43">
        <f>IF(BD17=15,BB17,0)+IF(BD18=15,BB18,0)+IF(BD19=15,BB19,0)+IF(BD20=15,BB20,0)+IF(BD21=15,BB21,0)+IF(BD22=15,BB22,0)+IF(BD23=15,BB23,0)+IF(BD24=15,BB24,0)+IF(BD25=15,BB25,0)+IF(BD26=15,BB26,0)</f>
        <v>15</v>
      </c>
      <c r="BF21" s="41" t="str">
        <f>IF(BD17=15,X17,IF(BD18=15,X18,IF(BD19=15,X19,IF(BD20=15,X20,IF(BD21=15,X21,IF(BD22=15,X22,IF(BD23=15,X23,IF(BD24=15,X24,BG21))))))))</f>
        <v>Chelsea</v>
      </c>
      <c r="BG21" s="41" t="str">
        <f>IF(BD25=15,X25,X26)</f>
        <v>Harry</v>
      </c>
      <c r="BH21" s="41">
        <f>IF(BD17=15,AA17,0)+IF(BD18=15,AA18,0)+IF(BD19=15,AA19,0)+IF(BD20=15,AA20,0)+IF(BD21=15,AA21,0)+IF(BD22=15,AA22,0)+IF(BD23=15,AA23,0)+IF(BD24=15,AA24,0)+IF(BD25=15,AA25,0)+IF(BD26=15,AA26,0)</f>
        <v>0</v>
      </c>
      <c r="BI21" s="41">
        <f>IF(BD17=15,AC17,0)+IF(BD18=15,AC18,0)+IF(BD19=15,AC19,0)+IF(BD20=15,AC20,0)+IF(BD21=15,AC21,0)+IF(BD22=15,AC22,0)+IF(BD23=15,AC23,0)+IF(BD24=15,AC24,0)+IF(BD25=15,AC25,0)+IF(BD26=15,AC26,0)</f>
        <v>0</v>
      </c>
      <c r="BJ21" s="41">
        <f>IF(BD17=15,AF17,0)+IF(BD18=15,AF18,0)+IF(BD19=15,AF19,0)+IF(BD20=15,AF20,0)+IF(BD21=15,AF21,0)+IF(BD22=15,AF22,0)+IF(BD23=15,AF23,0)+IF(BD24=15,AF24,0)+IF(BD25=15,AF25,0)+IF(BD26=15,AF26,0)</f>
        <v>1</v>
      </c>
      <c r="BK21" s="41">
        <f>IF(BD17=15,AI17,0)+IF(BD18=15,AI18,0)+IF(BD19=15,AI19,0)+IF(BD20=15,AI20,0)+IF(BD21=15,AI21,0)+IF(BD22=15,AI22,0)+IF(BD23=15,AI23,0)+IF(BD24=15,AI24,0)+IF(BD25=15,AI25,0)+IF(BD26=15,AI26,0)</f>
        <v>0</v>
      </c>
      <c r="BL21" s="41">
        <f>IF(BD17=15,AK17,0)+IF(BD18=15,AK18,0)+IF(BD19=15,AK19,0)+IF(BD20=15,AK20,0)+IF(BD21=15,AK21,0)+IF(BD22=15,AK22,0)+IF(BD23=15,AK23,0)+IF(BD24=15,AK24,0)+IF(BD25=15,AK25,0)+IF(BD26=15,AK26,0)</f>
        <v>40</v>
      </c>
      <c r="BM21" s="41">
        <f>IF(BD17=15,AM17,0)+IF(BD18=15,AM18,0)+IF(BD19=15,AM19,0)+IF(BD20=15,AM20,0)+IF(BD21=15,AM21,0)+IF(BD22=15,AM22,0)+IF(BD23=15,AM23,0)+IF(BD24=15,AM24,0)+IF(BD25=15,AM25,0)+IF(BD26=15,AM26,0)</f>
        <v>11</v>
      </c>
      <c r="BN21" s="41">
        <f>IF(BD17=15,AO17,0)+IF(BD18=15,AO18,0)+IF(BD19=15,AO19,0)+IF(BD20=15,AO20,0)+IF(BD21=15,AO21,0)+IF(BD22=15,AO22,0)+IF(BD23=15,AO23,0)+IF(BD24=15,AO24,0)+IF(BD25=15,AO25,0)+IF(BD26=15,AO26,0)</f>
        <v>15</v>
      </c>
      <c r="BO21" s="41">
        <f>IF(BD17=15,AQ17,0)+IF(BD18=15,AQ18,0)+IF(BD19=15,AQ19,0)+IF(BD20=15,AQ20,0)+IF(BD21=15,AQ21,0)+IF(BD22=15,AQ22,0)+IF(BD23=15,AQ23,0)+IF(BD24=15,AQ24,0)+IF(BD25=15,AQ25,0)+IF(BD26=15,AQ26,0)</f>
        <v>14</v>
      </c>
      <c r="BP21" s="41">
        <f>IF(BD17=15,AT17,0)+IF(BD18=15,AT18,0)+IF(BD19=15,AT19,0)+IF(BD20=15,AT20,0)+IF(BD21=15,AT21,0)+IF(BD22=15,AT22,0)+IF(BD23=15,AT23,0)+IF(BD24=15,AT24,0)+IF(BD25=15,AT25,0)+IF(BD26=15,AT26,0)</f>
        <v>246</v>
      </c>
      <c r="BQ21" s="41">
        <f>IF(BD17=15,AW17,0)+IF(BD18=15,AW18,0)+IF(BD19=15,AW19,0)+IF(BD20=15,AW20,0)+IF(BD21=15,AW21,0)+IF(BD22=15,AW22,0)+IF(BD23=15,AW23,0)+IF(BD24=15,AW24,0)+IF(BD25=15,AW25,0)+IF(BD26=15,AW26,0)</f>
        <v>256</v>
      </c>
      <c r="BR21" s="42">
        <f>IF(BD17=15,AZ17,0)+IF(BD18=15,AZ18,0)+IF(BD19=15,AZ19,0)+IF(BD20=15,AZ20,0)+IF(BD21=15,AZ21,0)+IF(BD22=15,AZ22,0)+IF(BD23=15,AZ23,0)+IF(BD24=15,AZ24,0)+IF(BD25=15,AZ25,0)+IF(BD26=15,AZ26,0)</f>
        <v>48</v>
      </c>
    </row>
    <row r="22" spans="1:70" x14ac:dyDescent="0.15">
      <c r="A22" s="41" t="str">
        <f>[2]DB!E22</f>
        <v>Himbo</v>
      </c>
      <c r="B22" s="41" t="str">
        <f>[2]DB!F22</f>
        <v>Fox</v>
      </c>
      <c r="C22" s="41">
        <f>[2]DB!G22</f>
        <v>8</v>
      </c>
      <c r="D22" s="41">
        <f>[2]DB!H22</f>
        <v>8</v>
      </c>
      <c r="E22" s="41" t="str">
        <f>[2]DB!I22</f>
        <v>Degnen</v>
      </c>
      <c r="F22" s="41" t="str">
        <f>[2]DB!J22</f>
        <v>Fox</v>
      </c>
      <c r="G22" s="41">
        <f>'2. Division'!BF24</f>
        <v>4</v>
      </c>
      <c r="H22" s="41">
        <f>'2. Division'!BL24</f>
        <v>5</v>
      </c>
      <c r="I22" s="41" t="str">
        <f>[2]Puljeprogram!J36</f>
        <v>Fox</v>
      </c>
      <c r="J22" s="42" t="str">
        <f>[2]Puljeprogram!L36</f>
        <v>Anderup</v>
      </c>
      <c r="K22" s="43" t="str">
        <f>[2]DB!K22</f>
        <v>SPVK</v>
      </c>
      <c r="L22" s="41">
        <f>[2]DB!L22</f>
        <v>52</v>
      </c>
      <c r="M22" s="41">
        <f>[2]DB!N22</f>
        <v>0</v>
      </c>
      <c r="N22" s="41">
        <f>IF(OR(M22=1,Rækker!AF7="Disket",DB!V22&gt;5),1,0)</f>
        <v>0</v>
      </c>
      <c r="O22" s="41">
        <f>[2]DB!P22</f>
        <v>0</v>
      </c>
      <c r="P22" s="41">
        <f>IF(OR(O22=1,Rækker!AF7="Udmeldt"),1,0)</f>
        <v>0</v>
      </c>
      <c r="Q22" s="41">
        <f>[2]DB!S22</f>
        <v>0</v>
      </c>
      <c r="R22" s="41">
        <f>IF(Rækker!AF7="Res",1,0)</f>
        <v>0</v>
      </c>
      <c r="S22" s="41">
        <f t="shared" si="3"/>
        <v>0</v>
      </c>
      <c r="T22" s="41">
        <f>[2]DB!V22</f>
        <v>0</v>
      </c>
      <c r="U22" s="41">
        <f>IF(Rækker!AF7="MR",1,0)</f>
        <v>0</v>
      </c>
      <c r="V22" s="41">
        <f t="shared" si="4"/>
        <v>0</v>
      </c>
      <c r="W22" s="42" t="str">
        <f t="shared" si="5"/>
        <v/>
      </c>
      <c r="X22" s="43" t="str">
        <f>[2]DB!BF22</f>
        <v>Tynde</v>
      </c>
      <c r="Y22" s="41">
        <f>IF(X22=K6,L6,0)+IF(X22=K7,L7,0)+IF(X22=K8,L8,0)+IF(X22=K9,L9,0)+IF(X22=K10,L10,0)+IF(X22=K11,L11,0)+IF(X22=K12,L12,0)+IF(X22=K13,L13,0)+IF(X22=K14,L14,0)+IF(X22=K15,L15,0)+IF(X22=K17,L17,0)+IF(X22=K18,L18,0)+IF(X22=K19,L19,0)+IF(X22=K20,L20,0)+IF(X22=K21,L21,0)+IF(X22=K22,L22,0)+IF(X22=K23,L23,0)+IF(X22=K24,L24,0)+IF(X22=K25,L25,0)+IF(X22=K26,L26,0)</f>
        <v>56</v>
      </c>
      <c r="Z22" s="41">
        <f>[2]DB!BH22</f>
        <v>0</v>
      </c>
      <c r="AA22" s="41">
        <f>IF(X22=K6,N6,0)+IF(X22=K7,N7,0)+IF(X22=K8,N8,0)+IF(X22=K9,N9,0)+IF(X22=K10,N10,0)+IF(X22=K11,N11,0)+IF(X22=K12,N12,0)+IF(X22=K13,N13,0)+IF(X22=K14,N14,0)+IF(X22=K15,N15,0)+IF(X22=K17,N17,0)+IF(X22=K18,N18,0)+IF(X22=K19,N19,0)+IF(X22=K20,N20,0)+IF(X22=K21,N21,0)+IF(X22=K22,N22,0)+IF(X22=K23,N23,0)+IF(X22=K24,N24,0)+IF(X22=K25,N25,0)+IF(X22=K26,N26,0)</f>
        <v>0</v>
      </c>
      <c r="AB22" s="41">
        <f>[2]DB!BI22</f>
        <v>0</v>
      </c>
      <c r="AC22" s="41">
        <f>IF(X22=K6,P6,0)+IF(X22=K7,P7,0)+IF(X22=K8,P8,0)+IF(X22=K9,P9,0)+IF(X22=K10,P10,0)+IF(X22=K11,P11,0)+IF(X22=K12,P12,0)+IF(X22=K13,P13,0)+IF(X22=K14,P14,0)+IF(X22=K15,P15,0)+IF(X22=K17,P17,0)+IF(X22=K18,P18,0)+IF(X22=K19,P19,0)+IF(X22=K20,P20,0)+IF(X22=K21,P21,0)+IF(X22=K22,P22,0)+IF(X22=K23,P23,0)+IF(X22=K24,P24,0)+IF(X22=K25,P25,0)+IF(X22=K26,P26,0)</f>
        <v>0</v>
      </c>
      <c r="AD22" s="41">
        <f>[2]DB!BJ22</f>
        <v>1</v>
      </c>
      <c r="AE22" s="41">
        <f>IF(X22=K6,R6,0)+IF(X22=K7,R7,0)+IF(X22=K8,R8,0)+IF(X22=K9,R9,0)+IF(X22=K10,R10,0)+IF(X22=K11,R11,0)+IF(X22=K12,R12,0)+IF(X22=K13,R13,0)+IF(X22=K14,R14,0)+IF(X22=K15,R15,0)+IF(X22=K17,R17,0)+IF(X22=K18,R18,0)+IF(X22=K19,R19,0)+IF(X22=K20,R20,0)+IF(X22=K21,R21,0)+IF(X22=K22,R22,0)+IF(X22=K23,R23,0)+IF(X22=K24,R24,0)+IF(X22=K25,R25,0)+IF(X22=K26,R26,0)</f>
        <v>0</v>
      </c>
      <c r="AF22" s="41">
        <f t="shared" si="6"/>
        <v>1</v>
      </c>
      <c r="AG22" s="41">
        <f>[2]DB!BK22</f>
        <v>0</v>
      </c>
      <c r="AH22" s="41">
        <f>IF(X22=K6,U6,0)+IF(X22=K7,U7,0)+IF(X22=K8,U8,0)+IF(X22=K9,U9,0)+IF(X22=K10,U10,0)+IF(X22=K11,U11,0)+IF(X22=K12,U12,0)+IF(X22=K13,U13,0)+IF(X22=K14,U14,0)+IF(X22=K15,U15,0)+IF(X22=K17,U17,0)+IF(X22=K18,U18,0)+IF(X22=K19,U19,0)+IF(X22=K20,U20,0)+IF(X22=K21,U21,0)+IF(X22=K22,U22,0)+IF(X22=K23,U23,0)+IF(X22=K24,U24,0)+IF(X22=K25,U25,0)+IF(X22=K26,U26,0)</f>
        <v>0</v>
      </c>
      <c r="AI22" s="41">
        <f>IF(X22=K6,V6,0)+IF(X22=K7,V7,0)+IF(X22=K8,V8,0)+IF(X22=K9,V9,0)+IF(X22=K10,V10,0)+IF(X22=K11,V11,0)+IF(X22=K12,V12,0)+IF(X22=K13,V13,0)+IF(X22=K14,V14,0)+IF(X22=K15,V15,0)+IF(X22=K17,V17,0)+IF(X22=K18,V18,0)+IF(X22=K19,V19,0)+IF(X22=K20,V20,0)+IF(X22=K21,V21,0)+IF(X22=K22,V22,0)+IF(X22=K23,V23,0)+IF(X22=K24,V24,0)+IF(X22=K25,V25,0)+IF(X22=K26,V26,0)</f>
        <v>0</v>
      </c>
      <c r="AJ22" s="41">
        <f>[2]DB!BL22</f>
        <v>39</v>
      </c>
      <c r="AK22" s="41">
        <f t="shared" si="7"/>
        <v>40</v>
      </c>
      <c r="AL22" s="41">
        <f>[2]DB!BM22</f>
        <v>11</v>
      </c>
      <c r="AM22" s="41">
        <f t="shared" si="13"/>
        <v>11</v>
      </c>
      <c r="AN22" s="41">
        <f>[2]DB!BN22</f>
        <v>13</v>
      </c>
      <c r="AO22" s="41">
        <f t="shared" si="14"/>
        <v>14</v>
      </c>
      <c r="AP22" s="41">
        <f>[2]DB!BO22</f>
        <v>15</v>
      </c>
      <c r="AQ22" s="41">
        <f t="shared" si="15"/>
        <v>15</v>
      </c>
      <c r="AR22" s="41">
        <f>[2]DB!BP22</f>
        <v>247</v>
      </c>
      <c r="AS22" s="41">
        <f>IF(X22=E6,G6,0)+IF(X22=E7,G7,0)+IF(X22=E8,G8,0)+IF(X22=E9,G9,0)+IF(X22=E10,G10,0)+IF(X22=E12,G12,0)+IF(X22=E13,G13,0)+IF(X22=E14,G14,0)+IF(X22=E15,G15,0)+IF(X22=E16,G16,0)+IF(X22=F6,H6,0)+IF(X22=F7,H7,0)+IF(X22=F8,H8,0)+IF(X22=F9,H9,0)+IF(X22=F10,H10,0)+IF(X22=F12,H12,0)+IF(X22=F13,H13,0)+IF(X22=F14,H14,0)+IF(X22=F15,H15,0)+IF(X22=F16,H16,0)</f>
        <v>5</v>
      </c>
      <c r="AT22" s="41">
        <f t="shared" si="8"/>
        <v>252</v>
      </c>
      <c r="AU22" s="41">
        <f>[2]DB!BQ22</f>
        <v>250</v>
      </c>
      <c r="AV22" s="41">
        <f>IF(X22=E6,H6,0)+IF(X22=E7,H7,0)+IF(X22=E8,H8,0)+IF(X22=E9,H9,0)+IF(X22=E10,H10,0)+IF(X22=E12,H12,0)+IF(X22=E13,H13,0)+IF(X22=E14,H14,0)+IF(X22=E15,H15,0)+IF(X22=E16,H16,0)+IF(X22=F6,G6,0)+IF(X22=F7,G7,0)+IF(X22=F8,G8,0)+IF(X22=F9,G9,0)+IF(X22=F10,G10,0)+IF(X22=F12,G12,0)+IF(X22=F13,G13,0)+IF(X22=F14,G14,0)+IF(X22=F15,G15,0)+IF(X22=F16,G16,0)</f>
        <v>5</v>
      </c>
      <c r="AW22" s="41">
        <f t="shared" si="9"/>
        <v>255</v>
      </c>
      <c r="AX22" s="41">
        <f>[2]DB!BR22</f>
        <v>46</v>
      </c>
      <c r="AY22" s="41">
        <f t="shared" si="10"/>
        <v>1</v>
      </c>
      <c r="AZ22" s="41">
        <f t="shared" si="11"/>
        <v>47</v>
      </c>
      <c r="BA22" s="41">
        <f>[2]DB!BE22</f>
        <v>16</v>
      </c>
      <c r="BB22" s="41">
        <f>RANK(BC22,BC17:BC26,0)+10</f>
        <v>16</v>
      </c>
      <c r="BC22" s="41">
        <f t="shared" si="12"/>
        <v>494945</v>
      </c>
      <c r="BD22" s="42">
        <f>IF(BB22=BB17,IF(Y22&gt;Y17,1,0),0)+IF(BB22=BB18,IF(Y22&gt;Y18,1,0),0)+IF(BB22=BB19,IF(Y22&gt;Y19,1,0),0)+IF(BB22=BB20,IF(Y22&gt;Y20,1,0),0)+IF(BB22=BB21,IF(Y22&gt;Y21,1,0),0)+IF(BB22=BB22,IF(Y22&gt;Y22,1,0),0)+IF(BB22=BB23,IF(Y22&gt;Y23,1,0),0)+IF(BB22=BB24,IF(Y22&gt;Y24,1,0),0)+IF(BB22=BB25,IF(Y22&gt;Y25,1,0),0)+IF(BB22=BB26,IF(Y22&gt;Y26,1,0),0)+BB22</f>
        <v>16</v>
      </c>
      <c r="BE22" s="43">
        <f>IF(BD17=16,BB17,0)+IF(BD18=16,BB18,0)+IF(BD19=16,BB19,0)+IF(BD20=16,BB20,0)+IF(BD21=16,BB21,0)+IF(BD22=16,BB22,0)+IF(BD23=16,BB23,0)+IF(BD24=16,BB24,0)+IF(BD25=16,BB25,0)+IF(BD26=16,BB26,0)</f>
        <v>16</v>
      </c>
      <c r="BF22" s="41" t="str">
        <f>IF(BD17=16,X17,IF(BD18=16,X18,IF(BD19=16,X19,IF(BD20=16,X20,IF(BD21=16,X21,IF(BD22=16,X22,IF(BD23=16,X23,IF(BD24=16,X24,BG22))))))))</f>
        <v>Tynde</v>
      </c>
      <c r="BG22" s="41" t="str">
        <f>IF(BD25=16,X25,X26)</f>
        <v>Harry</v>
      </c>
      <c r="BH22" s="41">
        <f>IF(BD17=16,AA17,0)+IF(BD18=16,AA18,0)+IF(BD19=16,AA19,0)+IF(BD20=16,AA20,0)+IF(BD21=16,AA21,0)+IF(BD22=16,AA22,0)+IF(BD23=16,AA23,0)+IF(BD24=16,AA24,0)+IF(BD25=16,AA25,0)+IF(BD26=16,AA26,0)</f>
        <v>0</v>
      </c>
      <c r="BI22" s="41">
        <f>IF(BD17=16,AC17,0)+IF(BD18=16,AC18,0)+IF(BD19=16,AC19,0)+IF(BD20=16,AC20,0)+IF(BD21=16,AC21,0)+IF(BD22=16,AC22,0)+IF(BD23=16,AC23,0)+IF(BD24=16,AC24,0)+IF(BD25=16,AC25,0)+IF(BD26=16,AC26,0)</f>
        <v>0</v>
      </c>
      <c r="BJ22" s="41">
        <f>IF(BD17=16,AF17,0)+IF(BD18=16,AF18,0)+IF(BD19=16,AF19,0)+IF(BD20=16,AF20,0)+IF(BD21=16,AF21,0)+IF(BD22=16,AF22,0)+IF(BD23=16,AF23,0)+IF(BD24=16,AF24,0)+IF(BD25=16,AF25,0)+IF(BD26=16,AF26,0)</f>
        <v>1</v>
      </c>
      <c r="BK22" s="41">
        <f>IF(BD17=16,AI17,0)+IF(BD18=16,AI18,0)+IF(BD19=16,AI19,0)+IF(BD20=16,AI20,0)+IF(BD21=16,AI21,0)+IF(BD22=16,AI22,0)+IF(BD23=16,AI23,0)+IF(BD24=16,AI24,0)+IF(BD25=16,AI25,0)+IF(BD26=16,AI26,0)</f>
        <v>0</v>
      </c>
      <c r="BL22" s="41">
        <f>IF(BD17=16,AK17,0)+IF(BD18=16,AK18,0)+IF(BD19=16,AK19,0)+IF(BD20=16,AK20,0)+IF(BD21=16,AK21,0)+IF(BD22=16,AK22,0)+IF(BD23=16,AK23,0)+IF(BD24=16,AK24,0)+IF(BD25=16,AK25,0)+IF(BD26=16,AK26,0)</f>
        <v>40</v>
      </c>
      <c r="BM22" s="41">
        <f>IF(BD17=16,AM17,0)+IF(BD18=16,AM18,0)+IF(BD19=16,AM19,0)+IF(BD20=16,AM20,0)+IF(BD21=16,AM21,0)+IF(BD22=16,AM22,0)+IF(BD23=16,AM23,0)+IF(BD24=16,AM24,0)+IF(BD25=16,AM25,0)+IF(BD26=16,AM26,0)</f>
        <v>11</v>
      </c>
      <c r="BN22" s="41">
        <f>IF(BD17=16,AO17,0)+IF(BD18=16,AO18,0)+IF(BD19=16,AO19,0)+IF(BD20=16,AO20,0)+IF(BD21=16,AO21,0)+IF(BD22=16,AO22,0)+IF(BD23=16,AO23,0)+IF(BD24=16,AO24,0)+IF(BD25=16,AO25,0)+IF(BD26=16,AO26,0)</f>
        <v>14</v>
      </c>
      <c r="BO22" s="41">
        <f>IF(BD17=16,AQ17,0)+IF(BD18=16,AQ18,0)+IF(BD19=16,AQ19,0)+IF(BD20=16,AQ20,0)+IF(BD21=16,AQ21,0)+IF(BD22=16,AQ22,0)+IF(BD23=16,AQ23,0)+IF(BD24=16,AQ24,0)+IF(BD25=16,AQ25,0)+IF(BD26=16,AQ26,0)</f>
        <v>15</v>
      </c>
      <c r="BP22" s="41">
        <f>IF(BD17=16,AT17,0)+IF(BD18=16,AT18,0)+IF(BD19=16,AT19,0)+IF(BD20=16,AT20,0)+IF(BD21=16,AT21,0)+IF(BD22=16,AT22,0)+IF(BD23=16,AT23,0)+IF(BD24=16,AT24,0)+IF(BD25=16,AT25,0)+IF(BD26=16,AT26,0)</f>
        <v>252</v>
      </c>
      <c r="BQ22" s="41">
        <f>IF(BD17=16,AW17,0)+IF(BD18=16,AW18,0)+IF(BD19=16,AW19,0)+IF(BD20=16,AW20,0)+IF(BD21=16,AW21,0)+IF(BD22=16,AW22,0)+IF(BD23=16,AW23,0)+IF(BD24=16,AW24,0)+IF(BD25=16,AW25,0)+IF(BD26=16,AW26,0)</f>
        <v>255</v>
      </c>
      <c r="BR22" s="42">
        <f>IF(BD17=16,AZ17,0)+IF(BD18=16,AZ18,0)+IF(BD19=16,AZ19,0)+IF(BD20=16,AZ20,0)+IF(BD21=16,AZ21,0)+IF(BD22=16,AZ22,0)+IF(BD23=16,AZ23,0)+IF(BD24=16,AZ24,0)+IF(BD25=16,AZ25,0)+IF(BD26=16,AZ26,0)</f>
        <v>47</v>
      </c>
    </row>
    <row r="23" spans="1:70" x14ac:dyDescent="0.15">
      <c r="A23" s="41"/>
      <c r="B23" s="41"/>
      <c r="C23" s="41"/>
      <c r="D23" s="41"/>
      <c r="E23" s="41"/>
      <c r="F23" s="41"/>
      <c r="I23" s="41"/>
      <c r="J23" s="42"/>
      <c r="K23" s="43" t="str">
        <f>[2]DB!K23</f>
        <v>Steam</v>
      </c>
      <c r="L23" s="41">
        <f>[2]DB!L23</f>
        <v>53</v>
      </c>
      <c r="M23" s="41">
        <f>[2]DB!N23</f>
        <v>0</v>
      </c>
      <c r="N23" s="41">
        <f>IF(OR(M23=1,Rækker!AH7="Disket",DB!V23&gt;5),1,0)</f>
        <v>0</v>
      </c>
      <c r="O23" s="41">
        <f>[2]DB!P23</f>
        <v>0</v>
      </c>
      <c r="P23" s="41">
        <f>IF(OR(O23=1,Rækker!AH7="Udmeldt"),1,0)</f>
        <v>0</v>
      </c>
      <c r="Q23" s="41">
        <f>[2]DB!S23</f>
        <v>1</v>
      </c>
      <c r="R23" s="41">
        <f>IF(Rækker!AH7="Res",1,0)</f>
        <v>0</v>
      </c>
      <c r="S23" s="41">
        <f t="shared" si="3"/>
        <v>1</v>
      </c>
      <c r="T23" s="41">
        <f>[2]DB!V23</f>
        <v>0</v>
      </c>
      <c r="U23" s="41">
        <f>IF(Rækker!AH7="MR",1,0)</f>
        <v>0</v>
      </c>
      <c r="V23" s="41">
        <f t="shared" si="4"/>
        <v>0</v>
      </c>
      <c r="W23" s="42" t="str">
        <f t="shared" si="5"/>
        <v/>
      </c>
      <c r="X23" s="43" t="str">
        <f>[2]DB!BF23</f>
        <v>SPVK</v>
      </c>
      <c r="Y23" s="41">
        <f>IF(X23=K6,L6,0)+IF(X23=K7,L7,0)+IF(X23=K8,L8,0)+IF(X23=K9,L9,0)+IF(X23=K10,L10,0)+IF(X23=K11,L11,0)+IF(X23=K12,L12,0)+IF(X23=K13,L13,0)+IF(X23=K14,L14,0)+IF(X23=K15,L15,0)+IF(X23=K17,L17,0)+IF(X23=K18,L18,0)+IF(X23=K19,L19,0)+IF(X23=K20,L20,0)+IF(X23=K21,L21,0)+IF(X23=K22,L22,0)+IF(X23=K23,L23,0)+IF(X23=K24,L24,0)+IF(X23=K25,L25,0)+IF(X23=K26,L26,0)</f>
        <v>52</v>
      </c>
      <c r="Z23" s="41">
        <f>[2]DB!BH23</f>
        <v>0</v>
      </c>
      <c r="AA23" s="41">
        <f>IF(X23=K6,N6,0)+IF(X23=K7,N7,0)+IF(X23=K8,N8,0)+IF(X23=K9,N9,0)+IF(X23=K10,N10,0)+IF(X23=K11,N11,0)+IF(X23=K12,N12,0)+IF(X23=K13,N13,0)+IF(X23=K14,N14,0)+IF(X23=K15,N15,0)+IF(X23=K17,N17,0)+IF(X23=K18,N18,0)+IF(X23=K19,N19,0)+IF(X23=K20,N20,0)+IF(X23=K21,N21,0)+IF(X23=K22,N22,0)+IF(X23=K23,N23,0)+IF(X23=K24,N24,0)+IF(X23=K25,N25,0)+IF(X23=K26,N26,0)</f>
        <v>0</v>
      </c>
      <c r="AB23" s="41">
        <f>[2]DB!BI23</f>
        <v>0</v>
      </c>
      <c r="AC23" s="41">
        <f>IF(X23=K6,P6,0)+IF(X23=K7,P7,0)+IF(X23=K8,P8,0)+IF(X23=K9,P9,0)+IF(X23=K10,P10,0)+IF(X23=K11,P11,0)+IF(X23=K12,P12,0)+IF(X23=K13,P13,0)+IF(X23=K14,P14,0)+IF(X23=K15,P15,0)+IF(X23=K17,P17,0)+IF(X23=K18,P18,0)+IF(X23=K19,P19,0)+IF(X23=K20,P20,0)+IF(X23=K21,P21,0)+IF(X23=K22,P22,0)+IF(X23=K23,P23,0)+IF(X23=K24,P24,0)+IF(X23=K25,P25,0)+IF(X23=K26,P26,0)</f>
        <v>0</v>
      </c>
      <c r="AD23" s="41">
        <f>[2]DB!BJ23</f>
        <v>0</v>
      </c>
      <c r="AE23" s="41">
        <f>IF(X23=K6,R6,0)+IF(X23=K7,R7,0)+IF(X23=K8,R8,0)+IF(X23=K9,R9,0)+IF(X23=K10,R10,0)+IF(X23=K11,R11,0)+IF(X23=K12,R12,0)+IF(X23=K13,R13,0)+IF(X23=K14,R14,0)+IF(X23=K15,R15,0)+IF(X23=K17,R17,0)+IF(X23=K18,R18,0)+IF(X23=K19,R19,0)+IF(X23=K20,R20,0)+IF(X23=K21,R21,0)+IF(X23=K22,R22,0)+IF(X23=K23,R23,0)+IF(X23=K24,R24,0)+IF(X23=K25,R25,0)+IF(X23=K26,R26,0)</f>
        <v>0</v>
      </c>
      <c r="AF23" s="41">
        <f t="shared" si="6"/>
        <v>0</v>
      </c>
      <c r="AG23" s="41">
        <f>[2]DB!BK23</f>
        <v>0</v>
      </c>
      <c r="AH23" s="41">
        <f>IF(X23=K6,U6,0)+IF(X23=K7,U7,0)+IF(X23=K8,U8,0)+IF(X23=K9,U9,0)+IF(X23=K10,U10,0)+IF(X23=K11,U11,0)+IF(X23=K12,U12,0)+IF(X23=K13,U13,0)+IF(X23=K14,U14,0)+IF(X23=K15,U15,0)+IF(X23=K17,U17,0)+IF(X23=K18,U18,0)+IF(X23=K19,U19,0)+IF(X23=K20,U20,0)+IF(X23=K21,U21,0)+IF(X23=K22,U22,0)+IF(X23=K23,U23,0)+IF(X23=K24,U24,0)+IF(X23=K25,U25,0)+IF(X23=K26,U26,0)</f>
        <v>0</v>
      </c>
      <c r="AI23" s="41">
        <f>IF(X23=K6,V6,0)+IF(X23=K7,V7,0)+IF(X23=K8,V8,0)+IF(X23=K9,V9,0)+IF(X23=K10,V10,0)+IF(X23=K11,V11,0)+IF(X23=K12,V12,0)+IF(X23=K13,V13,0)+IF(X23=K14,V14,0)+IF(X23=K15,V15,0)+IF(X23=K17,V17,0)+IF(X23=K18,V18,0)+IF(X23=K19,V19,0)+IF(X23=K20,V20,0)+IF(X23=K21,V21,0)+IF(X23=K22,V22,0)+IF(X23=K23,V23,0)+IF(X23=K24,V24,0)+IF(X23=K25,V25,0)+IF(X23=K26,V26,0)</f>
        <v>0</v>
      </c>
      <c r="AJ23" s="41">
        <f>[2]DB!BL23</f>
        <v>39</v>
      </c>
      <c r="AK23" s="41">
        <f t="shared" si="7"/>
        <v>40</v>
      </c>
      <c r="AL23" s="41">
        <f>[2]DB!BM23</f>
        <v>11</v>
      </c>
      <c r="AM23" s="41">
        <f t="shared" si="13"/>
        <v>11</v>
      </c>
      <c r="AN23" s="41">
        <f>[2]DB!BN23</f>
        <v>13</v>
      </c>
      <c r="AO23" s="41">
        <f t="shared" si="14"/>
        <v>13</v>
      </c>
      <c r="AP23" s="41">
        <f>[2]DB!BO23</f>
        <v>15</v>
      </c>
      <c r="AQ23" s="41">
        <f t="shared" si="15"/>
        <v>16</v>
      </c>
      <c r="AR23" s="41">
        <f>[2]DB!BP23</f>
        <v>247</v>
      </c>
      <c r="AS23" s="41">
        <f>IF(X23=E6,G6,0)+IF(X23=E7,G7,0)+IF(X23=E8,G8,0)+IF(X23=E9,G9,0)+IF(X23=E10,G10,0)+IF(X23=E12,G12,0)+IF(X23=E13,G13,0)+IF(X23=E14,G14,0)+IF(X23=E15,G15,0)+IF(X23=E16,G16,0)+IF(X23=F6,H6,0)+IF(X23=F7,H7,0)+IF(X23=F8,H8,0)+IF(X23=F9,H9,0)+IF(X23=F10,H10,0)+IF(X23=F12,H12,0)+IF(X23=F13,H13,0)+IF(X23=F14,H14,0)+IF(X23=F15,H15,0)+IF(X23=F16,H16,0)</f>
        <v>4</v>
      </c>
      <c r="AT23" s="41">
        <f t="shared" si="8"/>
        <v>251</v>
      </c>
      <c r="AU23" s="41">
        <f>[2]DB!BQ23</f>
        <v>255</v>
      </c>
      <c r="AV23" s="41">
        <f>IF(X23=E6,H6,0)+IF(X23=E7,H7,0)+IF(X23=E8,H8,0)+IF(X23=E9,H9,0)+IF(X23=E10,H10,0)+IF(X23=E12,H12,0)+IF(X23=E13,H13,0)+IF(X23=E14,H14,0)+IF(X23=E15,H15,0)+IF(X23=E16,H16,0)+IF(X23=F6,G6,0)+IF(X23=F7,G7,0)+IF(X23=F8,G8,0)+IF(X23=F9,G9,0)+IF(X23=F10,G10,0)+IF(X23=F12,G12,0)+IF(X23=F13,G13,0)+IF(X23=F14,G14,0)+IF(X23=F15,G15,0)+IF(X23=F16,G16,0)</f>
        <v>5</v>
      </c>
      <c r="AW23" s="41">
        <f t="shared" si="9"/>
        <v>260</v>
      </c>
      <c r="AX23" s="41">
        <f>[2]DB!BR23</f>
        <v>46</v>
      </c>
      <c r="AY23" s="41">
        <f t="shared" si="10"/>
        <v>0</v>
      </c>
      <c r="AZ23" s="41">
        <f t="shared" si="11"/>
        <v>46</v>
      </c>
      <c r="BA23" s="41">
        <f>[2]DB!BE23</f>
        <v>17</v>
      </c>
      <c r="BB23" s="41">
        <f>RANK(BC23,BC17:BC26,0)+10</f>
        <v>17</v>
      </c>
      <c r="BC23" s="41">
        <f t="shared" si="12"/>
        <v>484840</v>
      </c>
      <c r="BD23" s="42">
        <f>IF(BB23=BB17,IF(Y23&gt;Y17,1,0),0)+IF(BB23=BB18,IF(Y23&gt;Y18,1,0),0)+IF(BB23=BB19,IF(Y23&gt;Y19,1,0),0)+IF(BB23=BB20,IF(Y23&gt;Y20,1,0),0)+IF(BB23=BB21,IF(Y23&gt;Y21,1,0),0)+IF(BB23=BB22,IF(Y23&gt;Y22,1,0),0)+IF(BB23=BB23,IF(Y23&gt;Y23,1,0),0)+IF(BB23=BB24,IF(Y23&gt;Y24,1,0),0)+IF(BB23=BB25,IF(Y23&gt;Y25,1,0),0)+IF(BB23=BB26,IF(Y23&gt;Y26,1,0),0)+BB23</f>
        <v>17</v>
      </c>
      <c r="BE23" s="43">
        <f>IF(BD17=17,BB17,0)+IF(BD18=17,BB18,0)+IF(BD19=17,BB19,0)+IF(BD20=17,BB20,0)+IF(BD21=17,BB21,0)+IF(BD22=17,BB22,0)+IF(BD23=17,BB23,0)+IF(BD24=17,BB24,0)+IF(BD25=17,BB25,0)+IF(BD26=17,BB26,0)</f>
        <v>17</v>
      </c>
      <c r="BF23" s="41" t="str">
        <f>IF(BD17=17,X17,IF(BD18=17,X18,IF(BD19=17,X19,IF(BD20=17,X20,IF(BD21=17,X21,IF(BD22=17,X22,IF(BD23=17,X23,IF(BD24=17,X24,BG23))))))))</f>
        <v>SPVK</v>
      </c>
      <c r="BG23" s="41" t="str">
        <f>IF(BD25=17,X25,X26)</f>
        <v>Harry</v>
      </c>
      <c r="BH23" s="41">
        <f>IF(BD17=17,AA17,0)+IF(BD18=17,AA18,0)+IF(BD19=17,AA19,0)+IF(BD20=17,AA20,0)+IF(BD21=17,AA21,0)+IF(BD22=17,AA22,0)+IF(BD23=17,AA23,0)+IF(BD24=17,AA24,0)+IF(BD25=17,AA25,0)+IF(BD26=17,AA26,0)</f>
        <v>0</v>
      </c>
      <c r="BI23" s="41">
        <f>IF(BD17=17,AC17,0)+IF(BD18=17,AC18,0)+IF(BD19=17,AC19,0)+IF(BD20=17,AC20,0)+IF(BD21=17,AC21,0)+IF(BD22=17,AC22,0)+IF(BD23=17,AC23,0)+IF(BD24=17,AC24,0)+IF(BD25=17,AC25,0)+IF(BD26=17,AC26,0)</f>
        <v>0</v>
      </c>
      <c r="BJ23" s="41">
        <f>IF(BD17=17,AF17,0)+IF(BD18=17,AF18,0)+IF(BD19=17,AF19,0)+IF(BD20=17,AF20,0)+IF(BD21=17,AF21,0)+IF(BD22=17,AF22,0)+IF(BD23=17,AF23,0)+IF(BD24=17,AF24,0)+IF(BD25=17,AF25,0)+IF(BD26=17,AF26,0)</f>
        <v>0</v>
      </c>
      <c r="BK23" s="41">
        <f>IF(BD17=17,AI17,0)+IF(BD18=17,AI18,0)+IF(BD19=17,AI19,0)+IF(BD20=17,AI20,0)+IF(BD21=17,AI21,0)+IF(BD22=17,AI22,0)+IF(BD23=17,AI23,0)+IF(BD24=17,AI24,0)+IF(BD25=17,AI25,0)+IF(BD26=17,AI26,0)</f>
        <v>0</v>
      </c>
      <c r="BL23" s="41">
        <f>IF(BD17=17,AK17,0)+IF(BD18=17,AK18,0)+IF(BD19=17,AK19,0)+IF(BD20=17,AK20,0)+IF(BD21=17,AK21,0)+IF(BD22=17,AK22,0)+IF(BD23=17,AK23,0)+IF(BD24=17,AK24,0)+IF(BD25=17,AK25,0)+IF(BD26=17,AK26,0)</f>
        <v>40</v>
      </c>
      <c r="BM23" s="41">
        <f>IF(BD17=17,AM17,0)+IF(BD18=17,AM18,0)+IF(BD19=17,AM19,0)+IF(BD20=17,AM20,0)+IF(BD21=17,AM21,0)+IF(BD22=17,AM22,0)+IF(BD23=17,AM23,0)+IF(BD24=17,AM24,0)+IF(BD25=17,AM25,0)+IF(BD26=17,AM26,0)</f>
        <v>11</v>
      </c>
      <c r="BN23" s="41">
        <f>IF(BD17=17,AO17,0)+IF(BD18=17,AO18,0)+IF(BD19=17,AO19,0)+IF(BD20=17,AO20,0)+IF(BD21=17,AO21,0)+IF(BD22=17,AO22,0)+IF(BD23=17,AO23,0)+IF(BD24=17,AO24,0)+IF(BD25=17,AO25,0)+IF(BD26=17,AO26,0)</f>
        <v>13</v>
      </c>
      <c r="BO23" s="41">
        <f>IF(BD17=17,AQ17,0)+IF(BD18=17,AQ18,0)+IF(BD19=17,AQ19,0)+IF(BD20=17,AQ20,0)+IF(BD21=17,AQ21,0)+IF(BD22=17,AQ22,0)+IF(BD23=17,AQ23,0)+IF(BD24=17,AQ24,0)+IF(BD25=17,AQ25,0)+IF(BD26=17,AQ26,0)</f>
        <v>16</v>
      </c>
      <c r="BP23" s="41">
        <f>IF(BD17=17,AT17,0)+IF(BD18=17,AT18,0)+IF(BD19=17,AT19,0)+IF(BD20=17,AT20,0)+IF(BD21=17,AT21,0)+IF(BD22=17,AT22,0)+IF(BD23=17,AT23,0)+IF(BD24=17,AT24,0)+IF(BD25=17,AT25,0)+IF(BD26=17,AT26,0)</f>
        <v>251</v>
      </c>
      <c r="BQ23" s="41">
        <f>IF(BD17=17,AW17,0)+IF(BD18=17,AW18,0)+IF(BD19=17,AW19,0)+IF(BD20=17,AW20,0)+IF(BD21=17,AW21,0)+IF(BD22=17,AW22,0)+IF(BD23=17,AW23,0)+IF(BD24=17,AW24,0)+IF(BD25=17,AW25,0)+IF(BD26=17,AW26,0)</f>
        <v>260</v>
      </c>
      <c r="BR23" s="42">
        <f>IF(BD17=17,AZ17,0)+IF(BD18=17,AZ18,0)+IF(BD19=17,AZ19,0)+IF(BD20=17,AZ20,0)+IF(BD21=17,AZ21,0)+IF(BD22=17,AZ22,0)+IF(BD23=17,AZ23,0)+IF(BD24=17,AZ24,0)+IF(BD25=17,AZ25,0)+IF(BD26=17,AZ26,0)</f>
        <v>46</v>
      </c>
    </row>
    <row r="24" spans="1:70" x14ac:dyDescent="0.15">
      <c r="A24" s="41" t="str">
        <f>[2]DB!E24</f>
        <v>Culopip</v>
      </c>
      <c r="B24" s="41" t="str">
        <f>[2]DB!F24</f>
        <v>Percy</v>
      </c>
      <c r="C24" s="41">
        <f>[2]DB!G24</f>
        <v>7</v>
      </c>
      <c r="D24" s="41">
        <f>[2]DB!H24</f>
        <v>8</v>
      </c>
      <c r="E24" s="41" t="str">
        <f>[2]DB!I24</f>
        <v>Culopip</v>
      </c>
      <c r="F24" s="41" t="str">
        <f>[2]DB!J24</f>
        <v>MFP</v>
      </c>
      <c r="G24" s="41">
        <f>'2. Division'!J47</f>
        <v>4</v>
      </c>
      <c r="H24" s="41">
        <f>'2. Division'!P47</f>
        <v>4</v>
      </c>
      <c r="I24" s="41" t="str">
        <f>[2]Puljeprogram!J38</f>
        <v>Nemelig</v>
      </c>
      <c r="J24" s="42" t="str">
        <f>[2]Puljeprogram!L38</f>
        <v>Culopip</v>
      </c>
      <c r="K24" s="43" t="str">
        <f>[2]DB!K24</f>
        <v>Stoke</v>
      </c>
      <c r="L24" s="41">
        <f>[2]DB!L24</f>
        <v>54</v>
      </c>
      <c r="M24" s="41">
        <f>[2]DB!N24</f>
        <v>0</v>
      </c>
      <c r="N24" s="41">
        <f>IF(OR(M24=1,Rækker!AJ7="Disket",DB!V24&gt;5),1,0)</f>
        <v>0</v>
      </c>
      <c r="O24" s="41">
        <f>[2]DB!P24</f>
        <v>0</v>
      </c>
      <c r="P24" s="41">
        <f>IF(OR(O24=1,Rækker!AJ7="Udmeldt"),1,0)</f>
        <v>0</v>
      </c>
      <c r="Q24" s="41">
        <f>[2]DB!S24</f>
        <v>0</v>
      </c>
      <c r="R24" s="41">
        <f>IF(Rækker!AJ7="Res",1,0)</f>
        <v>0</v>
      </c>
      <c r="S24" s="41">
        <f t="shared" si="3"/>
        <v>0</v>
      </c>
      <c r="T24" s="41">
        <f>[2]DB!V24</f>
        <v>0</v>
      </c>
      <c r="U24" s="41">
        <f>IF(Rækker!AJ7="MR",1,0)</f>
        <v>0</v>
      </c>
      <c r="V24" s="41">
        <f t="shared" si="4"/>
        <v>0</v>
      </c>
      <c r="W24" s="42" t="str">
        <f t="shared" si="5"/>
        <v/>
      </c>
      <c r="X24" s="43" t="str">
        <f>[2]DB!BF24</f>
        <v>Steam</v>
      </c>
      <c r="Y24" s="41">
        <f>IF(X24=K6,L6,0)+IF(X24=K7,L7,0)+IF(X24=K8,L8,0)+IF(X24=K9,L9,0)+IF(X24=K10,L10,0)+IF(X24=K11,L11,0)+IF(X24=K12,L12,0)+IF(X24=K13,L13,0)+IF(X24=K14,L14,0)+IF(X24=K15,L15,0)+IF(X24=K17,L17,0)+IF(X24=K18,L18,0)+IF(X24=K19,L19,0)+IF(X24=K20,L20,0)+IF(X24=K21,L21,0)+IF(X24=K22,L22,0)+IF(X24=K23,L23,0)+IF(X24=K24,L24,0)+IF(X24=K25,L25,0)+IF(X24=K26,L26,0)</f>
        <v>53</v>
      </c>
      <c r="Z24" s="41">
        <f>[2]DB!BH24</f>
        <v>0</v>
      </c>
      <c r="AA24" s="41">
        <f>IF(X24=K6,N6,0)+IF(X24=K7,N7,0)+IF(X24=K8,N8,0)+IF(X24=K9,N9,0)+IF(X24=K10,N10,0)+IF(X24=K11,N11,0)+IF(X24=K12,N12,0)+IF(X24=K13,N13,0)+IF(X24=K14,N14,0)+IF(X24=K15,N15,0)+IF(X24=K17,N17,0)+IF(X24=K18,N18,0)+IF(X24=K19,N19,0)+IF(X24=K20,N20,0)+IF(X24=K21,N21,0)+IF(X24=K22,N22,0)+IF(X24=K23,N23,0)+IF(X24=K24,N24,0)+IF(X24=K25,N25,0)+IF(X24=K26,N26,0)</f>
        <v>0</v>
      </c>
      <c r="AB24" s="41">
        <f>[2]DB!BI24</f>
        <v>0</v>
      </c>
      <c r="AC24" s="41">
        <f>IF(X24=K6,P6,0)+IF(X24=K7,P7,0)+IF(X24=K8,P8,0)+IF(X24=K9,P9,0)+IF(X24=K10,P10,0)+IF(X24=K11,P11,0)+IF(X24=K12,P12,0)+IF(X24=K13,P13,0)+IF(X24=K14,P14,0)+IF(X24=K15,P15,0)+IF(X24=K17,P17,0)+IF(X24=K18,P18,0)+IF(X24=K19,P19,0)+IF(X24=K20,P20,0)+IF(X24=K21,P21,0)+IF(X24=K22,P22,0)+IF(X24=K23,P23,0)+IF(X24=K24,P24,0)+IF(X24=K25,P25,0)+IF(X24=K26,P26,0)</f>
        <v>0</v>
      </c>
      <c r="AD24" s="41">
        <f>[2]DB!BJ24</f>
        <v>1</v>
      </c>
      <c r="AE24" s="41">
        <f>IF(X24=K6,R6,0)+IF(X24=K7,R7,0)+IF(X24=K8,R8,0)+IF(X24=K9,R9,0)+IF(X24=K10,R10,0)+IF(X24=K11,R11,0)+IF(X24=K12,R12,0)+IF(X24=K13,R13,0)+IF(X24=K14,R14,0)+IF(X24=K15,R15,0)+IF(X24=K17,R17,0)+IF(X24=K18,R18,0)+IF(X24=K19,R19,0)+IF(X24=K20,R20,0)+IF(X24=K21,R21,0)+IF(X24=K22,R22,0)+IF(X24=K23,R23,0)+IF(X24=K24,R24,0)+IF(X24=K25,R25,0)+IF(X24=K26,R26,0)</f>
        <v>0</v>
      </c>
      <c r="AF24" s="41">
        <f t="shared" si="6"/>
        <v>1</v>
      </c>
      <c r="AG24" s="41">
        <f>[2]DB!BK24</f>
        <v>0</v>
      </c>
      <c r="AH24" s="41">
        <f>IF(X24=K6,U6,0)+IF(X24=K7,U7,0)+IF(X24=K8,U8,0)+IF(X24=K9,U9,0)+IF(X24=K10,U10,0)+IF(X24=K11,U11,0)+IF(X24=K12,U12,0)+IF(X24=K13,U13,0)+IF(X24=K14,U14,0)+IF(X24=K15,U15,0)+IF(X24=K17,U17,0)+IF(X24=K18,U18,0)+IF(X24=K19,U19,0)+IF(X24=K20,U20,0)+IF(X24=K21,U21,0)+IF(X24=K22,U22,0)+IF(X24=K23,U23,0)+IF(X24=K24,U24,0)+IF(X24=K25,U25,0)+IF(X24=K26,U26,0)</f>
        <v>0</v>
      </c>
      <c r="AI24" s="41">
        <f>IF(X24=K6,V6,0)+IF(X24=K7,V7,0)+IF(X24=K8,V8,0)+IF(X24=K9,V9,0)+IF(X24=K10,V10,0)+IF(X24=K11,V11,0)+IF(X24=K12,V12,0)+IF(X24=K13,V13,0)+IF(X24=K14,V14,0)+IF(X24=K15,V15,0)+IF(X24=K17,V17,0)+IF(X24=K18,V18,0)+IF(X24=K19,V19,0)+IF(X24=K20,V20,0)+IF(X24=K21,V21,0)+IF(X24=K22,V22,0)+IF(X24=K23,V23,0)+IF(X24=K24,V24,0)+IF(X24=K25,V25,0)+IF(X24=K26,V26,0)</f>
        <v>0</v>
      </c>
      <c r="AJ24" s="41">
        <f>[2]DB!BL24</f>
        <v>39</v>
      </c>
      <c r="AK24" s="41">
        <f t="shared" si="7"/>
        <v>40</v>
      </c>
      <c r="AL24" s="41">
        <f>[2]DB!BM24</f>
        <v>11</v>
      </c>
      <c r="AM24" s="41">
        <f t="shared" si="13"/>
        <v>11</v>
      </c>
      <c r="AN24" s="41">
        <f>[2]DB!BN24</f>
        <v>10</v>
      </c>
      <c r="AO24" s="41">
        <f t="shared" si="14"/>
        <v>11</v>
      </c>
      <c r="AP24" s="41">
        <f>[2]DB!BO24</f>
        <v>18</v>
      </c>
      <c r="AQ24" s="41">
        <f t="shared" si="15"/>
        <v>18</v>
      </c>
      <c r="AR24" s="41">
        <f>[2]DB!BP24</f>
        <v>241</v>
      </c>
      <c r="AS24" s="41">
        <f>IF(X24=E6,G6,0)+IF(X24=E7,G7,0)+IF(X24=E8,G8,0)+IF(X24=E9,G9,0)+IF(X24=E10,G10,0)+IF(X24=E12,G12,0)+IF(X24=E13,G13,0)+IF(X24=E14,G14,0)+IF(X24=E15,G15,0)+IF(X24=E16,G16,0)+IF(X24=F6,H6,0)+IF(X24=F7,H7,0)+IF(X24=F8,H8,0)+IF(X24=F9,H9,0)+IF(X24=F10,H10,0)+IF(X24=F12,H12,0)+IF(X24=F13,H13,0)+IF(X24=F14,H14,0)+IF(X24=F15,H15,0)+IF(X24=F16,H16,0)</f>
        <v>3</v>
      </c>
      <c r="AT24" s="41">
        <f t="shared" si="8"/>
        <v>244</v>
      </c>
      <c r="AU24" s="41">
        <f>[2]DB!BQ24</f>
        <v>254</v>
      </c>
      <c r="AV24" s="41">
        <f>IF(X24=E6,H6,0)+IF(X24=E7,H7,0)+IF(X24=E8,H8,0)+IF(X24=E9,H9,0)+IF(X24=E10,H10,0)+IF(X24=E12,H12,0)+IF(X24=E13,H13,0)+IF(X24=E14,H14,0)+IF(X24=E15,H15,0)+IF(X24=E16,H16,0)+IF(X24=F6,G6,0)+IF(X24=F7,G7,0)+IF(X24=F8,G8,0)+IF(X24=F9,G9,0)+IF(X24=F10,G10,0)+IF(X24=F12,G12,0)+IF(X24=F13,G13,0)+IF(X24=F14,G14,0)+IF(X24=F15,G15,0)+IF(X24=F16,G16,0)</f>
        <v>3</v>
      </c>
      <c r="AW24" s="41">
        <f t="shared" si="9"/>
        <v>257</v>
      </c>
      <c r="AX24" s="41">
        <f>[2]DB!BR24</f>
        <v>43</v>
      </c>
      <c r="AY24" s="41">
        <f t="shared" si="10"/>
        <v>1</v>
      </c>
      <c r="AZ24" s="41">
        <f t="shared" si="11"/>
        <v>44</v>
      </c>
      <c r="BA24" s="41">
        <f>[2]DB!BE24</f>
        <v>18</v>
      </c>
      <c r="BB24" s="41">
        <f>RANK(BC24,BC17:BC26,0)+10</f>
        <v>18</v>
      </c>
      <c r="BC24" s="41">
        <f t="shared" si="12"/>
        <v>464143</v>
      </c>
      <c r="BD24" s="42">
        <f>IF(BB24=BB17,IF(Y24&gt;Y17,1,0),0)+IF(BB24=BB18,IF(Y24&gt;Y18,1,0),0)+IF(BB24=BB19,IF(Y24&gt;Y19,1,0),0)+IF(BB24=BB20,IF(Y24&gt;Y20,1,0),0)+IF(BB24=BB21,IF(Y24&gt;Y21,1,0),0)+IF(BB24=BB22,IF(Y24&gt;Y22,1,0),0)+IF(BB24=BB23,IF(Y24&gt;Y23,1,0),0)+IF(BB24=BB24,IF(Y24&gt;Y24,1,0),0)+IF(BB24=BB25,IF(Y24&gt;Y25,1,0),0)+IF(BB24=BB26,IF(Y24&gt;Y26,1,0),0)+BB24</f>
        <v>18</v>
      </c>
      <c r="BE24" s="43">
        <f>IF(BD17=18,BB17,0)+IF(BD18=18,BB18,0)+IF(BD19=18,BB19,0)+IF(BD20=18,BB20,0)+IF(BD21=18,BB21,0)+IF(BD22=18,BB22,0)+IF(BD23=18,BB23,0)+IF(BD24=18,BB24,0)+IF(BD25=18,BB25,0)+IF(BD26=18,BB26,0)</f>
        <v>18</v>
      </c>
      <c r="BF24" s="41" t="str">
        <f>IF(BD17=18,X17,IF(BD18=18,X18,IF(BD19=18,X19,IF(BD20=18,X20,IF(BD21=18,X21,IF(BD22=18,X22,IF(BD23=18,X23,IF(BD24=18,X24,BG24))))))))</f>
        <v>Steam</v>
      </c>
      <c r="BG24" s="41" t="str">
        <f>IF(BD25=18,X25,X26)</f>
        <v>Harry</v>
      </c>
      <c r="BH24" s="41">
        <f>IF(BD17=18,AA17,0)+IF(BD18=18,AA18,0)+IF(BD19=18,AA19,0)+IF(BD20=18,AA20,0)+IF(BD21=18,AA21,0)+IF(BD22=18,AA22,0)+IF(BD23=18,AA23,0)+IF(BD24=18,AA24,0)+IF(BD25=18,AA25,0)+IF(BD26=18,AA26,0)</f>
        <v>0</v>
      </c>
      <c r="BI24" s="41">
        <f>IF(BD17=18,AC17,0)+IF(BD18=18,AC18,0)+IF(BD19=18,AC19,0)+IF(BD20=18,AC20,0)+IF(BD21=18,AC21,0)+IF(BD22=18,AC22,0)+IF(BD23=18,AC23,0)+IF(BD24=18,AC24,0)+IF(BD25=18,AC25,0)+IF(BD26=18,AC26,0)</f>
        <v>0</v>
      </c>
      <c r="BJ24" s="41">
        <f>IF(BD17=18,AF17,0)+IF(BD18=18,AF18,0)+IF(BD19=18,AF19,0)+IF(BD20=18,AF20,0)+IF(BD21=18,AF21,0)+IF(BD22=18,AF22,0)+IF(BD23=18,AF23,0)+IF(BD24=18,AF24,0)+IF(BD25=18,AF25,0)+IF(BD26=18,AF26,0)</f>
        <v>1</v>
      </c>
      <c r="BK24" s="41">
        <f>IF(BD17=18,AI17,0)+IF(BD18=18,AI18,0)+IF(BD19=18,AI19,0)+IF(BD20=18,AI20,0)+IF(BD21=18,AI21,0)+IF(BD22=18,AI22,0)+IF(BD23=18,AI23,0)+IF(BD24=18,AI24,0)+IF(BD25=18,AI25,0)+IF(BD26=18,AI26,0)</f>
        <v>0</v>
      </c>
      <c r="BL24" s="41">
        <f>IF(BD17=18,AK17,0)+IF(BD18=18,AK18,0)+IF(BD19=18,AK19,0)+IF(BD20=18,AK20,0)+IF(BD21=18,AK21,0)+IF(BD22=18,AK22,0)+IF(BD23=18,AK23,0)+IF(BD24=18,AK24,0)+IF(BD25=18,AK25,0)+IF(BD26=18,AK26,0)</f>
        <v>40</v>
      </c>
      <c r="BM24" s="41">
        <f>IF(BD17=18,AM17,0)+IF(BD18=18,AM18,0)+IF(BD19=18,AM19,0)+IF(BD20=18,AM20,0)+IF(BD21=18,AM21,0)+IF(BD22=18,AM22,0)+IF(BD23=18,AM23,0)+IF(BD24=18,AM24,0)+IF(BD25=18,AM25,0)+IF(BD26=18,AM26,0)</f>
        <v>11</v>
      </c>
      <c r="BN24" s="41">
        <f>IF(BD17=18,AO17,0)+IF(BD18=18,AO18,0)+IF(BD19=18,AO19,0)+IF(BD20=18,AO20,0)+IF(BD21=18,AO21,0)+IF(BD22=18,AO22,0)+IF(BD23=18,AO23,0)+IF(BD24=18,AO24,0)+IF(BD25=18,AO25,0)+IF(BD26=18,AO26,0)</f>
        <v>11</v>
      </c>
      <c r="BO24" s="41">
        <f>IF(BD17=18,AQ17,0)+IF(BD18=18,AQ18,0)+IF(BD19=18,AQ19,0)+IF(BD20=18,AQ20,0)+IF(BD21=18,AQ21,0)+IF(BD22=18,AQ22,0)+IF(BD23=18,AQ23,0)+IF(BD24=18,AQ24,0)+IF(BD25=18,AQ25,0)+IF(BD26=18,AQ26,0)</f>
        <v>18</v>
      </c>
      <c r="BP24" s="41">
        <f>IF(BD17=18,AT17,0)+IF(BD18=18,AT18,0)+IF(BD19=18,AT19,0)+IF(BD20=18,AT20,0)+IF(BD21=18,AT21,0)+IF(BD22=18,AT22,0)+IF(BD23=18,AT23,0)+IF(BD24=18,AT24,0)+IF(BD25=18,AT25,0)+IF(BD26=18,AT26,0)</f>
        <v>244</v>
      </c>
      <c r="BQ24" s="41">
        <f>IF(BD17=18,AW17,0)+IF(BD18=18,AW18,0)+IF(BD19=18,AW19,0)+IF(BD20=18,AW20,0)+IF(BD21=18,AW21,0)+IF(BD22=18,AW22,0)+IF(BD23=18,AW23,0)+IF(BD24=18,AW24,0)+IF(BD25=18,AW25,0)+IF(BD26=18,AW26,0)</f>
        <v>257</v>
      </c>
      <c r="BR24" s="42">
        <f>IF(BD17=18,AZ17,0)+IF(BD18=18,AZ18,0)+IF(BD19=18,AZ19,0)+IF(BD20=18,AZ20,0)+IF(BD21=18,AZ21,0)+IF(BD22=18,AZ22,0)+IF(BD23=18,AZ23,0)+IF(BD24=18,AZ24,0)+IF(BD25=18,AZ25,0)+IF(BD26=18,AZ26,0)</f>
        <v>44</v>
      </c>
    </row>
    <row r="25" spans="1:70" x14ac:dyDescent="0.15">
      <c r="A25" s="41" t="str">
        <f>[2]DB!E25</f>
        <v>MFP</v>
      </c>
      <c r="B25" s="41" t="str">
        <f>[2]DB!F25</f>
        <v>Agger</v>
      </c>
      <c r="C25" s="41">
        <f>[2]DB!G25</f>
        <v>9</v>
      </c>
      <c r="D25" s="41">
        <f>[2]DB!H25</f>
        <v>9</v>
      </c>
      <c r="E25" s="41" t="str">
        <f>[2]DB!I25</f>
        <v>Agger</v>
      </c>
      <c r="F25" s="41" t="str">
        <f>[2]DB!J25</f>
        <v>Nemelig</v>
      </c>
      <c r="G25" s="41">
        <f>'2. Division'!V47</f>
        <v>3</v>
      </c>
      <c r="H25" s="41">
        <f>'2. Division'!AB47</f>
        <v>4</v>
      </c>
      <c r="I25" s="41" t="str">
        <f>[2]Puljeprogram!J39</f>
        <v>MFP</v>
      </c>
      <c r="J25" s="42" t="str">
        <f>[2]Puljeprogram!L39</f>
        <v>Percy</v>
      </c>
      <c r="K25" s="43" t="str">
        <f>[2]DB!K25</f>
        <v>Tynde</v>
      </c>
      <c r="L25" s="41">
        <f>[2]DB!L25</f>
        <v>56</v>
      </c>
      <c r="M25" s="41">
        <f>[2]DB!N25</f>
        <v>0</v>
      </c>
      <c r="N25" s="41">
        <f>IF(OR(M25=1,Rækker!AL7="Disket",DB!V25&gt;5),1,0)</f>
        <v>0</v>
      </c>
      <c r="O25" s="41">
        <f>[2]DB!P25</f>
        <v>0</v>
      </c>
      <c r="P25" s="41">
        <f>IF(OR(O25=1,Rækker!AL7="Udmeldt"),1,0)</f>
        <v>0</v>
      </c>
      <c r="Q25" s="41">
        <f>[2]DB!S25</f>
        <v>1</v>
      </c>
      <c r="R25" s="41">
        <f>IF(Rækker!AL7="Res",1,0)</f>
        <v>0</v>
      </c>
      <c r="S25" s="41">
        <f t="shared" si="3"/>
        <v>1</v>
      </c>
      <c r="T25" s="41">
        <f>[2]DB!V25</f>
        <v>0</v>
      </c>
      <c r="U25" s="41">
        <f>IF(Rækker!AL7="MR",1,0)</f>
        <v>0</v>
      </c>
      <c r="V25" s="41">
        <f t="shared" si="4"/>
        <v>0</v>
      </c>
      <c r="W25" s="42" t="str">
        <f t="shared" si="5"/>
        <v/>
      </c>
      <c r="X25" s="43" t="str">
        <f>[2]DB!BF25</f>
        <v>Murer</v>
      </c>
      <c r="Y25" s="41">
        <f>IF(X25=K6,L6,0)+IF(X25=K7,L7,0)+IF(X25=K8,L8,0)+IF(X25=K9,L9,0)+IF(X25=K10,L10,0)+IF(X25=K11,L11,0)+IF(X25=K12,L12,0)+IF(X25=K13,L13,0)+IF(X25=K14,L14,0)+IF(X25=K15,L15,0)+IF(X25=K17,L17,0)+IF(X25=K18,L18,0)+IF(X25=K19,L19,0)+IF(X25=K20,L20,0)+IF(X25=K21,L21,0)+IF(X25=K22,L22,0)+IF(X25=K23,L23,0)+IF(X25=K24,L24,0)+IF(X25=K25,L25,0)+IF(X25=K26,L26,0)</f>
        <v>41</v>
      </c>
      <c r="Z25" s="41">
        <f>[2]DB!BH25</f>
        <v>0</v>
      </c>
      <c r="AA25" s="41">
        <f>IF(X25=K6,N6,0)+IF(X25=K7,N7,0)+IF(X25=K8,N8,0)+IF(X25=K9,N9,0)+IF(X25=K10,N10,0)+IF(X25=K11,N11,0)+IF(X25=K12,N12,0)+IF(X25=K13,N13,0)+IF(X25=K14,N14,0)+IF(X25=K15,N15,0)+IF(X25=K17,N17,0)+IF(X25=K18,N18,0)+IF(X25=K19,N19,0)+IF(X25=K20,N20,0)+IF(X25=K21,N21,0)+IF(X25=K22,N22,0)+IF(X25=K23,N23,0)+IF(X25=K24,N24,0)+IF(X25=K25,N25,0)+IF(X25=K26,N26,0)</f>
        <v>0</v>
      </c>
      <c r="AB25" s="41">
        <f>[2]DB!BI25</f>
        <v>0</v>
      </c>
      <c r="AC25" s="41">
        <f>IF(X25=K6,P6,0)+IF(X25=K7,P7,0)+IF(X25=K8,P8,0)+IF(X25=K9,P9,0)+IF(X25=K10,P10,0)+IF(X25=K11,P11,0)+IF(X25=K12,P12,0)+IF(X25=K13,P13,0)+IF(X25=K14,P14,0)+IF(X25=K15,P15,0)+IF(X25=K17,P17,0)+IF(X25=K18,P18,0)+IF(X25=K19,P19,0)+IF(X25=K20,P20,0)+IF(X25=K21,P21,0)+IF(X25=K22,P22,0)+IF(X25=K23,P23,0)+IF(X25=K24,P24,0)+IF(X25=K25,P25,0)+IF(X25=K26,P26,0)</f>
        <v>0</v>
      </c>
      <c r="AD25" s="41">
        <f>[2]DB!BJ25</f>
        <v>0</v>
      </c>
      <c r="AE25" s="41">
        <f>IF(X25=K6,R6,0)+IF(X25=K7,R7,0)+IF(X25=K8,R8,0)+IF(X25=K9,R9,0)+IF(X25=K10,R10,0)+IF(X25=K11,R11,0)+IF(X25=K12,R12,0)+IF(X25=K13,R13,0)+IF(X25=K14,R14,0)+IF(X25=K15,R15,0)+IF(X25=K17,R17,0)+IF(X25=K18,R18,0)+IF(X25=K19,R19,0)+IF(X25=K20,R20,0)+IF(X25=K21,R21,0)+IF(X25=K22,R22,0)+IF(X25=K23,R23,0)+IF(X25=K24,R24,0)+IF(X25=K25,R25,0)+IF(X25=K26,R26,0)</f>
        <v>0</v>
      </c>
      <c r="AF25" s="41">
        <f t="shared" si="6"/>
        <v>0</v>
      </c>
      <c r="AG25" s="41">
        <f>[2]DB!BK25</f>
        <v>0</v>
      </c>
      <c r="AH25" s="41">
        <f>IF(X25=K6,U6,0)+IF(X25=K7,U7,0)+IF(X25=K8,U8,0)+IF(X25=K9,U9,0)+IF(X25=K10,U10,0)+IF(X25=K11,U11,0)+IF(X25=K12,U12,0)+IF(X25=K13,U13,0)+IF(X25=K14,U14,0)+IF(X25=K15,U15,0)+IF(X25=K17,U17,0)+IF(X25=K18,U18,0)+IF(X25=K19,U19,0)+IF(X25=K20,U20,0)+IF(X25=K21,U21,0)+IF(X25=K22,U22,0)+IF(X25=K23,U23,0)+IF(X25=K24,U24,0)+IF(X25=K25,U25,0)+IF(X25=K26,U26,0)</f>
        <v>0</v>
      </c>
      <c r="AI25" s="41">
        <f>IF(X25=K6,V6,0)+IF(X25=K7,V7,0)+IF(X25=K8,V8,0)+IF(X25=K9,V9,0)+IF(X25=K10,V10,0)+IF(X25=K11,V11,0)+IF(X25=K12,V12,0)+IF(X25=K13,V13,0)+IF(X25=K14,V14,0)+IF(X25=K15,V15,0)+IF(X25=K17,V17,0)+IF(X25=K18,V18,0)+IF(X25=K19,V19,0)+IF(X25=K20,V20,0)+IF(X25=K21,V21,0)+IF(X25=K22,V22,0)+IF(X25=K23,V23,0)+IF(X25=K24,V24,0)+IF(X25=K25,V25,0)+IF(X25=K26,V26,0)</f>
        <v>0</v>
      </c>
      <c r="AJ25" s="41">
        <f>[2]DB!BL25</f>
        <v>39</v>
      </c>
      <c r="AK25" s="41">
        <f t="shared" si="7"/>
        <v>40</v>
      </c>
      <c r="AL25" s="41">
        <f>[2]DB!BM25</f>
        <v>9</v>
      </c>
      <c r="AM25" s="41">
        <f t="shared" si="13"/>
        <v>9</v>
      </c>
      <c r="AN25" s="41">
        <f>[2]DB!BN25</f>
        <v>10</v>
      </c>
      <c r="AO25" s="41">
        <f t="shared" si="14"/>
        <v>10</v>
      </c>
      <c r="AP25" s="41">
        <f>[2]DB!BO25</f>
        <v>20</v>
      </c>
      <c r="AQ25" s="41">
        <f t="shared" si="15"/>
        <v>21</v>
      </c>
      <c r="AR25" s="41">
        <f>[2]DB!BP25</f>
        <v>237</v>
      </c>
      <c r="AS25" s="41">
        <f>IF(X25=E6,G6,0)+IF(X25=E7,G7,0)+IF(X25=E8,G8,0)+IF(X25=E9,G9,0)+IF(X25=E10,G10,0)+IF(X25=E12,G12,0)+IF(X25=E13,G13,0)+IF(X25=E14,G14,0)+IF(X25=E15,G15,0)+IF(X25=E16,G16,0)+IF(X25=F6,H6,0)+IF(X25=F7,H7,0)+IF(X25=F8,H8,0)+IF(X25=F9,H9,0)+IF(X25=F10,H10,0)+IF(X25=F12,H12,0)+IF(X25=F13,H13,0)+IF(X25=F14,H14,0)+IF(X25=F15,H15,0)+IF(X25=F16,H16,0)</f>
        <v>3</v>
      </c>
      <c r="AT25" s="41">
        <f t="shared" si="8"/>
        <v>240</v>
      </c>
      <c r="AU25" s="41">
        <f>[2]DB!BQ25</f>
        <v>249</v>
      </c>
      <c r="AV25" s="41">
        <f>IF(X25=E6,H6,0)+IF(X25=E7,H7,0)+IF(X25=E8,H8,0)+IF(X25=E9,H9,0)+IF(X25=E10,H10,0)+IF(X25=E12,H12,0)+IF(X25=E13,H13,0)+IF(X25=E14,H14,0)+IF(X25=E15,H15,0)+IF(X25=E16,H16,0)+IF(X25=F6,G6,0)+IF(X25=F7,G7,0)+IF(X25=F8,G8,0)+IF(X25=F9,G9,0)+IF(X25=F10,G10,0)+IF(X25=F12,G12,0)+IF(X25=F13,G13,0)+IF(X25=F14,G14,0)+IF(X25=F15,G15,0)+IF(X25=F16,G16,0)</f>
        <v>5</v>
      </c>
      <c r="AW25" s="41">
        <f t="shared" si="9"/>
        <v>254</v>
      </c>
      <c r="AX25" s="41">
        <f>[2]DB!BR25</f>
        <v>37</v>
      </c>
      <c r="AY25" s="41">
        <f t="shared" si="10"/>
        <v>0</v>
      </c>
      <c r="AZ25" s="41">
        <f t="shared" si="11"/>
        <v>37</v>
      </c>
      <c r="BA25" s="41">
        <f>[2]DB!BE25</f>
        <v>19</v>
      </c>
      <c r="BB25" s="41">
        <f>RANK(BC25,BC17:BC26,0)+10</f>
        <v>20</v>
      </c>
      <c r="BC25" s="41">
        <f t="shared" si="12"/>
        <v>393746</v>
      </c>
      <c r="BD25" s="42">
        <f>IF(BB25=BB17,IF(Y25&gt;Y17,1,0),0)+IF(BB25=BB18,IF(Y25&gt;Y18,1,0),0)+IF(BB25=BB19,IF(Y25&gt;Y19,1,0),0)+IF(BB25=BB20,IF(Y25&gt;Y20,1,0),0)+IF(BB25=BB21,IF(Y25&gt;Y21,1,0),0)+IF(BB25=BB22,IF(Y25&gt;Y22,1,0),0)+IF(BB25=BB23,IF(Y25&gt;Y23,1,0),0)+IF(BB25=BB24,IF(Y25&gt;Y24,1,0),0)+IF(BB25=BB25,IF(Y25&gt;Y25,1,0),0)+IF(BB25=BB26,IF(Y25&gt;Y26,1,0),0)+BB25</f>
        <v>20</v>
      </c>
      <c r="BE25" s="43">
        <f>IF(BD17=19,BB17,0)+IF(BD18=19,BB18,0)+IF(BD19=19,BB19,0)+IF(BD20=19,BB20,0)+IF(BD21=19,BB21,0)+IF(BD22=19,BB22,0)+IF(BD23=19,BB23,0)+IF(BD24=19,BB24,0)+IF(BD25=19,BB25,0)+IF(BD26=19,BB26,0)</f>
        <v>19</v>
      </c>
      <c r="BF25" s="41" t="str">
        <f>IF(BD17=19,X17,IF(BD18=19,X18,IF(BD19=19,X19,IF(BD20=19,X20,IF(BD21=19,X21,IF(BD22=19,X22,IF(BD23=19,X23,IF(BD24=19,X24,BG25))))))))</f>
        <v>Harry</v>
      </c>
      <c r="BG25" s="41" t="str">
        <f>IF(BD25=19,X25,X26)</f>
        <v>Harry</v>
      </c>
      <c r="BH25" s="41">
        <f>IF(BD17=19,AA17,0)+IF(BD18=19,AA18,0)+IF(BD19=19,AA19,0)+IF(BD20=19,AA20,0)+IF(BD21=19,AA21,0)+IF(BD22=19,AA22,0)+IF(BD23=19,AA23,0)+IF(BD24=19,AA24,0)+IF(BD25=19,AA25,0)+IF(BD26=19,AA26,0)</f>
        <v>0</v>
      </c>
      <c r="BI25" s="41">
        <f>IF(BD17=19,AC17,0)+IF(BD18=19,AC18,0)+IF(BD19=19,AC19,0)+IF(BD20=19,AC20,0)+IF(BD21=19,AC21,0)+IF(BD22=19,AC22,0)+IF(BD23=19,AC23,0)+IF(BD24=19,AC24,0)+IF(BD25=19,AC25,0)+IF(BD26=19,AC26,0)</f>
        <v>0</v>
      </c>
      <c r="BJ25" s="41">
        <f>IF(BD17=19,AF17,0)+IF(BD18=19,AF18,0)+IF(BD19=19,AF19,0)+IF(BD20=19,AF20,0)+IF(BD21=19,AF21,0)+IF(BD22=19,AF22,0)+IF(BD23=19,AF23,0)+IF(BD24=19,AF24,0)+IF(BD25=19,AF25,0)+IF(BD26=19,AF26,0)</f>
        <v>0</v>
      </c>
      <c r="BK25" s="41">
        <f>IF(BD17=19,AI17,0)+IF(BD18=19,AI18,0)+IF(BD19=19,AI19,0)+IF(BD20=19,AI20,0)+IF(BD21=19,AI21,0)+IF(BD22=19,AI22,0)+IF(BD23=19,AI23,0)+IF(BD24=19,AI24,0)+IF(BD25=19,AI25,0)+IF(BD26=19,AI26,0)</f>
        <v>0</v>
      </c>
      <c r="BL25" s="41">
        <f>IF(BD17=19,AK17,0)+IF(BD18=19,AK18,0)+IF(BD19=19,AK19,0)+IF(BD20=19,AK20,0)+IF(BD21=19,AK21,0)+IF(BD22=19,AK22,0)+IF(BD23=19,AK23,0)+IF(BD24=19,AK24,0)+IF(BD25=19,AK25,0)+IF(BD26=19,AK26,0)</f>
        <v>40</v>
      </c>
      <c r="BM25" s="41">
        <f>IF(BD17=19,AM17,0)+IF(BD18=19,AM18,0)+IF(BD19=19,AM19,0)+IF(BD20=19,AM20,0)+IF(BD21=19,AM21,0)+IF(BD22=19,AM22,0)+IF(BD23=19,AM23,0)+IF(BD24=19,AM24,0)+IF(BD25=19,AM25,0)+IF(BD26=19,AM26,0)</f>
        <v>8</v>
      </c>
      <c r="BN25" s="41">
        <f>IF(BD17=19,AO17,0)+IF(BD18=19,AO18,0)+IF(BD19=19,AO19,0)+IF(BD20=19,AO20,0)+IF(BD21=19,AO21,0)+IF(BD22=19,AO22,0)+IF(BD23=19,AO23,0)+IF(BD24=19,AO24,0)+IF(BD25=19,AO25,0)+IF(BD26=19,AO26,0)</f>
        <v>15</v>
      </c>
      <c r="BO25" s="41">
        <f>IF(BD17=19,AQ17,0)+IF(BD18=19,AQ18,0)+IF(BD19=19,AQ19,0)+IF(BD20=19,AQ20,0)+IF(BD21=19,AQ21,0)+IF(BD22=19,AQ22,0)+IF(BD23=19,AQ23,0)+IF(BD24=19,AQ24,0)+IF(BD25=19,AQ25,0)+IF(BD26=19,AQ26,0)</f>
        <v>17</v>
      </c>
      <c r="BP25" s="41">
        <f>IF(BD17=19,AT17,0)+IF(BD18=19,AT18,0)+IF(BD19=19,AT19,0)+IF(BD20=19,AT20,0)+IF(BD21=19,AT21,0)+IF(BD22=19,AT22,0)+IF(BD23=19,AT23,0)+IF(BD24=19,AT24,0)+IF(BD25=19,AT25,0)+IF(BD26=19,AT26,0)</f>
        <v>246</v>
      </c>
      <c r="BQ25" s="41">
        <f>IF(BD17=19,AW17,0)+IF(BD18=19,AW18,0)+IF(BD19=19,AW19,0)+IF(BD20=19,AW20,0)+IF(BD21=19,AW21,0)+IF(BD22=19,AW22,0)+IF(BD23=19,AW23,0)+IF(BD24=19,AW24,0)+IF(BD25=19,AW25,0)+IF(BD26=19,AW26,0)</f>
        <v>259</v>
      </c>
      <c r="BR25" s="42">
        <f>IF(BD17=19,AZ17,0)+IF(BD18=19,AZ18,0)+IF(BD19=19,AZ19,0)+IF(BD20=19,AZ20,0)+IF(BD21=19,AZ21,0)+IF(BD22=19,AZ22,0)+IF(BD23=19,AZ23,0)+IF(BD24=19,AZ24,0)+IF(BD25=19,AZ25,0)+IF(BD26=19,AZ26,0)</f>
        <v>39</v>
      </c>
    </row>
    <row r="26" spans="1:70" x14ac:dyDescent="0.15">
      <c r="A26" s="41" t="str">
        <f>[2]DB!E26</f>
        <v>Nemelig</v>
      </c>
      <c r="B26" s="41" t="str">
        <f>[2]DB!F26</f>
        <v>IANRUSH</v>
      </c>
      <c r="C26" s="41">
        <f>[2]DB!G26</f>
        <v>8</v>
      </c>
      <c r="D26" s="41">
        <f>[2]DB!H26</f>
        <v>8</v>
      </c>
      <c r="E26" s="41" t="str">
        <f>[2]DB!I26</f>
        <v>IANRUSH</v>
      </c>
      <c r="F26" s="41" t="str">
        <f>[2]DB!J26</f>
        <v>Livpool</v>
      </c>
      <c r="G26" s="41">
        <f>'2. Division'!AH47</f>
        <v>4</v>
      </c>
      <c r="H26" s="41">
        <f>'2. Division'!AN47</f>
        <v>2</v>
      </c>
      <c r="I26" s="41" t="str">
        <f>[2]Puljeprogram!J40</f>
        <v>Livpool</v>
      </c>
      <c r="J26" s="42" t="str">
        <f>[2]Puljeprogram!L40</f>
        <v>Agger</v>
      </c>
      <c r="K26" s="43" t="str">
        <f>[2]DB!K26</f>
        <v>United</v>
      </c>
      <c r="L26" s="41">
        <f>[2]DB!L26</f>
        <v>58</v>
      </c>
      <c r="M26" s="41">
        <f>[2]DB!N26</f>
        <v>0</v>
      </c>
      <c r="N26" s="41">
        <f>IF(OR(M26=1,Rækker!AN7="Disket",DB!V26&gt;5),1,0)</f>
        <v>0</v>
      </c>
      <c r="O26" s="41">
        <f>[2]DB!P26</f>
        <v>0</v>
      </c>
      <c r="P26" s="41">
        <f>IF(OR(O26=1,Rækker!AN7="Udmeldt"),1,0)</f>
        <v>0</v>
      </c>
      <c r="Q26" s="41">
        <f>[2]DB!S26</f>
        <v>0</v>
      </c>
      <c r="R26" s="41">
        <f>IF(Rækker!AN7="Res",1,0)</f>
        <v>0</v>
      </c>
      <c r="S26" s="41">
        <f t="shared" si="3"/>
        <v>0</v>
      </c>
      <c r="T26" s="41">
        <f>[2]DB!V26</f>
        <v>0</v>
      </c>
      <c r="U26" s="41">
        <f>IF(Rækker!AN7="MR",1,0)</f>
        <v>0</v>
      </c>
      <c r="V26" s="41">
        <f t="shared" si="4"/>
        <v>0</v>
      </c>
      <c r="W26" s="42" t="str">
        <f t="shared" si="5"/>
        <v/>
      </c>
      <c r="X26" s="43" t="str">
        <f>[2]DB!BF26</f>
        <v>Harry</v>
      </c>
      <c r="Y26" s="41">
        <f>IF(X26=K6,L6,0)+IF(X26=K7,L7,0)+IF(X26=K8,L8,0)+IF(X26=K9,L9,0)+IF(X26=K10,L10,0)+IF(X26=K11,L11,0)+IF(X26=K12,L12,0)+IF(X26=K13,L13,0)+IF(X26=K14,L14,0)+IF(X26=K15,L15,0)+IF(X26=K17,L17,0)+IF(X26=K18,L18,0)+IF(X26=K19,L19,0)+IF(X26=K20,L20,0)+IF(X26=K21,L21,0)+IF(X26=K22,L22,0)+IF(X26=K23,L23,0)+IF(X26=K24,L24,0)+IF(X26=K25,L25,0)+IF(X26=K26,L26,0)</f>
        <v>21</v>
      </c>
      <c r="Z26" s="41">
        <f>[2]DB!BH26</f>
        <v>0</v>
      </c>
      <c r="AA26" s="41">
        <f>IF(X26=K6,N6,0)+IF(X26=K7,N7,0)+IF(X26=K8,N8,0)+IF(X26=K9,N9,0)+IF(X26=K10,N10,0)+IF(X26=K11,N11,0)+IF(X26=K12,N12,0)+IF(X26=K13,N13,0)+IF(X26=K14,N14,0)+IF(X26=K15,N15,0)+IF(X26=K17,N17,0)+IF(X26=K18,N18,0)+IF(X26=K19,N19,0)+IF(X26=K20,N20,0)+IF(X26=K21,N21,0)+IF(X26=K22,N22,0)+IF(X26=K23,N23,0)+IF(X26=K24,N24,0)+IF(X26=K25,N25,0)+IF(X26=K26,N26,0)</f>
        <v>0</v>
      </c>
      <c r="AB26" s="41">
        <f>[2]DB!BI26</f>
        <v>0</v>
      </c>
      <c r="AC26" s="41">
        <f>IF(X26=K6,P6,0)+IF(X26=K7,P7,0)+IF(X26=K8,P8,0)+IF(X26=K9,P9,0)+IF(X26=K10,P10,0)+IF(X26=K11,P11,0)+IF(X26=K12,P12,0)+IF(X26=K13,P13,0)+IF(X26=K14,P14,0)+IF(X26=K15,P15,0)+IF(X26=K17,P17,0)+IF(X26=K18,P18,0)+IF(X26=K19,P19,0)+IF(X26=K20,P20,0)+IF(X26=K21,P21,0)+IF(X26=K22,P22,0)+IF(X26=K23,P23,0)+IF(X26=K24,P24,0)+IF(X26=K25,P25,0)+IF(X26=K26,P26,0)</f>
        <v>0</v>
      </c>
      <c r="AD26" s="41">
        <f>[2]DB!BJ26</f>
        <v>0</v>
      </c>
      <c r="AE26" s="41">
        <f>IF(X26=K6,R6,0)+IF(X26=K7,R7,0)+IF(X26=K8,R8,0)+IF(X26=K9,R9,0)+IF(X26=K10,R10,0)+IF(X26=K11,R11,0)+IF(X26=K12,R12,0)+IF(X26=K13,R13,0)+IF(X26=K14,R14,0)+IF(X26=K15,R15,0)+IF(X26=K17,R17,0)+IF(X26=K18,R18,0)+IF(X26=K19,R19,0)+IF(X26=K20,R20,0)+IF(X26=K21,R21,0)+IF(X26=K22,R22,0)+IF(X26=K23,R23,0)+IF(X26=K24,R24,0)+IF(X26=K25,R25,0)+IF(X26=K26,R26,0)</f>
        <v>0</v>
      </c>
      <c r="AF26" s="41">
        <f t="shared" si="6"/>
        <v>0</v>
      </c>
      <c r="AG26" s="41">
        <f>[2]DB!BK26</f>
        <v>0</v>
      </c>
      <c r="AH26" s="41">
        <f>IF(X26=K6,U6,0)+IF(X26=K7,U7,0)+IF(X26=K8,U8,0)+IF(X26=K9,U9,0)+IF(X26=K10,U10,0)+IF(X26=K11,U11,0)+IF(X26=K12,U12,0)+IF(X26=K13,U13,0)+IF(X26=K14,U14,0)+IF(X26=K15,U15,0)+IF(X26=K17,U17,0)+IF(X26=K18,U18,0)+IF(X26=K19,U19,0)+IF(X26=K20,U20,0)+IF(X26=K21,U21,0)+IF(X26=K22,U22,0)+IF(X26=K23,U23,0)+IF(X26=K24,U24,0)+IF(X26=K25,U25,0)+IF(X26=K26,U26,0)</f>
        <v>0</v>
      </c>
      <c r="AI26" s="41">
        <f>IF(X26=K6,V6,0)+IF(X26=K7,V7,0)+IF(X26=K8,V8,0)+IF(X26=K9,V9,0)+IF(X26=K10,V10,0)+IF(X26=K11,V11,0)+IF(X26=K12,V12,0)+IF(X26=K13,V13,0)+IF(X26=K14,V14,0)+IF(X26=K15,V15,0)+IF(X26=K17,V17,0)+IF(X26=K18,V18,0)+IF(X26=K19,V19,0)+IF(X26=K20,V20,0)+IF(X26=K21,V21,0)+IF(X26=K22,V22,0)+IF(X26=K23,V23,0)+IF(X26=K24,V24,0)+IF(X26=K25,V25,0)+IF(X26=K26,V26,0)</f>
        <v>0</v>
      </c>
      <c r="AJ26" s="41">
        <f>[2]DB!BL26</f>
        <v>39</v>
      </c>
      <c r="AK26" s="41">
        <f t="shared" si="7"/>
        <v>40</v>
      </c>
      <c r="AL26" s="41">
        <f>[2]DB!BM26</f>
        <v>7</v>
      </c>
      <c r="AM26" s="41">
        <f t="shared" si="13"/>
        <v>8</v>
      </c>
      <c r="AN26" s="41">
        <f>[2]DB!BN26</f>
        <v>15</v>
      </c>
      <c r="AO26" s="41">
        <f t="shared" si="14"/>
        <v>15</v>
      </c>
      <c r="AP26" s="41">
        <f>[2]DB!BO26</f>
        <v>17</v>
      </c>
      <c r="AQ26" s="41">
        <f t="shared" si="15"/>
        <v>17</v>
      </c>
      <c r="AR26" s="41">
        <f>[2]DB!BP26</f>
        <v>241</v>
      </c>
      <c r="AS26" s="41">
        <f>IF(X26=E6,G6,0)+IF(X26=E7,G7,0)+IF(X26=E8,G8,0)+IF(X26=E9,G9,0)+IF(X26=E10,G10,0)+IF(X26=E12,G12,0)+IF(X26=E13,G13,0)+IF(X26=E14,G14,0)+IF(X26=E15,G15,0)+IF(X26=E16,G16,0)+IF(X26=F6,H6,0)+IF(X26=F7,H7,0)+IF(X26=F8,H8,0)+IF(X26=F9,H9,0)+IF(X26=F10,H10,0)+IF(X26=F12,H12,0)+IF(X26=F13,H13,0)+IF(X26=F14,H14,0)+IF(X26=F15,H15,0)+IF(X26=F16,H16,0)</f>
        <v>5</v>
      </c>
      <c r="AT26" s="41">
        <f t="shared" si="8"/>
        <v>246</v>
      </c>
      <c r="AU26" s="41">
        <f>[2]DB!BQ26</f>
        <v>256</v>
      </c>
      <c r="AV26" s="41">
        <f>IF(X26=E6,H6,0)+IF(X26=E7,H7,0)+IF(X26=E8,H8,0)+IF(X26=E9,H9,0)+IF(X26=E10,H10,0)+IF(X26=E12,H12,0)+IF(X26=E13,H13,0)+IF(X26=E14,H14,0)+IF(X26=E15,H15,0)+IF(X26=E16,H16,0)+IF(X26=F6,G6,0)+IF(X26=F7,G7,0)+IF(X26=F8,G8,0)+IF(X26=F9,G9,0)+IF(X26=F10,G10,0)+IF(X26=F12,G12,0)+IF(X26=F13,G13,0)+IF(X26=F14,G14,0)+IF(X26=F15,G15,0)+IF(X26=F16,G16,0)</f>
        <v>3</v>
      </c>
      <c r="AW26" s="41">
        <f t="shared" si="9"/>
        <v>259</v>
      </c>
      <c r="AX26" s="41">
        <f>[2]DB!BR26</f>
        <v>36</v>
      </c>
      <c r="AY26" s="41">
        <f t="shared" si="10"/>
        <v>3</v>
      </c>
      <c r="AZ26" s="41">
        <f t="shared" si="11"/>
        <v>39</v>
      </c>
      <c r="BA26" s="41">
        <f>[2]DB!BE26</f>
        <v>20</v>
      </c>
      <c r="BB26" s="41">
        <f>RANK(BC26,BC17:BC26,0)+10</f>
        <v>19</v>
      </c>
      <c r="BC26" s="41">
        <f t="shared" si="12"/>
        <v>414341</v>
      </c>
      <c r="BD26" s="42">
        <f>IF(BB26=BB17,IF(Y26&gt;Y17,1,0),0)+IF(BB26=BB18,IF(Y26&gt;Y18,1,0),0)+IF(BB26=BB19,IF(Y26&gt;Y19,1,0),0)+IF(BB26=BB20,IF(Y26&gt;Y20,1,0),0)+IF(BB26=BB21,IF(Y26&gt;Y21,1,0),0)+IF(BB26=BB22,IF(Y26&gt;Y22,1,0),0)+IF(BB26=BB23,IF(Y26&gt;Y23,1,0),0)+IF(BB26=BB24,IF(Y26&gt;Y24,1,0),0)+IF(BB26=BB25,IF(Y26&gt;Y25,1,0),0)+IF(BB26=BB26,IF(Y26&gt;Y26,1,0),0)+BB26</f>
        <v>19</v>
      </c>
      <c r="BE26" s="43">
        <f>IF(BD17=20,BB17,0)+IF(BD18=20,BB18,0)+IF(BD19=20,BB19,0)+IF(BD20=20,BB20,0)+IF(BD21=20,BB21,0)+IF(BD22=20,BB22,0)+IF(BD23=20,BB23,0)+IF(BD24=20,BB24,0)+IF(BD25=20,BB25,0)+IF(BD26=20,BB26,0)</f>
        <v>20</v>
      </c>
      <c r="BF26" s="41" t="str">
        <f>IF(BD17=20,X17,IF(BD18=20,X18,IF(BD19=20,X19,IF(BD20=20,X20,IF(BD21=20,X21,IF(BD22=20,X22,IF(BD23=20,X23,IF(BD24=20,X24,BG26))))))))</f>
        <v>Murer</v>
      </c>
      <c r="BG26" s="41" t="str">
        <f>IF(BD25=20,X25,X26)</f>
        <v>Murer</v>
      </c>
      <c r="BH26" s="41">
        <f>IF(BD17=20,AA17,0)+IF(BD18=20,AA18,0)+IF(BD19=20,AA19,0)+IF(BD20=20,AA20,0)+IF(BD21=20,AA21,0)+IF(BD22=20,AA22,0)+IF(BD23=20,AA23,0)+IF(BD24=20,AA24,0)+IF(BD25=20,AA25,0)+IF(BD26=20,AA26,0)</f>
        <v>0</v>
      </c>
      <c r="BI26" s="41">
        <f>IF(BD17=20,AC17,0)+IF(BD18=20,AC18,0)+IF(BD19=20,AC19,0)+IF(BD20=20,AC20,0)+IF(BD21=20,AC21,0)+IF(BD22=20,AC22,0)+IF(BD23=20,AC23,0)+IF(BD24=20,AC24,0)+IF(BD25=20,AC25,0)+IF(BD26=20,AC26,0)</f>
        <v>0</v>
      </c>
      <c r="BJ26" s="41">
        <f>IF(BD17=20,AF17,0)+IF(BD18=20,AF18,0)+IF(BD19=20,AF19,0)+IF(BD20=20,AF20,0)+IF(BD21=20,AF21,0)+IF(BD22=20,AF22,0)+IF(BD23=20,AF23,0)+IF(BD24=20,AF24,0)+IF(BD25=20,AF25,0)+IF(BD26=20,AF26,0)</f>
        <v>0</v>
      </c>
      <c r="BK26" s="41">
        <f>IF(BD17=20,AI17,0)+IF(BD18=20,AI18,0)+IF(BD19=20,AI19,0)+IF(BD20=20,AI20,0)+IF(BD21=20,AI21,0)+IF(BD22=20,AI22,0)+IF(BD23=20,AI23,0)+IF(BD24=20,AI24,0)+IF(BD25=20,AI25,0)+IF(BD26=20,AI26,0)</f>
        <v>0</v>
      </c>
      <c r="BL26" s="41">
        <f>IF(BD17=20,AK17,0)+IF(BD18=20,AK18,0)+IF(BD19=20,AK19,0)+IF(BD20=20,AK20,0)+IF(BD21=20,AK21,0)+IF(BD22=20,AK22,0)+IF(BD23=20,AK23,0)+IF(BD24=20,AK24,0)+IF(BD25=20,AK25,0)+IF(BD26=20,AK26,0)</f>
        <v>40</v>
      </c>
      <c r="BM26" s="41">
        <f>IF(BD17=20,AM17,0)+IF(BD18=20,AM18,0)+IF(BD19=20,AM19,0)+IF(BD20=20,AM20,0)+IF(BD21=20,AM21,0)+IF(BD22=20,AM22,0)+IF(BD23=20,AM23,0)+IF(BD24=20,AM24,0)+IF(BD25=20,AM25,0)+IF(BD26=20,AM26,0)</f>
        <v>9</v>
      </c>
      <c r="BN26" s="41">
        <f>IF(BD17=20,AO17,0)+IF(BD18=20,AO18,0)+IF(BD19=20,AO19,0)+IF(BD20=20,AO20,0)+IF(BD21=20,AO21,0)+IF(BD22=20,AO22,0)+IF(BD23=20,AO23,0)+IF(BD24=20,AO24,0)+IF(BD25=20,AO25,0)+IF(BD26=20,AO26,0)</f>
        <v>10</v>
      </c>
      <c r="BO26" s="41">
        <f>IF(BD17=20,AQ17,0)+IF(BD18=20,AQ18,0)+IF(BD19=20,AQ19,0)+IF(BD20=20,AQ20,0)+IF(BD21=20,AQ21,0)+IF(BD22=20,AQ22,0)+IF(BD23=20,AQ23,0)+IF(BD24=20,AQ24,0)+IF(BD25=20,AQ25,0)+IF(BD26=20,AQ26,0)</f>
        <v>21</v>
      </c>
      <c r="BP26" s="41">
        <f>IF(BD17=20,AT17,0)+IF(BD18=20,AT18,0)+IF(BD19=20,AT19,0)+IF(BD20=20,AT20,0)+IF(BD21=20,AT21,0)+IF(BD22=20,AT22,0)+IF(BD23=20,AT23,0)+IF(BD24=20,AT24,0)+IF(BD25=20,AT25,0)+IF(BD26=20,AT26,0)</f>
        <v>240</v>
      </c>
      <c r="BQ26" s="41">
        <f>IF(BD17=20,AW17,0)+IF(BD18=20,AW18,0)+IF(BD19=20,AW19,0)+IF(BD20=20,AW20,0)+IF(BD21=20,AW21,0)+IF(BD22=20,AW22,0)+IF(BD23=20,AW23,0)+IF(BD24=20,AW24,0)+IF(BD25=20,AW25,0)+IF(BD26=20,AW26,0)</f>
        <v>254</v>
      </c>
      <c r="BR26" s="42">
        <f>IF(BD17=20,AZ17,0)+IF(BD18=20,AZ18,0)+IF(BD19=20,AZ19,0)+IF(BD20=20,AZ20,0)+IF(BD21=20,AZ21,0)+IF(BD22=20,AZ22,0)+IF(BD23=20,AZ23,0)+IF(BD24=20,AZ24,0)+IF(BD25=20,AZ25,0)+IF(BD26=20,AZ26,0)</f>
        <v>37</v>
      </c>
    </row>
    <row r="27" spans="1:70" x14ac:dyDescent="0.15">
      <c r="A27" s="41" t="str">
        <f>[2]DB!E27</f>
        <v>Livpool</v>
      </c>
      <c r="B27" s="41" t="str">
        <f>[2]DB!F27</f>
        <v>Zico</v>
      </c>
      <c r="C27" s="41">
        <f>[2]DB!G27</f>
        <v>8</v>
      </c>
      <c r="D27" s="41">
        <f>[2]DB!H27</f>
        <v>7</v>
      </c>
      <c r="E27" s="41" t="str">
        <f>[2]DB!I27</f>
        <v>Zico</v>
      </c>
      <c r="F27" s="41" t="str">
        <f>[2]DB!J27</f>
        <v>Cottee</v>
      </c>
      <c r="G27" s="41">
        <f>'2. Division'!AT47</f>
        <v>4</v>
      </c>
      <c r="H27" s="41">
        <f>'2. Division'!AZ47</f>
        <v>4</v>
      </c>
      <c r="I27" s="41" t="str">
        <f>[2]Puljeprogram!J41</f>
        <v>Cottee</v>
      </c>
      <c r="J27" s="42" t="str">
        <f>[2]Puljeprogram!L41</f>
        <v>IANRUSH</v>
      </c>
      <c r="K27" s="43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2"/>
      <c r="X27" s="43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2"/>
      <c r="BE27" s="43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2"/>
    </row>
    <row r="28" spans="1:70" x14ac:dyDescent="0.15">
      <c r="A28" s="41" t="str">
        <f>[2]DB!E28</f>
        <v>Cottee</v>
      </c>
      <c r="B28" s="41" t="str">
        <f>[2]DB!F28</f>
        <v>Kinks</v>
      </c>
      <c r="C28" s="41">
        <f>[2]DB!G28</f>
        <v>10</v>
      </c>
      <c r="D28" s="41">
        <f>[2]DB!H28</f>
        <v>8</v>
      </c>
      <c r="E28" s="41" t="str">
        <f>[2]DB!I28</f>
        <v>Percy</v>
      </c>
      <c r="F28" s="41" t="str">
        <f>[2]DB!J28</f>
        <v>Kinks</v>
      </c>
      <c r="G28" s="41">
        <f>'2. Division'!BF47</f>
        <v>4</v>
      </c>
      <c r="H28" s="41">
        <f>'2. Division'!BL47</f>
        <v>4</v>
      </c>
      <c r="I28" s="41" t="str">
        <f>[2]Puljeprogram!J42</f>
        <v>Kinks</v>
      </c>
      <c r="J28" s="42" t="str">
        <f>[2]Puljeprogram!L42</f>
        <v>Zico</v>
      </c>
      <c r="K28" s="43" t="str">
        <f>[2]DB!K28</f>
        <v>Agger</v>
      </c>
      <c r="L28" s="41">
        <f>[2]DB!L28</f>
        <v>1</v>
      </c>
      <c r="M28" s="41">
        <f>[2]DB!N28</f>
        <v>0</v>
      </c>
      <c r="N28" s="41">
        <f>IF(OR(M28=1,Rækker!B28="Disket",DB!V28&gt;5),1,0)</f>
        <v>0</v>
      </c>
      <c r="O28" s="41">
        <f>[2]DB!P28</f>
        <v>0</v>
      </c>
      <c r="P28" s="41">
        <f>IF(OR(O28=1,Rækker!B28="Udmeldt"),1,0)</f>
        <v>0</v>
      </c>
      <c r="Q28" s="41">
        <f>[2]DB!S28</f>
        <v>0</v>
      </c>
      <c r="R28" s="41">
        <f>IF(Rækker!B28="Res",1,0)</f>
        <v>0</v>
      </c>
      <c r="S28" s="41">
        <f t="shared" si="3"/>
        <v>0</v>
      </c>
      <c r="T28" s="41">
        <f>[2]DB!V28</f>
        <v>0</v>
      </c>
      <c r="U28" s="41">
        <f>IF(Rækker!B28="MR",1,0)</f>
        <v>0</v>
      </c>
      <c r="V28" s="41">
        <f t="shared" si="4"/>
        <v>0</v>
      </c>
      <c r="W28" s="42" t="str">
        <f t="shared" si="5"/>
        <v/>
      </c>
      <c r="X28" s="43" t="str">
        <f>[2]DB!BF28</f>
        <v>Degnen</v>
      </c>
      <c r="Y28" s="41">
        <f>IF(X28=K28,L28,0)+IF(X28=K29,L29,0)+IF(X28=K30,L30,0)+IF(X28=K31,L31,0)+IF(X28=K32,L32,0)+IF(X28=K33,L33,0)+IF(X28=K34,L34,0)+IF(X28=K35,L35,0)+IF(X28=K36,L36,0)+IF(X28=K37,L37,0)+IF(X28=K39,L39,0)+IF(X28=K40,L40,0)+IF(X28=K41,L41,0)+IF(X28=K42,L42,0)+IF(X28=K43,L43,0)+IF(X28=K44,L44,0)+IF(X28=K45,L45,0)+IF(X28=K46,L46,0)+IF(X28=K47,L47,0)+IF(X28=K48,L48,0)</f>
        <v>12</v>
      </c>
      <c r="Z28" s="41">
        <f>[2]DB!BH28</f>
        <v>0</v>
      </c>
      <c r="AA28" s="41">
        <f>IF(X28=K28,N28,0)+IF(X28=K29,N29,0)+IF(X28=K30,N30,0)+IF(X28=K31,N31,0)+IF(X28=K32,N32,0)+IF(X28=K33,N33,0)+IF(X28=K34,N34,0)+IF(X28=K35,N35,0)+IF(X28=K36,N36,0)+IF(X28=K37,N37,0)+IF(X28=K39,N39,0)+IF(X28=K40,N40,0)+IF(X28=K41,N41,0)+IF(X28=K42,N42,0)+IF(X28=K43,N43,0)+IF(X28=K44,N44,0)+IF(X28=K45,N45,0)+IF(X28=K46,N46,0)+IF(X28=K47,N47,0)+IF(X28=K48,N48,0)</f>
        <v>0</v>
      </c>
      <c r="AB28" s="41">
        <f>[2]DB!BI28</f>
        <v>0</v>
      </c>
      <c r="AC28" s="41">
        <f>IF(X28=K28,P28,0)+IF(X28=K29,P29,0)+IF(X28=K30,P30,0)+IF(X28=K31,P31,0)+IF(X28=K32,P32,0)+IF(X28=K33,P33,0)+IF(X28=K34,P34,0)+IF(X28=K35,P35,0)+IF(X28=K36,P36,0)+IF(X28=K37,P37,0)+IF(X28=K39,P39,0)+IF(X28=K40,P40,0)+IF(X28=K41,P41,0)+IF(X28=K42,P42,0)+IF(X28=K43,P43,0)+IF(X28=K44,P44,0)+IF(X28=K45,P45,0)+IF(X28=K46,P46,0)+IF(X28=K47,P47,0)+IF(X28=K48,P48,0)</f>
        <v>0</v>
      </c>
      <c r="AD28" s="41">
        <f>[2]DB!BJ28</f>
        <v>0</v>
      </c>
      <c r="AE28" s="41">
        <f>IF(X28=K28,R28,0)+IF(X28=K29,R29,0)+IF(X28=K30,R30,0)+IF(X28=K31,R31,0)+IF(X28=K32,R32,0)+IF(X28=K33,R33,0)+IF(X28=K34,R34,0)+IF(X28=K35,R35,0)+IF(X28=K36,R36,0)+IF(X28=K37,R37,0)+IF(X28=K39,R39,0)+IF(X28=K40,R40,0)+IF(X28=K41,R41,0)+IF(X28=K42,R42,0)+IF(X28=K43,R43,0)+IF(X28=K44,R44,0)+IF(X28=K45,R45,0)+IF(X28=K46,R46,0)+IF(X28=K47,R47,0)+IF(X28=K48,R48,0)</f>
        <v>0</v>
      </c>
      <c r="AF28" s="41">
        <f t="shared" si="6"/>
        <v>0</v>
      </c>
      <c r="AG28" s="41">
        <f>[2]DB!BK28</f>
        <v>0</v>
      </c>
      <c r="AH28" s="41">
        <f>IF(X28=K28,U28,0)+IF(X28=K29,U29,0)+IF(X28=K30,U30,0)+IF(X28=K31,U31,0)+IF(X28=K32,U32,0)+IF(X28=K33,U33,0)+IF(X28=K34,U34,0)+IF(X28=K35,U35,0)+IF(X28=K36,U36,0)+IF(X28=K37,U37,0)+IF(X28=K39,U39,0)+IF(X28=K40,U40,0)+IF(X28=K41,U41,0)+IF(X28=K42,U42,0)+IF(X28=K43,U43,0)+IF(X28=K44,U44,0)+IF(X28=K45,U45,0)+IF(X28=K46,U46,0)+IF(X28=K47,U47,0)+IF(X28=K48,U48,0)</f>
        <v>0</v>
      </c>
      <c r="AI28" s="41">
        <f>IF(X28=K28,V28,0)+IF(X28=K29,V29,0)+IF(X28=K30,V30,0)+IF(X28=K31,V31,0)+IF(X28=K32,V32,0)+IF(X28=K33,V33,0)+IF(X28=K34,V34,0)+IF(X28=K35,V35,0)+IF(X28=K36,V36,0)+IF(X28=K37,V37,0)+IF(X28=K39,V39,0)+IF(X28=K40,V40,0)+IF(X28=K41,V41,0)+IF(X28=K42,V42,0)+IF(X28=K43,V43,0)+IF(X28=K44,V44,0)+IF(X28=K45,V45,0)+IF(X28=K46,V46,0)+IF(X28=K47,V47,0)+IF(X28=K48,V48,0)</f>
        <v>0</v>
      </c>
      <c r="AJ28" s="41">
        <f>[2]DB!BL28</f>
        <v>39</v>
      </c>
      <c r="AK28" s="41">
        <f t="shared" si="7"/>
        <v>40</v>
      </c>
      <c r="AL28" s="41">
        <f>[2]DB!BM28</f>
        <v>17</v>
      </c>
      <c r="AM28" s="41">
        <f t="shared" ref="AM28:AM37" si="16">IF(OR(AA28=1,AC28=1),0,IF(AH28=1,AL28,IF(AS28&gt;AV28,AL28+1,AL28)))</f>
        <v>17</v>
      </c>
      <c r="AN28" s="41">
        <f>[2]DB!BN28</f>
        <v>13</v>
      </c>
      <c r="AO28" s="41">
        <f t="shared" ref="AO28:AO37" si="17">IF(OR(AA28=1,AC28=1),0,IF(AH28=1,AN28,IF(AS28=AV28,AN28+1,AN28)))</f>
        <v>13</v>
      </c>
      <c r="AP28" s="41">
        <f>[2]DB!BO28</f>
        <v>9</v>
      </c>
      <c r="AQ28" s="41">
        <f t="shared" ref="AQ28:AQ37" si="18">IF(OR(AA28=1,AC28=1),0,IF(AH28=1,AP28+1,IF(AS28&lt;AV28,AP28+1,AP28)))</f>
        <v>10</v>
      </c>
      <c r="AR28" s="41">
        <f>[2]DB!BP28</f>
        <v>255</v>
      </c>
      <c r="AS28" s="41">
        <f>IF(X28=E18,G18,0)+IF(X28=E19,G19,0)+IF(X28=E20,G20,0)+IF(X28=E21,G21,0)+IF(X28=E22,G22,0)+IF(X28=E24,G24,0)+IF(X28=E25,G25,0)+IF(X28=E26,G26,0)+IF(X28=E27,G27,0)+IF(X28=E28,G28,0)+IF(X28=F18,H18,0)+IF(X28=F19,H19,0)+IF(X28=F20,H20,0)+IF(X28=F21,H21,0)+IF(X28=F22,H22,0)+IF(X28=F24,H24,0)+IF(X28=F25,H25,0)+IF(X28=F26,H26,0)+IF(X28=F27,H27,0)+IF(X28=F28,H28,0)</f>
        <v>4</v>
      </c>
      <c r="AT28" s="41">
        <f t="shared" si="8"/>
        <v>259</v>
      </c>
      <c r="AU28" s="41">
        <f>[2]DB!BQ28</f>
        <v>243</v>
      </c>
      <c r="AV28" s="41">
        <f>IF(X28=E18,H18,0)+IF(X28=E19,H19,0)+IF(X28=E20,H20,0)+IF(X28=E21,H21,0)+IF(X28=E22,H22,0)+IF(X28=E24,H24,0)+IF(X28=E25,H25,0)+IF(X28=E26,H26,0)+IF(X28=E27,H27,0)+IF(X28=E28,H28,0)+IF(X28=F18,G18,0)+IF(X28=F19,G19,0)+IF(X28=F20,G20,0)+IF(X28=F21,G21,0)+IF(X28=F22,G22,0)+IF(X28=F24,G24,0)+IF(X28=F25,G25,0)+IF(X28=F26,G26,0)+IF(X28=F27,G27,0)+IF(X28=F28,G28,0)</f>
        <v>5</v>
      </c>
      <c r="AW28" s="41">
        <f t="shared" si="9"/>
        <v>248</v>
      </c>
      <c r="AX28" s="41">
        <f>[2]DB!BR28</f>
        <v>64</v>
      </c>
      <c r="AY28" s="41">
        <f t="shared" si="10"/>
        <v>0</v>
      </c>
      <c r="AZ28" s="41">
        <f t="shared" si="11"/>
        <v>64</v>
      </c>
      <c r="BA28" s="41">
        <f>[2]DB!BE28</f>
        <v>1</v>
      </c>
      <c r="BB28" s="41">
        <f>RANK(BC28,BC28:BC37,0)</f>
        <v>1</v>
      </c>
      <c r="BC28" s="41">
        <f t="shared" si="12"/>
        <v>665652</v>
      </c>
      <c r="BD28" s="42">
        <f>IF(BB28=BB28,IF(Y28&gt;Y28,1,0),0)+IF(BB28=BB29,IF(Y28&gt;Y29,1,0),0)+IF(BB28=BB30,IF(Y28&gt;Y30,1,0),0)+IF(BB28=BB31,IF(Y28&gt;Y31,1,0),0)+IF(BB28=BB32,IF(Y28&gt;Y32,1,0),0)+IF(BB28=BB33,IF(Y28&gt;Y33,1,0),0)+IF(BB28=BB34,IF(Y28&gt;Y34,1,0),0)+IF(BB28=BB35,IF(Y28&gt;Y35,1,0),0)+IF(BB28=BB36,IF(Y28&gt;Y36,1,0),0)+IF(BB28=BB37,IF(Y28&gt;Y37,1,0),0)+BB28</f>
        <v>1</v>
      </c>
      <c r="BE28" s="43">
        <f>IF(BD28=1,BB28,0)+IF(BD29=1,BB29,0)+IF(BD30=1,BB30,0)+IF(BD31=1,BB31,0)+IF(BD32=1,BB32,0)+IF(BD33=1,BB33,0)+IF(BD34=1,BB34,0)+IF(BD35=1,BB35,0)+IF(BD36=1,BB36,0)+IF(BD37=1,BB37,0)</f>
        <v>1</v>
      </c>
      <c r="BF28" s="41" t="str">
        <f>IF(BD28=1,X28,IF(BD29=1,X29,IF(BD30=1,X30,IF(BD31=1,X31,IF(BD32=1,X32,IF(BD33=1,X33,IF(BD34=1,X34,IF(BD35=1,X35,BG28))))))))</f>
        <v>Degnen</v>
      </c>
      <c r="BG28" s="41" t="str">
        <f>IF(BD36=1,X36,X37)</f>
        <v>Tøfting</v>
      </c>
      <c r="BH28" s="41">
        <f>IF(BD28=1,AA28,0)+IF(BD29=1,AA29,0)+IF(BD30=1,AA30,0)+IF(BD31=1,AA31,0)+IF(BD32=1,AA32,0)+IF(BD33=1,AA33,0)+IF(BD34=1,AA34,0)+IF(BD35=1,AA35,0)+IF(BD36=1,AA36,0)+IF(BD37=1,AA37,0)</f>
        <v>0</v>
      </c>
      <c r="BI28" s="41">
        <f>IF(BD28=1,AC28,0)+IF(BD29=1,AC29,0)+IF(BD30=1,AC30,0)+IF(BD31=1,AC31,0)+IF(BD32=1,AC32,0)+IF(BD33=1,AC33,0)+IF(BD34=1,AC34,0)+IF(BD35=1,AC35,0)+IF(BD36=1,AC36,0)+IF(BD37=1,AC37,0)</f>
        <v>0</v>
      </c>
      <c r="BJ28" s="41">
        <f>IF(BD28=1,AF28,0)+IF(BD29=1,AF29,0)+IF(BD30=1,AF30,0)+IF(BD31=1,AF31,0)+IF(BD32=1,AF32,0)+IF(BD33=1,AF33,0)+IF(BD34=1,AF34,0)+IF(BD35=1,AF35,0)+IF(BD36=1,AF36,0)+IF(BD37=1,AF37,0)</f>
        <v>0</v>
      </c>
      <c r="BK28" s="41">
        <f>IF(BD28=1,AI28,0)+IF(BD29=1,AI29,0)+IF(BD30=1,AI30,0)+IF(BD31=1,AI31,0)+IF(BD32=1,AI32,0)+IF(BD33=1,AI33,0)+IF(BD34=1,AI34,0)+IF(BD35=1,AI35,0)+IF(BD36=1,AI36,0)+IF(BD37=1,AI37,0)</f>
        <v>0</v>
      </c>
      <c r="BL28" s="41">
        <f>IF(BD28=1,AK28,0)+IF(BD29=1,AK29,0)+IF(BD30=1,AK30,0)+IF(BD31=1,AK31,0)+IF(BD32=1,AK32,0)+IF(BD33=1,AK33,0)+IF(BD34=1,AK34,0)+IF(BD35=1,AK35,0)+IF(BD36=1,AK36,0)+IF(BD37=1,AK37,0)</f>
        <v>40</v>
      </c>
      <c r="BM28" s="41">
        <f>IF(BD28=1,AM28,0)+IF(BD29=1,AM29,0)+IF(BD30=1,AM30,0)+IF(BD31=1,AM31,0)+IF(BD32=1,AM32,0)+IF(BD33=1,AM33,0)+IF(BD34=1,AM34,0)+IF(BD35=1,AM35,0)+IF(BD36=1,AM36,0)+IF(BD37=1,AM37,0)</f>
        <v>17</v>
      </c>
      <c r="BN28" s="41">
        <f>IF(BD28=1,AO28,0)+IF(BD29=1,AO29,0)+IF(BD30=1,AO30,0)+IF(BD31=1,AO31,0)+IF(BD32=1,AO32,0)+IF(BD33=1,AO33,0)+IF(BD34=1,AO34,0)+IF(BD35=1,AO35,0)+IF(BD36=1,AO36,0)+IF(BD37=1,AO37,0)</f>
        <v>13</v>
      </c>
      <c r="BO28" s="41">
        <f>IF(BD28=1,AQ28,0)+IF(BD29=1,AQ29,0)+IF(BD30=1,AQ30,0)+IF(BD31=1,AQ31,0)+IF(BD32=1,AQ32,0)+IF(BD33=1,AQ33,0)+IF(BD34=1,AQ34,0)+IF(BD35=1,AQ35,0)+IF(BD36=1,AQ36,0)+IF(BD37=1,AQ37,0)</f>
        <v>10</v>
      </c>
      <c r="BP28" s="41">
        <f>IF(BD28=1,AT28,0)+IF(BD29=1,AT29,0)+IF(BD30=1,AT30,0)+IF(BD31=1,AT31,0)+IF(BD32=1,AT32,0)+IF(BD33=1,AT33,0)+IF(BD34=1,AT34,0)+IF(BD35=1,AT35,0)+IF(BD36=1,AT36,0)+IF(BD37=1,AT37,0)</f>
        <v>259</v>
      </c>
      <c r="BQ28" s="41">
        <f>IF(BD28=1,AW28,0)+IF(BD29=1,AW29,0)+IF(BD30=1,AW30,0)+IF(BD31=1,AW31,0)+IF(BD32=1,AW32,0)+IF(BD33=1,AW33,0)+IF(BD34=1,AW34,0)+IF(BD35=1,AW35,0)+IF(BD36=1,AW36,0)+IF(BD37=1,AW37,0)</f>
        <v>248</v>
      </c>
      <c r="BR28" s="42">
        <f>IF(BD28=1,AZ28,0)+IF(BD29=1,AZ29,0)+IF(BD30=1,AZ30,0)+IF(BD31=1,AZ31,0)+IF(BD32=1,AZ32,0)+IF(BD33=1,AZ33,0)+IF(BD34=1,AZ34,0)+IF(BD35=1,AZ35,0)+IF(BD36=1,AZ36,0)+IF(BD37=1,AZ37,0)</f>
        <v>64</v>
      </c>
    </row>
    <row r="29" spans="1:70" x14ac:dyDescent="0.15">
      <c r="A29" s="41"/>
      <c r="B29" s="41"/>
      <c r="C29" s="41"/>
      <c r="D29" s="41"/>
      <c r="E29" s="41"/>
      <c r="F29" s="41"/>
      <c r="I29" s="86"/>
      <c r="J29" s="86"/>
      <c r="K29" s="43" t="str">
        <f>[2]DB!K29</f>
        <v>Anderup</v>
      </c>
      <c r="L29" s="41">
        <f>[2]DB!L29</f>
        <v>2</v>
      </c>
      <c r="M29" s="41">
        <f>[2]DB!N29</f>
        <v>0</v>
      </c>
      <c r="N29" s="41">
        <f>IF(OR(M29=1,Rækker!D28="Disket",DB!V29&gt;5),1,0)</f>
        <v>0</v>
      </c>
      <c r="O29" s="41">
        <f>[2]DB!P29</f>
        <v>0</v>
      </c>
      <c r="P29" s="41">
        <f>IF(OR(O29=1,Rækker!D28="Udmeldt"),1,0)</f>
        <v>0</v>
      </c>
      <c r="Q29" s="41">
        <f>[2]DB!S29</f>
        <v>0</v>
      </c>
      <c r="R29" s="41">
        <f>IF(Rækker!D28="Res",1,0)</f>
        <v>0</v>
      </c>
      <c r="S29" s="41">
        <f t="shared" si="3"/>
        <v>0</v>
      </c>
      <c r="T29" s="41">
        <f>[2]DB!V29</f>
        <v>0</v>
      </c>
      <c r="U29" s="41">
        <f>IF(Rækker!D28="MR",1,0)</f>
        <v>0</v>
      </c>
      <c r="V29" s="41">
        <f t="shared" si="4"/>
        <v>0</v>
      </c>
      <c r="W29" s="42" t="str">
        <f t="shared" si="5"/>
        <v/>
      </c>
      <c r="X29" s="43" t="str">
        <f>[2]DB!BF29</f>
        <v>Far</v>
      </c>
      <c r="Y29" s="41">
        <f>IF(X29=K28,L28,0)+IF(X29=K29,L29,0)+IF(X29=K30,L30,0)+IF(X29=K31,L31,0)+IF(X29=K32,L32,0)+IF(X29=K33,L33,0)+IF(X29=K34,L34,0)+IF(X29=K35,L35,0)+IF(X29=K36,L36,0)+IF(X29=K37,L37,0)+IF(X29=K39,L39,0)+IF(X29=K40,L40,0)+IF(X29=K41,L41,0)+IF(X29=K42,L42,0)+IF(X29=K43,L43,0)+IF(X29=K44,L44,0)+IF(X29=K45,L45,0)+IF(X29=K46,L46,0)+IF(X29=K47,L47,0)+IF(X29=K48,L48,0)</f>
        <v>13</v>
      </c>
      <c r="Z29" s="41">
        <f>[2]DB!BH29</f>
        <v>0</v>
      </c>
      <c r="AA29" s="41">
        <f>IF(X29=K28,N28,0)+IF(X29=K29,N29,0)+IF(X29=K30,N30,0)+IF(X29=K31,N31,0)+IF(X29=K32,N32,0)+IF(X29=K33,N33,0)+IF(X29=K34,N34,0)+IF(X29=K35,N35,0)+IF(X29=K36,N36,0)+IF(X29=K37,N37,0)+IF(X29=K39,N39,0)+IF(X29=K40,N40,0)+IF(X29=K41,N41,0)+IF(X29=K42,N42,0)+IF(X29=K43,N43,0)+IF(X29=K44,N44,0)+IF(X29=K45,N45,0)+IF(X29=K46,N46,0)+IF(X29=K47,N47,0)+IF(X29=K48,N48,0)</f>
        <v>0</v>
      </c>
      <c r="AB29" s="41">
        <f>[2]DB!BI29</f>
        <v>0</v>
      </c>
      <c r="AC29" s="41">
        <f>IF(X29=K28,P28,0)+IF(X29=K29,P29,0)+IF(X29=K30,P30,0)+IF(X29=K31,P31,0)+IF(X29=K32,P32,0)+IF(X29=K33,P33,0)+IF(X29=K34,P34,0)+IF(X29=K35,P35,0)+IF(X29=K36,P36,0)+IF(X29=K37,P37,0)+IF(X29=K39,P39,0)+IF(X29=K40,P40,0)+IF(X29=K41,P41,0)+IF(X29=K42,P42,0)+IF(X29=K43,P43,0)+IF(X29=K44,P44,0)+IF(X29=K45,P45,0)+IF(X29=K46,P46,0)+IF(X29=K47,P47,0)+IF(X29=K48,P48,0)</f>
        <v>0</v>
      </c>
      <c r="AD29" s="41">
        <f>[2]DB!BJ29</f>
        <v>1</v>
      </c>
      <c r="AE29" s="41">
        <f>IF(X29=K28,R28,0)+IF(X29=K29,R29,0)+IF(X29=K30,R30,0)+IF(X29=K31,R31,0)+IF(X29=K32,R32,0)+IF(X29=K33,R33,0)+IF(X29=K34,R34,0)+IF(X29=K35,R35,0)+IF(X29=K36,R36,0)+IF(X29=K37,R37,0)+IF(X29=K39,R39,0)+IF(X29=K40,R40,0)+IF(X29=K41,R41,0)+IF(X29=K42,R42,0)+IF(X29=K43,R43,0)+IF(X29=K44,R44,0)+IF(X29=K45,R45,0)+IF(X29=K46,R46,0)+IF(X29=K47,R47,0)+IF(X29=K48,R48,0)</f>
        <v>0</v>
      </c>
      <c r="AF29" s="41">
        <f t="shared" si="6"/>
        <v>1</v>
      </c>
      <c r="AG29" s="41">
        <f>[2]DB!BK29</f>
        <v>0</v>
      </c>
      <c r="AH29" s="41">
        <f>IF(X29=K28,U28,0)+IF(X29=K29,U29,0)+IF(X29=K30,U30,0)+IF(X29=K31,U31,0)+IF(X29=K32,U32,0)+IF(X29=K33,U33,0)+IF(X29=K34,U34,0)+IF(X29=K35,U35,0)+IF(X29=K36,U36,0)+IF(X29=K37,U37,0)+IF(X29=K39,U39,0)+IF(X29=K40,U40,0)+IF(X29=K41,U41,0)+IF(X29=K42,U42,0)+IF(X29=K43,U43,0)+IF(X29=K44,U44,0)+IF(X29=K45,U45,0)+IF(X29=K46,U46,0)+IF(X29=K47,U47,0)+IF(X29=K48,U48,0)</f>
        <v>0</v>
      </c>
      <c r="AI29" s="41">
        <f>IF(X29=K28,V28,0)+IF(X29=K29,V29,0)+IF(X29=K30,V30,0)+IF(X29=K31,V31,0)+IF(X29=K32,V32,0)+IF(X29=K33,V33,0)+IF(X29=K34,V34,0)+IF(X29=K35,V35,0)+IF(X29=K36,V36,0)+IF(X29=K37,V37,0)+IF(X29=K39,V39,0)+IF(X29=K40,V40,0)+IF(X29=K41,V41,0)+IF(X29=K42,V42,0)+IF(X29=K43,V43,0)+IF(X29=K44,V44,0)+IF(X29=K45,V45,0)+IF(X29=K46,V46,0)+IF(X29=K47,V47,0)+IF(X29=K48,V48,0)</f>
        <v>0</v>
      </c>
      <c r="AJ29" s="41">
        <f>[2]DB!BL29</f>
        <v>39</v>
      </c>
      <c r="AK29" s="41">
        <f t="shared" si="7"/>
        <v>40</v>
      </c>
      <c r="AL29" s="41">
        <f>[2]DB!BM29</f>
        <v>15</v>
      </c>
      <c r="AM29" s="41">
        <f t="shared" si="16"/>
        <v>16</v>
      </c>
      <c r="AN29" s="41">
        <f>[2]DB!BN29</f>
        <v>15</v>
      </c>
      <c r="AO29" s="41">
        <f t="shared" si="17"/>
        <v>15</v>
      </c>
      <c r="AP29" s="41">
        <f>[2]DB!BO29</f>
        <v>9</v>
      </c>
      <c r="AQ29" s="41">
        <f t="shared" si="18"/>
        <v>9</v>
      </c>
      <c r="AR29" s="41">
        <f>[2]DB!BP29</f>
        <v>250</v>
      </c>
      <c r="AS29" s="41">
        <f>IF(X29=E18,G18,0)+IF(X29=E19,G19,0)+IF(X29=E20,G20,0)+IF(X29=E21,G21,0)+IF(X29=E22,G22,0)+IF(X29=E24,G24,0)+IF(X29=E25,G25,0)+IF(X29=E26,G26,0)+IF(X29=E27,G27,0)+IF(X29=E28,G28,0)+IF(X29=F18,H18,0)+IF(X29=F19,H19,0)+IF(X29=F20,H20,0)+IF(X29=F21,H21,0)+IF(X29=F22,H22,0)+IF(X29=F24,H24,0)+IF(X29=F25,H25,0)+IF(X29=F26,H26,0)+IF(X29=F27,H27,0)+IF(X29=F28,H28,0)</f>
        <v>4</v>
      </c>
      <c r="AT29" s="41">
        <f t="shared" si="8"/>
        <v>254</v>
      </c>
      <c r="AU29" s="41">
        <f>[2]DB!BQ29</f>
        <v>243</v>
      </c>
      <c r="AV29" s="41">
        <f>IF(X29=E18,H18,0)+IF(X29=E19,H19,0)+IF(X29=E20,H20,0)+IF(X29=E21,H21,0)+IF(X29=E22,H22,0)+IF(X29=E24,H24,0)+IF(X29=E25,H25,0)+IF(X29=E26,H26,0)+IF(X29=E27,H27,0)+IF(X29=E28,H28,0)+IF(X29=F18,G18,0)+IF(X29=F19,G19,0)+IF(X29=F20,G20,0)+IF(X29=F21,G21,0)+IF(X29=F22,G22,0)+IF(X29=F24,G24,0)+IF(X29=F25,G25,0)+IF(X29=F26,G26,0)+IF(X29=F27,G27,0)+IF(X29=F28,G28,0)</f>
        <v>2</v>
      </c>
      <c r="AW29" s="41">
        <f t="shared" si="9"/>
        <v>245</v>
      </c>
      <c r="AX29" s="41">
        <f>[2]DB!BR29</f>
        <v>60</v>
      </c>
      <c r="AY29" s="41">
        <f t="shared" si="10"/>
        <v>3</v>
      </c>
      <c r="AZ29" s="41">
        <f t="shared" si="11"/>
        <v>63</v>
      </c>
      <c r="BA29" s="41">
        <f>[2]DB!BE29</f>
        <v>2</v>
      </c>
      <c r="BB29" s="41">
        <f>RANK(BC29,BC28:BC37,0)</f>
        <v>2</v>
      </c>
      <c r="BC29" s="41">
        <f t="shared" si="12"/>
        <v>655155</v>
      </c>
      <c r="BD29" s="42">
        <f>IF(BB29=BB28,IF(Y29&gt;Y28,1,0),0)+IF(BB29=BB29,IF(Y29&gt;Y29,1,0),0)+IF(BB29=BB30,IF(Y29&gt;Y30,1,0),0)+IF(BB29=BB31,IF(Y29&gt;Y31,1,0),0)+IF(BB29=BB32,IF(Y29&gt;Y32,1,0),0)+IF(BB29=BB33,IF(Y29&gt;Y33,1,0),0)+IF(BB29=BB34,IF(Y29&gt;Y34,1,0),0)+IF(BB29=BB35,IF(Y29&gt;Y35,1,0),0)+IF(BB29=BB36,IF(Y29&gt;Y36,1,0),0)+IF(BB29=BB37,IF(Y29&gt;Y37,1,0),0)+BB29</f>
        <v>2</v>
      </c>
      <c r="BE29" s="43">
        <f>IF(BD28=2,BB28,0)+IF(BD29=2,BB29,0)+IF(BD30=2,BB30,0)+IF(BD31=2,BB31,0)+IF(BD32=2,BB32,0)+IF(BD33=2,BB33,0)+IF(BD34=2,BB34,0)+IF(BD35=2,BB35,0)+IF(BD36=2,BB36,0)+IF(BD37=2,BB37,0)</f>
        <v>2</v>
      </c>
      <c r="BF29" s="41" t="str">
        <f>IF(BD28=2,X28,IF(BD29=2,X29,IF(BD30=2,X30,IF(BD31=2,X31,IF(BD32=2,X32,IF(BD33=2,X33,IF(BD34=2,X34,IF(BD35=2,X35,BG29))))))))</f>
        <v>Far</v>
      </c>
      <c r="BG29" s="41" t="str">
        <f>IF(BD36=2,X36,X37)</f>
        <v>Tøfting</v>
      </c>
      <c r="BH29" s="41">
        <f>IF(BD28=2,AA28,0)+IF(BD29=2,AA29,0)+IF(BD30=2,AA30,0)+IF(BD31=2,AA31,0)+IF(BD32=2,AA32,0)+IF(BD33=2,AA33,0)+IF(BD34=2,AA34,0)+IF(BD35=2,AA35,0)+IF(BD36=2,AA36,0)+IF(BD37=2,AA37,0)</f>
        <v>0</v>
      </c>
      <c r="BI29" s="41">
        <f>IF(BD28=2,AC28,0)+IF(BD29=2,AC29,0)+IF(BD30=2,AC30,0)+IF(BD31=2,AC31,0)+IF(BD32=2,AC32,0)+IF(BD33=2,AC33,0)+IF(BD34=2,AC34,0)+IF(BD35=2,AC35,0)+IF(BD36=2,AC36,0)+IF(BD37=2,AC37,0)</f>
        <v>0</v>
      </c>
      <c r="BJ29" s="41">
        <f>IF(BD28=2,AF28,0)+IF(BD29=2,AF29,0)+IF(BD30=2,AF30,0)+IF(BD31=2,AF31,0)+IF(BD32=2,AF32,0)+IF(BD33=2,AF33,0)+IF(BD34=2,AF34,0)+IF(BD35=2,AF35,0)+IF(BD36=2,AF36,0)+IF(BD37=2,AF37,0)</f>
        <v>1</v>
      </c>
      <c r="BK29" s="41">
        <f>IF(BD28=2,AI28,0)+IF(BD29=2,AI29,0)+IF(BD30=2,AI30,0)+IF(BD31=2,AI31,0)+IF(BD32=2,AI32,0)+IF(BD33=2,AI33,0)+IF(BD34=2,AI34,0)+IF(BD35=2,AI35,0)+IF(BD36=2,AI36,0)+IF(BD37=2,AI37,0)</f>
        <v>0</v>
      </c>
      <c r="BL29" s="41">
        <f>IF(BD28=2,AK28,0)+IF(BD29=2,AK29,0)+IF(BD30=2,AK30,0)+IF(BD31=2,AK31,0)+IF(BD32=2,AK32,0)+IF(BD33=2,AK33,0)+IF(BD34=2,AK34,0)+IF(BD35=2,AK35,0)+IF(BD36=2,AK36,0)+IF(BD37=2,AK37,0)</f>
        <v>40</v>
      </c>
      <c r="BM29" s="41">
        <f>IF(BD28=2,AM28,0)+IF(BD29=2,AM29,0)+IF(BD30=2,AM30,0)+IF(BD31=2,AM31,0)+IF(BD32=2,AM32,0)+IF(BD33=2,AM33,0)+IF(BD34=2,AM34,0)+IF(BD35=2,AM35,0)+IF(BD36=2,AM36,0)+IF(BD37=2,AM37,0)</f>
        <v>16</v>
      </c>
      <c r="BN29" s="41">
        <f>IF(BD28=2,AO28,0)+IF(BD29=2,AO29,0)+IF(BD30=2,AO30,0)+IF(BD31=2,AO31,0)+IF(BD32=2,AO32,0)+IF(BD33=2,AO33,0)+IF(BD34=2,AO34,0)+IF(BD35=2,AO35,0)+IF(BD36=2,AO36,0)+IF(BD37=2,AO37,0)</f>
        <v>15</v>
      </c>
      <c r="BO29" s="41">
        <f>IF(BD28=2,AQ28,0)+IF(BD29=2,AQ29,0)+IF(BD30=2,AQ30,0)+IF(BD31=2,AQ31,0)+IF(BD32=2,AQ32,0)+IF(BD33=2,AQ33,0)+IF(BD34=2,AQ34,0)+IF(BD35=2,AQ35,0)+IF(BD36=2,AQ36,0)+IF(BD37=2,AQ37,0)</f>
        <v>9</v>
      </c>
      <c r="BP29" s="41">
        <f>IF(BD28=2,AT28,0)+IF(BD29=2,AT29,0)+IF(BD30=2,AT30,0)+IF(BD31=2,AT31,0)+IF(BD32=2,AT32,0)+IF(BD33=2,AT33,0)+IF(BD34=2,AT34,0)+IF(BD35=2,AT35,0)+IF(BD36=2,AT36,0)+IF(BD37=2,AT37,0)</f>
        <v>254</v>
      </c>
      <c r="BQ29" s="41">
        <f>IF(BD28=2,AW28,0)+IF(BD29=2,AW29,0)+IF(BD30=2,AW30,0)+IF(BD31=2,AW31,0)+IF(BD32=2,AW32,0)+IF(BD33=2,AW33,0)+IF(BD34=2,AW34,0)+IF(BD35=2,AW35,0)+IF(BD36=2,AW36,0)+IF(BD37=2,AW37,0)</f>
        <v>245</v>
      </c>
      <c r="BR29" s="42">
        <f>IF(BD28=2,AZ28,0)+IF(BD29=2,AZ29,0)+IF(BD30=2,AZ30,0)+IF(BD31=2,AZ31,0)+IF(BD32=2,AZ32,0)+IF(BD33=2,AZ33,0)+IF(BD34=2,AZ34,0)+IF(BD35=2,AZ35,0)+IF(BD36=2,AZ36,0)+IF(BD37=2,AZ37,0)</f>
        <v>63</v>
      </c>
    </row>
    <row r="30" spans="1:70" x14ac:dyDescent="0.15">
      <c r="A30" s="41" t="str">
        <f>[2]DB!E30</f>
        <v>ÅZÆTZØW</v>
      </c>
      <c r="B30" s="41" t="str">
        <f>[2]DB!F30</f>
        <v>Mauer</v>
      </c>
      <c r="C30" s="41">
        <f>[2]DB!G30</f>
        <v>8</v>
      </c>
      <c r="D30" s="41">
        <f>[2]DB!H30</f>
        <v>9</v>
      </c>
      <c r="E30" s="41" t="str">
        <f>[2]DB!I30</f>
        <v>ÅZÆTZØW</v>
      </c>
      <c r="F30" s="41" t="str">
        <f>[2]DB!J30</f>
        <v>Gunners</v>
      </c>
      <c r="G30" s="41">
        <f>'3. Division'!J24</f>
        <v>4</v>
      </c>
      <c r="H30" s="41">
        <f>'3. Division'!P24</f>
        <v>6</v>
      </c>
      <c r="I30" s="41" t="str">
        <f>[2]Puljeprogram!J59</f>
        <v>McCoist</v>
      </c>
      <c r="J30" s="42" t="str">
        <f>[2]Puljeprogram!L59</f>
        <v>ÅZÆTZØW</v>
      </c>
      <c r="K30" s="43" t="str">
        <f>[2]DB!K30</f>
        <v>Cottee</v>
      </c>
      <c r="L30" s="41">
        <f>[2]DB!L30</f>
        <v>10</v>
      </c>
      <c r="M30" s="41">
        <f>[2]DB!N30</f>
        <v>0</v>
      </c>
      <c r="N30" s="41">
        <f>IF(OR(M30=1,Rækker!F28="Disket",DB!V30&gt;5),1,0)</f>
        <v>0</v>
      </c>
      <c r="O30" s="41">
        <f>[2]DB!P30</f>
        <v>0</v>
      </c>
      <c r="P30" s="41">
        <f>IF(OR(O30=1,Rækker!F28="Udmeldt"),1,0)</f>
        <v>0</v>
      </c>
      <c r="Q30" s="41">
        <f>[2]DB!S30</f>
        <v>1</v>
      </c>
      <c r="R30" s="41">
        <f>IF(Rækker!F28="Res",1,0)</f>
        <v>0</v>
      </c>
      <c r="S30" s="41">
        <f t="shared" si="3"/>
        <v>1</v>
      </c>
      <c r="T30" s="41">
        <f>[2]DB!V30</f>
        <v>0</v>
      </c>
      <c r="U30" s="41">
        <f>IF(Rækker!F28="MR",1,0)</f>
        <v>0</v>
      </c>
      <c r="V30" s="41">
        <f t="shared" si="4"/>
        <v>0</v>
      </c>
      <c r="W30" s="42" t="str">
        <f t="shared" si="5"/>
        <v/>
      </c>
      <c r="X30" s="43" t="str">
        <f>[2]DB!BF30</f>
        <v>Fox</v>
      </c>
      <c r="Y30" s="41">
        <f>IF(X30=K28,L28,0)+IF(X30=K29,L29,0)+IF(X30=K30,L30,0)+IF(X30=K31,L31,0)+IF(X30=K32,L32,0)+IF(X30=K33,L33,0)+IF(X30=K34,L34,0)+IF(X30=K35,L35,0)+IF(X30=K36,L36,0)+IF(X30=K37,L37,0)+IF(X30=K39,L39,0)+IF(X30=K40,L40,0)+IF(X30=K41,L41,0)+IF(X30=K42,L42,0)+IF(X30=K43,L43,0)+IF(X30=K44,L44,0)+IF(X30=K45,L45,0)+IF(X30=K46,L46,0)+IF(X30=K47,L47,0)+IF(X30=K48,L48,0)</f>
        <v>16</v>
      </c>
      <c r="Z30" s="41">
        <f>[2]DB!BH30</f>
        <v>0</v>
      </c>
      <c r="AA30" s="41">
        <f>IF(X30=K28,N28,0)+IF(X30=K29,N29,0)+IF(X30=K30,N30,0)+IF(X30=K31,N31,0)+IF(X30=K32,N32,0)+IF(X30=K33,N33,0)+IF(X30=K34,N34,0)+IF(X30=K35,N35,0)+IF(X30=K36,N36,0)+IF(X30=K37,N37,0)+IF(X30=K39,N39,0)+IF(X30=K40,N40,0)+IF(X30=K41,N41,0)+IF(X30=K42,N42,0)+IF(X30=K43,N43,0)+IF(X30=K44,N44,0)+IF(X30=K45,N45,0)+IF(X30=K46,N46,0)+IF(X30=K47,N47,0)+IF(X30=K48,N48,0)</f>
        <v>0</v>
      </c>
      <c r="AB30" s="41">
        <f>[2]DB!BI30</f>
        <v>0</v>
      </c>
      <c r="AC30" s="41">
        <f>IF(X30=K28,P28,0)+IF(X30=K29,P29,0)+IF(X30=K30,P30,0)+IF(X30=K31,P31,0)+IF(X30=K32,P32,0)+IF(X30=K33,P33,0)+IF(X30=K34,P34,0)+IF(X30=K35,P35,0)+IF(X30=K36,P36,0)+IF(X30=K37,P37,0)+IF(X30=K39,P39,0)+IF(X30=K40,P40,0)+IF(X30=K41,P41,0)+IF(X30=K42,P42,0)+IF(X30=K43,P43,0)+IF(X30=K44,P44,0)+IF(X30=K45,P45,0)+IF(X30=K46,P46,0)+IF(X30=K47,P47,0)+IF(X30=K48,P48,0)</f>
        <v>0</v>
      </c>
      <c r="AD30" s="41">
        <f>[2]DB!BJ30</f>
        <v>0</v>
      </c>
      <c r="AE30" s="41">
        <f>IF(X30=K28,R28,0)+IF(X30=K29,R29,0)+IF(X30=K30,R30,0)+IF(X30=K31,R31,0)+IF(X30=K32,R32,0)+IF(X30=K33,R33,0)+IF(X30=K34,R34,0)+IF(X30=K35,R35,0)+IF(X30=K36,R36,0)+IF(X30=K37,R37,0)+IF(X30=K39,R39,0)+IF(X30=K40,R40,0)+IF(X30=K41,R41,0)+IF(X30=K42,R42,0)+IF(X30=K43,R43,0)+IF(X30=K44,R44,0)+IF(X30=K45,R45,0)+IF(X30=K46,R46,0)+IF(X30=K47,R47,0)+IF(X30=K48,R48,0)</f>
        <v>0</v>
      </c>
      <c r="AF30" s="41">
        <f t="shared" si="6"/>
        <v>0</v>
      </c>
      <c r="AG30" s="41">
        <f>[2]DB!BK30</f>
        <v>0</v>
      </c>
      <c r="AH30" s="41">
        <f>IF(X30=K28,U28,0)+IF(X30=K29,U29,0)+IF(X30=K30,U30,0)+IF(X30=K31,U31,0)+IF(X30=K32,U32,0)+IF(X30=K33,U33,0)+IF(X30=K34,U34,0)+IF(X30=K35,U35,0)+IF(X30=K36,U36,0)+IF(X30=K37,U37,0)+IF(X30=K39,U39,0)+IF(X30=K40,U40,0)+IF(X30=K41,U41,0)+IF(X30=K42,U42,0)+IF(X30=K43,U43,0)+IF(X30=K44,U44,0)+IF(X30=K45,U45,0)+IF(X30=K46,U46,0)+IF(X30=K47,U47,0)+IF(X30=K48,U48,0)</f>
        <v>0</v>
      </c>
      <c r="AI30" s="41">
        <f>IF(X30=K28,V28,0)+IF(X30=K29,V29,0)+IF(X30=K30,V30,0)+IF(X30=K31,V31,0)+IF(X30=K32,V32,0)+IF(X30=K33,V33,0)+IF(X30=K34,V34,0)+IF(X30=K35,V35,0)+IF(X30=K36,V36,0)+IF(X30=K37,V37,0)+IF(X30=K39,V39,0)+IF(X30=K40,V40,0)+IF(X30=K41,V41,0)+IF(X30=K42,V42,0)+IF(X30=K43,V43,0)+IF(X30=K44,V44,0)+IF(X30=K45,V45,0)+IF(X30=K46,V46,0)+IF(X30=K47,V47,0)+IF(X30=K48,V48,0)</f>
        <v>0</v>
      </c>
      <c r="AJ30" s="41">
        <f>[2]DB!BL30</f>
        <v>39</v>
      </c>
      <c r="AK30" s="41">
        <f t="shared" si="7"/>
        <v>40</v>
      </c>
      <c r="AL30" s="41">
        <f>[2]DB!BM30</f>
        <v>16</v>
      </c>
      <c r="AM30" s="41">
        <f t="shared" si="16"/>
        <v>17</v>
      </c>
      <c r="AN30" s="41">
        <f>[2]DB!BN30</f>
        <v>12</v>
      </c>
      <c r="AO30" s="41">
        <f t="shared" si="17"/>
        <v>12</v>
      </c>
      <c r="AP30" s="41">
        <f>[2]DB!BO30</f>
        <v>11</v>
      </c>
      <c r="AQ30" s="41">
        <f t="shared" si="18"/>
        <v>11</v>
      </c>
      <c r="AR30" s="41">
        <f>[2]DB!BP30</f>
        <v>245</v>
      </c>
      <c r="AS30" s="41">
        <f>IF(X30=E18,G18,0)+IF(X30=E19,G19,0)+IF(X30=E20,G20,0)+IF(X30=E21,G21,0)+IF(X30=E22,G22,0)+IF(X30=E24,G24,0)+IF(X30=E25,G25,0)+IF(X30=E26,G26,0)+IF(X30=E27,G27,0)+IF(X30=E28,G28,0)+IF(X30=F18,H18,0)+IF(X30=F19,H19,0)+IF(X30=F20,H20,0)+IF(X30=F21,H21,0)+IF(X30=F22,H22,0)+IF(X30=F24,H24,0)+IF(X30=F25,H25,0)+IF(X30=F26,H26,0)+IF(X30=F27,H27,0)+IF(X30=F28,H28,0)</f>
        <v>5</v>
      </c>
      <c r="AT30" s="41">
        <f t="shared" si="8"/>
        <v>250</v>
      </c>
      <c r="AU30" s="41">
        <f>[2]DB!BQ30</f>
        <v>240</v>
      </c>
      <c r="AV30" s="41">
        <f>IF(X30=E18,H18,0)+IF(X30=E19,H19,0)+IF(X30=E20,H20,0)+IF(X30=E21,H21,0)+IF(X30=E22,H22,0)+IF(X30=E24,H24,0)+IF(X30=E25,H25,0)+IF(X30=E26,H26,0)+IF(X30=E27,H27,0)+IF(X30=E28,H28,0)+IF(X30=F18,G18,0)+IF(X30=F19,G19,0)+IF(X30=F20,G20,0)+IF(X30=F21,G21,0)+IF(X30=F22,G22,0)+IF(X30=F24,G24,0)+IF(X30=F25,G25,0)+IF(X30=F26,G26,0)+IF(X30=F27,G27,0)+IF(X30=F28,G28,0)</f>
        <v>4</v>
      </c>
      <c r="AW30" s="41">
        <f t="shared" si="9"/>
        <v>244</v>
      </c>
      <c r="AX30" s="41">
        <f>[2]DB!BR30</f>
        <v>60</v>
      </c>
      <c r="AY30" s="41">
        <f t="shared" si="10"/>
        <v>3</v>
      </c>
      <c r="AZ30" s="41">
        <f t="shared" si="11"/>
        <v>63</v>
      </c>
      <c r="BA30" s="41">
        <f>[2]DB!BE30</f>
        <v>3</v>
      </c>
      <c r="BB30" s="41">
        <f>RANK(BC30,BC28:BC37,0)</f>
        <v>3</v>
      </c>
      <c r="BC30" s="41">
        <f t="shared" si="12"/>
        <v>654756</v>
      </c>
      <c r="BD30" s="42">
        <f>IF(BB30=BB28,IF(Y30&gt;Y28,1,0),0)+IF(BB30=BB29,IF(Y30&gt;Y29,1,0),0)+IF(BB30=BB30,IF(Y30&gt;Y30,1,0),0)+IF(BB30=BB31,IF(Y30&gt;Y31,1,0),0)+IF(BB30=BB32,IF(Y30&gt;Y32,1,0),0)+IF(BB30=BB33,IF(Y30&gt;Y33,1,0),0)+IF(BB30=BB34,IF(Y30&gt;Y34,1,0),0)+IF(BB30=BB35,IF(Y30&gt;Y35,1,0),0)+IF(BB30=BB36,IF(Y30&gt;Y36,1,0),0)+IF(BB30=BB37,IF(Y30&gt;Y37,1,0),0)+BB30</f>
        <v>3</v>
      </c>
      <c r="BE30" s="43">
        <f>IF(BD28=3,BB28,0)+IF(BD29=3,BB29,0)+IF(BD30=3,BB30,0)+IF(BD31=3,BB31,0)+IF(BD32=3,BB32,0)+IF(BD33=3,BB33,0)+IF(BD34=3,BB34,0)+IF(BD35=3,BB35,0)+IF(BD36=3,BB36,0)+IF(BD37=3,BB37,0)</f>
        <v>3</v>
      </c>
      <c r="BF30" s="41" t="str">
        <f>IF(BD28=3,X28,IF(BD29=3,X29,IF(BD30=3,X30,IF(BD31=3,X31,IF(BD32=3,X32,IF(BD33=3,X33,IF(BD34=3,X34,IF(BD35=3,X35,BG30))))))))</f>
        <v>Fox</v>
      </c>
      <c r="BG30" s="41" t="str">
        <f>IF(BD36=3,X36,X37)</f>
        <v>Tøfting</v>
      </c>
      <c r="BH30" s="41">
        <f>IF(BD28=3,AA28,0)+IF(BD29=3,AA29,0)+IF(BD30=3,AA30,0)+IF(BD31=3,AA31,0)+IF(BD32=3,AA32,0)+IF(BD33=3,AA33,0)+IF(BD34=3,AA34,0)+IF(BD35=3,AA35,0)+IF(BD36=3,AA36,0)+IF(BD37=3,AA37,0)</f>
        <v>0</v>
      </c>
      <c r="BI30" s="41">
        <f>IF(BD28=3,AC28,0)+IF(BD29=3,AC29,0)+IF(BD30=3,AC30,0)+IF(BD31=3,AC31,0)+IF(BD32=3,AC32,0)+IF(BD33=3,AC33,0)+IF(BD34=3,AC34,0)+IF(BD35=3,AC35,0)+IF(BD36=3,AC36,0)+IF(BD37=3,AC37,0)</f>
        <v>0</v>
      </c>
      <c r="BJ30" s="41">
        <f>IF(BD28=3,AF28,0)+IF(BD29=3,AF29,0)+IF(BD30=3,AF30,0)+IF(BD31=3,AF31,0)+IF(BD32=3,AF32,0)+IF(BD33=3,AF33,0)+IF(BD34=3,AF34,0)+IF(BD35=3,AF35,0)+IF(BD36=3,AF36,0)+IF(BD37=3,AF37,0)</f>
        <v>0</v>
      </c>
      <c r="BK30" s="41">
        <f>IF(BD28=3,AI28,0)+IF(BD29=3,AI29,0)+IF(BD30=3,AI30,0)+IF(BD31=3,AI31,0)+IF(BD32=3,AI32,0)+IF(BD33=3,AI33,0)+IF(BD34=3,AI34,0)+IF(BD35=3,AI35,0)+IF(BD36=3,AI36,0)+IF(BD37=3,AI37,0)</f>
        <v>0</v>
      </c>
      <c r="BL30" s="41">
        <f>IF(BD28=3,AK28,0)+IF(BD29=3,AK29,0)+IF(BD30=3,AK30,0)+IF(BD31=3,AK31,0)+IF(BD32=3,AK32,0)+IF(BD33=3,AK33,0)+IF(BD34=3,AK34,0)+IF(BD35=3,AK35,0)+IF(BD36=3,AK36,0)+IF(BD37=3,AK37,0)</f>
        <v>40</v>
      </c>
      <c r="BM30" s="41">
        <f>IF(BD28=3,AM28,0)+IF(BD29=3,AM29,0)+IF(BD30=3,AM30,0)+IF(BD31=3,AM31,0)+IF(BD32=3,AM32,0)+IF(BD33=3,AM33,0)+IF(BD34=3,AM34,0)+IF(BD35=3,AM35,0)+IF(BD36=3,AM36,0)+IF(BD37=3,AM37,0)</f>
        <v>17</v>
      </c>
      <c r="BN30" s="41">
        <f>IF(BD28=3,AO28,0)+IF(BD29=3,AO29,0)+IF(BD30=3,AO30,0)+IF(BD31=3,AO31,0)+IF(BD32=3,AO32,0)+IF(BD33=3,AO33,0)+IF(BD34=3,AO34,0)+IF(BD35=3,AO35,0)+IF(BD36=3,AO36,0)+IF(BD37=3,AO37,0)</f>
        <v>12</v>
      </c>
      <c r="BO30" s="41">
        <f>IF(BD28=3,AQ28,0)+IF(BD29=3,AQ29,0)+IF(BD30=3,AQ30,0)+IF(BD31=3,AQ31,0)+IF(BD32=3,AQ32,0)+IF(BD33=3,AQ33,0)+IF(BD34=3,AQ34,0)+IF(BD35=3,AQ35,0)+IF(BD36=3,AQ36,0)+IF(BD37=3,AQ37,0)</f>
        <v>11</v>
      </c>
      <c r="BP30" s="41">
        <f>IF(BD28=3,AT28,0)+IF(BD29=3,AT29,0)+IF(BD30=3,AT30,0)+IF(BD31=3,AT31,0)+IF(BD32=3,AT32,0)+IF(BD33=3,AT33,0)+IF(BD34=3,AT34,0)+IF(BD35=3,AT35,0)+IF(BD36=3,AT36,0)+IF(BD37=3,AT37,0)</f>
        <v>250</v>
      </c>
      <c r="BQ30" s="41">
        <f>IF(BD28=3,AW28,0)+IF(BD29=3,AW29,0)+IF(BD30=3,AW30,0)+IF(BD31=3,AW31,0)+IF(BD32=3,AW32,0)+IF(BD33=3,AW33,0)+IF(BD34=3,AW34,0)+IF(BD35=3,AW35,0)+IF(BD36=3,AW36,0)+IF(BD37=3,AW37,0)</f>
        <v>244</v>
      </c>
      <c r="BR30" s="42">
        <f>IF(BD28=3,AZ28,0)+IF(BD29=3,AZ29,0)+IF(BD30=3,AZ30,0)+IF(BD31=3,AZ31,0)+IF(BD32=3,AZ32,0)+IF(BD33=3,AZ33,0)+IF(BD34=3,AZ34,0)+IF(BD35=3,AZ35,0)+IF(BD36=3,AZ36,0)+IF(BD37=3,AZ37,0)</f>
        <v>63</v>
      </c>
    </row>
    <row r="31" spans="1:70" x14ac:dyDescent="0.15">
      <c r="A31" s="41" t="str">
        <f>[2]DB!E31</f>
        <v>Gunners</v>
      </c>
      <c r="B31" s="41" t="str">
        <f>[2]DB!F31</f>
        <v>Nielsen</v>
      </c>
      <c r="C31" s="41">
        <f>[2]DB!G31</f>
        <v>7</v>
      </c>
      <c r="D31" s="41">
        <f>[2]DB!H31</f>
        <v>8</v>
      </c>
      <c r="E31" s="41" t="str">
        <f>[2]DB!I31</f>
        <v>Nielsen</v>
      </c>
      <c r="F31" s="41" t="str">
        <f>[2]DB!J31</f>
        <v>McCoist</v>
      </c>
      <c r="G31" s="41">
        <f>'3. Division'!V24</f>
        <v>3</v>
      </c>
      <c r="H31" s="41">
        <f>'3. Division'!AB24</f>
        <v>5</v>
      </c>
      <c r="I31" s="41" t="str">
        <f>[2]Puljeprogram!J60</f>
        <v>Gunners</v>
      </c>
      <c r="J31" s="42" t="str">
        <f>[2]Puljeprogram!L60</f>
        <v>Mauer</v>
      </c>
      <c r="K31" s="43" t="str">
        <f>[2]DB!K31</f>
        <v>Culopip</v>
      </c>
      <c r="L31" s="41">
        <f>[2]DB!L31</f>
        <v>11</v>
      </c>
      <c r="M31" s="41">
        <f>[2]DB!N31</f>
        <v>0</v>
      </c>
      <c r="N31" s="41">
        <f>IF(OR(M31=1,Rækker!H28="Disket",DB!V31&gt;5),1,0)</f>
        <v>0</v>
      </c>
      <c r="O31" s="41">
        <f>[2]DB!P31</f>
        <v>0</v>
      </c>
      <c r="P31" s="41">
        <f>IF(OR(O31=1,Rækker!H28="Udmeldt"),1,0)</f>
        <v>0</v>
      </c>
      <c r="Q31" s="41">
        <f>[2]DB!S31</f>
        <v>0</v>
      </c>
      <c r="R31" s="41">
        <f>IF(Rækker!H28="Res",1,0)</f>
        <v>0</v>
      </c>
      <c r="S31" s="41">
        <f t="shared" si="3"/>
        <v>0</v>
      </c>
      <c r="T31" s="41">
        <f>[2]DB!V31</f>
        <v>0</v>
      </c>
      <c r="U31" s="41">
        <f>IF(Rækker!H28="MR",1,0)</f>
        <v>0</v>
      </c>
      <c r="V31" s="41">
        <f t="shared" si="4"/>
        <v>0</v>
      </c>
      <c r="W31" s="42" t="str">
        <f t="shared" si="5"/>
        <v/>
      </c>
      <c r="X31" s="43" t="str">
        <f>[2]DB!BF31</f>
        <v>Lions</v>
      </c>
      <c r="Y31" s="41">
        <f>IF(X31=K28,L28,0)+IF(X31=K29,L29,0)+IF(X31=K30,L30,0)+IF(X31=K31,L31,0)+IF(X31=K32,L32,0)+IF(X31=K33,L33,0)+IF(X31=K34,L34,0)+IF(X31=K35,L35,0)+IF(X31=K36,L36,0)+IF(X31=K37,L37,0)+IF(X31=K39,L39,0)+IF(X31=K40,L40,0)+IF(X31=K41,L41,0)+IF(X31=K42,L42,0)+IF(X31=K43,L43,0)+IF(X31=K44,L44,0)+IF(X31=K45,L45,0)+IF(X31=K46,L46,0)+IF(X31=K47,L47,0)+IF(X31=K48,L48,0)</f>
        <v>32</v>
      </c>
      <c r="Z31" s="41">
        <f>[2]DB!BH31</f>
        <v>0</v>
      </c>
      <c r="AA31" s="41">
        <f>IF(X31=K28,N28,0)+IF(X31=K29,N29,0)+IF(X31=K30,N30,0)+IF(X31=K31,N31,0)+IF(X31=K32,N32,0)+IF(X31=K33,N33,0)+IF(X31=K34,N34,0)+IF(X31=K35,N35,0)+IF(X31=K36,N36,0)+IF(X31=K37,N37,0)+IF(X31=K39,N39,0)+IF(X31=K40,N40,0)+IF(X31=K41,N41,0)+IF(X31=K42,N42,0)+IF(X31=K43,N43,0)+IF(X31=K44,N44,0)+IF(X31=K45,N45,0)+IF(X31=K46,N46,0)+IF(X31=K47,N47,0)+IF(X31=K48,N48,0)</f>
        <v>0</v>
      </c>
      <c r="AB31" s="41">
        <f>[2]DB!BI31</f>
        <v>0</v>
      </c>
      <c r="AC31" s="41">
        <f>IF(X31=K28,P28,0)+IF(X31=K29,P29,0)+IF(X31=K30,P30,0)+IF(X31=K31,P31,0)+IF(X31=K32,P32,0)+IF(X31=K33,P33,0)+IF(X31=K34,P34,0)+IF(X31=K35,P35,0)+IF(X31=K36,P36,0)+IF(X31=K37,P37,0)+IF(X31=K39,P39,0)+IF(X31=K40,P40,0)+IF(X31=K41,P41,0)+IF(X31=K42,P42,0)+IF(X31=K43,P43,0)+IF(X31=K44,P44,0)+IF(X31=K45,P45,0)+IF(X31=K46,P46,0)+IF(X31=K47,P47,0)+IF(X31=K48,P48,0)</f>
        <v>0</v>
      </c>
      <c r="AD31" s="41">
        <f>[2]DB!BJ31</f>
        <v>0</v>
      </c>
      <c r="AE31" s="41">
        <f>IF(X31=K28,R28,0)+IF(X31=K29,R29,0)+IF(X31=K30,R30,0)+IF(X31=K31,R31,0)+IF(X31=K32,R32,0)+IF(X31=K33,R33,0)+IF(X31=K34,R34,0)+IF(X31=K35,R35,0)+IF(X31=K36,R36,0)+IF(X31=K37,R37,0)+IF(X31=K39,R39,0)+IF(X31=K40,R40,0)+IF(X31=K41,R41,0)+IF(X31=K42,R42,0)+IF(X31=K43,R43,0)+IF(X31=K44,R44,0)+IF(X31=K45,R45,0)+IF(X31=K46,R46,0)+IF(X31=K47,R47,0)+IF(X31=K48,R48,0)</f>
        <v>0</v>
      </c>
      <c r="AF31" s="41">
        <f t="shared" si="6"/>
        <v>0</v>
      </c>
      <c r="AG31" s="41">
        <f>[2]DB!BK31</f>
        <v>0</v>
      </c>
      <c r="AH31" s="41">
        <f>IF(X31=K28,U28,0)+IF(X31=K29,U29,0)+IF(X31=K30,U30,0)+IF(X31=K31,U31,0)+IF(X31=K32,U32,0)+IF(X31=K33,U33,0)+IF(X31=K34,U34,0)+IF(X31=K35,U35,0)+IF(X31=K36,U36,0)+IF(X31=K37,U37,0)+IF(X31=K39,U39,0)+IF(X31=K40,U40,0)+IF(X31=K41,U41,0)+IF(X31=K42,U42,0)+IF(X31=K43,U43,0)+IF(X31=K44,U44,0)+IF(X31=K45,U45,0)+IF(X31=K46,U46,0)+IF(X31=K47,U47,0)+IF(X31=K48,U48,0)</f>
        <v>0</v>
      </c>
      <c r="AI31" s="41">
        <f>IF(X31=K28,V28,0)+IF(X31=K29,V29,0)+IF(X31=K30,V30,0)+IF(X31=K31,V31,0)+IF(X31=K32,V32,0)+IF(X31=K33,V33,0)+IF(X31=K34,V34,0)+IF(X31=K35,V35,0)+IF(X31=K36,V36,0)+IF(X31=K37,V37,0)+IF(X31=K39,V39,0)+IF(X31=K40,V40,0)+IF(X31=K41,V41,0)+IF(X31=K42,V42,0)+IF(X31=K43,V43,0)+IF(X31=K44,V44,0)+IF(X31=K45,V45,0)+IF(X31=K46,V46,0)+IF(X31=K47,V47,0)+IF(X31=K48,V48,0)</f>
        <v>0</v>
      </c>
      <c r="AJ31" s="41">
        <f>[2]DB!BL31</f>
        <v>39</v>
      </c>
      <c r="AK31" s="41">
        <f t="shared" si="7"/>
        <v>40</v>
      </c>
      <c r="AL31" s="41">
        <f>[2]DB!BM31</f>
        <v>14</v>
      </c>
      <c r="AM31" s="41">
        <f t="shared" si="16"/>
        <v>15</v>
      </c>
      <c r="AN31" s="41">
        <f>[2]DB!BN31</f>
        <v>16</v>
      </c>
      <c r="AO31" s="41">
        <f t="shared" si="17"/>
        <v>16</v>
      </c>
      <c r="AP31" s="41">
        <f>[2]DB!BO31</f>
        <v>9</v>
      </c>
      <c r="AQ31" s="41">
        <f t="shared" si="18"/>
        <v>9</v>
      </c>
      <c r="AR31" s="41">
        <f>[2]DB!BP31</f>
        <v>253</v>
      </c>
      <c r="AS31" s="41">
        <f>IF(X31=E18,G18,0)+IF(X31=E19,G19,0)+IF(X31=E20,G20,0)+IF(X31=E21,G21,0)+IF(X31=E22,G22,0)+IF(X31=E24,G24,0)+IF(X31=E25,G25,0)+IF(X31=E26,G26,0)+IF(X31=E27,G27,0)+IF(X31=E28,G28,0)+IF(X31=F18,H18,0)+IF(X31=F19,H19,0)+IF(X31=F20,H20,0)+IF(X31=F21,H21,0)+IF(X31=F22,H22,0)+IF(X31=F24,H24,0)+IF(X31=F25,H25,0)+IF(X31=F26,H26,0)+IF(X31=F27,H27,0)+IF(X31=F28,H28,0)</f>
        <v>4</v>
      </c>
      <c r="AT31" s="41">
        <f t="shared" si="8"/>
        <v>257</v>
      </c>
      <c r="AU31" s="41">
        <f>[2]DB!BQ31</f>
        <v>244</v>
      </c>
      <c r="AV31" s="41">
        <f>IF(X31=E18,H18,0)+IF(X31=E19,H19,0)+IF(X31=E20,H20,0)+IF(X31=E21,H21,0)+IF(X31=E22,H22,0)+IF(X31=E24,H24,0)+IF(X31=E25,H25,0)+IF(X31=E26,H26,0)+IF(X31=E27,H27,0)+IF(X31=E28,H28,0)+IF(X31=F18,G18,0)+IF(X31=F19,G19,0)+IF(X31=F20,G20,0)+IF(X31=F21,G21,0)+IF(X31=F22,G22,0)+IF(X31=F24,G24,0)+IF(X31=F25,G25,0)+IF(X31=F26,G26,0)+IF(X31=F27,G27,0)+IF(X31=F28,G28,0)</f>
        <v>3</v>
      </c>
      <c r="AW31" s="41">
        <f t="shared" si="9"/>
        <v>247</v>
      </c>
      <c r="AX31" s="41">
        <f>[2]DB!BR31</f>
        <v>58</v>
      </c>
      <c r="AY31" s="41">
        <f t="shared" si="10"/>
        <v>3</v>
      </c>
      <c r="AZ31" s="41">
        <f t="shared" si="11"/>
        <v>61</v>
      </c>
      <c r="BA31" s="41">
        <f>[2]DB!BE31</f>
        <v>4</v>
      </c>
      <c r="BB31" s="41">
        <f>RANK(BC31,BC28:BC37,0)</f>
        <v>4</v>
      </c>
      <c r="BC31" s="41">
        <f t="shared" si="12"/>
        <v>635453</v>
      </c>
      <c r="BD31" s="42">
        <f>IF(BB31=BB28,IF(Y31&gt;Y28,1,0),0)+IF(BB31=BB29,IF(Y31&gt;Y29,1,0),0)+IF(BB31=BB30,IF(Y31&gt;Y30,1,0),0)+IF(BB31=BB31,IF(Y31&gt;Y31,1,0),0)+IF(BB31=BB32,IF(Y31&gt;Y32,1,0),0)+IF(BB31=BB33,IF(Y31&gt;Y33,1,0),0)+IF(BB31=BB34,IF(Y31&gt;Y34,1,0),0)+IF(BB31=BB35,IF(Y31&gt;Y35,1,0),0)+IF(BB31=BB36,IF(Y31&gt;Y36,1,0),0)+IF(BB31=BB37,IF(Y31&gt;Y37,1,0),0)+BB31</f>
        <v>4</v>
      </c>
      <c r="BE31" s="43">
        <f>IF(BD28=4,BB28,0)+IF(BD29=4,BB29,0)+IF(BD30=4,BB30,0)+IF(BD31=4,BB31,0)+IF(BD32=4,BB32,0)+IF(BD33=4,BB33,0)+IF(BD34=4,BB34,0)+IF(BD35=4,BB35,0)+IF(BD36=4,BB36,0)+IF(BD37=4,BB37,0)</f>
        <v>4</v>
      </c>
      <c r="BF31" s="41" t="str">
        <f>IF(BD28=4,X28,IF(BD29=4,X29,IF(BD30=4,X30,IF(BD31=4,X31,IF(BD32=4,X32,IF(BD33=4,X33,IF(BD34=4,X34,IF(BD35=4,X35,BG31))))))))</f>
        <v>Lions</v>
      </c>
      <c r="BG31" s="41" t="str">
        <f>IF(BD36=4,X36,X37)</f>
        <v>Tøfting</v>
      </c>
      <c r="BH31" s="41">
        <f>IF(BD28=4,AA28,0)+IF(BD29=4,AA29,0)+IF(BD30=4,AA30,0)+IF(BD31=4,AA31,0)+IF(BD32=4,AA32,0)+IF(BD33=4,AA33,0)+IF(BD34=4,AA34,0)+IF(BD35=4,AA35,0)+IF(BD36=4,AA36,0)+IF(BD37=4,AA37,0)</f>
        <v>0</v>
      </c>
      <c r="BI31" s="41">
        <f>IF(BD28=4,AC28,0)+IF(BD29=4,AC29,0)+IF(BD30=4,AC30,0)+IF(BD31=4,AC31,0)+IF(BD32=4,AC32,0)+IF(BD33=4,AC33,0)+IF(BD34=4,AC34,0)+IF(BD35=4,AC35,0)+IF(BD36=4,AC36,0)+IF(BD37=4,AC37,0)</f>
        <v>0</v>
      </c>
      <c r="BJ31" s="41">
        <f>IF(BD28=4,AF28,0)+IF(BD29=4,AF29,0)+IF(BD30=4,AF30,0)+IF(BD31=4,AF31,0)+IF(BD32=4,AF32,0)+IF(BD33=4,AF33,0)+IF(BD34=4,AF34,0)+IF(BD35=4,AF35,0)+IF(BD36=4,AF36,0)+IF(BD37=4,AF37,0)</f>
        <v>0</v>
      </c>
      <c r="BK31" s="41">
        <f>IF(BD28=4,AI28,0)+IF(BD29=4,AI29,0)+IF(BD30=4,AI30,0)+IF(BD31=4,AI31,0)+IF(BD32=4,AI32,0)+IF(BD33=4,AI33,0)+IF(BD34=4,AI34,0)+IF(BD35=4,AI35,0)+IF(BD36=4,AI36,0)+IF(BD37=4,AI37,0)</f>
        <v>0</v>
      </c>
      <c r="BL31" s="41">
        <f>IF(BD28=4,AK28,0)+IF(BD29=4,AK29,0)+IF(BD30=4,AK30,0)+IF(BD31=4,AK31,0)+IF(BD32=4,AK32,0)+IF(BD33=4,AK33,0)+IF(BD34=4,AK34,0)+IF(BD35=4,AK35,0)+IF(BD36=4,AK36,0)+IF(BD37=4,AK37,0)</f>
        <v>40</v>
      </c>
      <c r="BM31" s="41">
        <f>IF(BD28=4,AM28,0)+IF(BD29=4,AM29,0)+IF(BD30=4,AM30,0)+IF(BD31=4,AM31,0)+IF(BD32=4,AM32,0)+IF(BD33=4,AM33,0)+IF(BD34=4,AM34,0)+IF(BD35=4,AM35,0)+IF(BD36=4,AM36,0)+IF(BD37=4,AM37,0)</f>
        <v>15</v>
      </c>
      <c r="BN31" s="41">
        <f>IF(BD28=4,AO28,0)+IF(BD29=4,AO29,0)+IF(BD30=4,AO30,0)+IF(BD31=4,AO31,0)+IF(BD32=4,AO32,0)+IF(BD33=4,AO33,0)+IF(BD34=4,AO34,0)+IF(BD35=4,AO35,0)+IF(BD36=4,AO36,0)+IF(BD37=4,AO37,0)</f>
        <v>16</v>
      </c>
      <c r="BO31" s="41">
        <f>IF(BD28=4,AQ28,0)+IF(BD29=4,AQ29,0)+IF(BD30=4,AQ30,0)+IF(BD31=4,AQ31,0)+IF(BD32=4,AQ32,0)+IF(BD33=4,AQ33,0)+IF(BD34=4,AQ34,0)+IF(BD35=4,AQ35,0)+IF(BD36=4,AQ36,0)+IF(BD37=4,AQ37,0)</f>
        <v>9</v>
      </c>
      <c r="BP31" s="41">
        <f>IF(BD28=4,AT28,0)+IF(BD29=4,AT29,0)+IF(BD30=4,AT30,0)+IF(BD31=4,AT31,0)+IF(BD32=4,AT32,0)+IF(BD33=4,AT33,0)+IF(BD34=4,AT34,0)+IF(BD35=4,AT35,0)+IF(BD36=4,AT36,0)+IF(BD37=4,AT37,0)</f>
        <v>257</v>
      </c>
      <c r="BQ31" s="41">
        <f>IF(BD28=4,AW28,0)+IF(BD29=4,AW29,0)+IF(BD30=4,AW30,0)+IF(BD31=4,AW31,0)+IF(BD32=4,AW32,0)+IF(BD33=4,AW33,0)+IF(BD34=4,AW34,0)+IF(BD35=4,AW35,0)+IF(BD36=4,AW36,0)+IF(BD37=4,AW37,0)</f>
        <v>247</v>
      </c>
      <c r="BR31" s="42">
        <f>IF(BD28=4,AZ28,0)+IF(BD29=4,AZ29,0)+IF(BD30=4,AZ30,0)+IF(BD31=4,AZ31,0)+IF(BD32=4,AZ32,0)+IF(BD33=4,AZ33,0)+IF(BD34=4,AZ34,0)+IF(BD35=4,AZ35,0)+IF(BD36=4,AZ36,0)+IF(BD37=4,AZ37,0)</f>
        <v>61</v>
      </c>
    </row>
    <row r="32" spans="1:70" x14ac:dyDescent="0.15">
      <c r="A32" s="41" t="str">
        <f>[2]DB!E32</f>
        <v>McCoist</v>
      </c>
      <c r="B32" s="41" t="str">
        <f>[2]DB!F32</f>
        <v>Højgård</v>
      </c>
      <c r="C32" s="41">
        <f>[2]DB!G32</f>
        <v>8</v>
      </c>
      <c r="D32" s="41">
        <f>[2]DB!H32</f>
        <v>7</v>
      </c>
      <c r="E32" s="41" t="str">
        <f>[2]DB!I32</f>
        <v>Højgård</v>
      </c>
      <c r="F32" s="41" t="str">
        <f>[2]DB!J32</f>
        <v>Hede</v>
      </c>
      <c r="G32" s="41">
        <f>'3. Division'!AH24</f>
        <v>6</v>
      </c>
      <c r="H32" s="41">
        <f>'3. Division'!AN24</f>
        <v>5</v>
      </c>
      <c r="I32" s="41" t="str">
        <f>[2]Puljeprogram!J61</f>
        <v>Hede</v>
      </c>
      <c r="J32" s="42" t="str">
        <f>[2]Puljeprogram!L61</f>
        <v>Nielsen</v>
      </c>
      <c r="K32" s="43" t="str">
        <f>[2]DB!K32</f>
        <v>Degnen</v>
      </c>
      <c r="L32" s="41">
        <f>[2]DB!L32</f>
        <v>12</v>
      </c>
      <c r="M32" s="41">
        <f>[2]DB!N32</f>
        <v>0</v>
      </c>
      <c r="N32" s="41">
        <f>IF(OR(M32=1,Rækker!J28="Disket",DB!V32&gt;5),1,0)</f>
        <v>0</v>
      </c>
      <c r="O32" s="41">
        <f>[2]DB!P32</f>
        <v>0</v>
      </c>
      <c r="P32" s="41">
        <f>IF(OR(O32=1,Rækker!J28="Udmeldt"),1,0)</f>
        <v>0</v>
      </c>
      <c r="Q32" s="41">
        <f>[2]DB!S32</f>
        <v>0</v>
      </c>
      <c r="R32" s="41">
        <f>IF(Rækker!J28="Res",1,0)</f>
        <v>0</v>
      </c>
      <c r="S32" s="41">
        <f t="shared" si="3"/>
        <v>0</v>
      </c>
      <c r="T32" s="41">
        <f>[2]DB!V32</f>
        <v>0</v>
      </c>
      <c r="U32" s="41">
        <f>IF(Rækker!J28="MR",1,0)</f>
        <v>0</v>
      </c>
      <c r="V32" s="41">
        <f t="shared" si="4"/>
        <v>0</v>
      </c>
      <c r="W32" s="42" t="str">
        <f t="shared" si="5"/>
        <v/>
      </c>
      <c r="X32" s="43" t="str">
        <f>[2]DB!BF32</f>
        <v>Anderup</v>
      </c>
      <c r="Y32" s="41">
        <f>IF(X32=K28,L28,0)+IF(X32=K29,L29,0)+IF(X32=K30,L30,0)+IF(X32=K31,L31,0)+IF(X32=K32,L32,0)+IF(X32=K33,L33,0)+IF(X32=K34,L34,0)+IF(X32=K35,L35,0)+IF(X32=K36,L36,0)+IF(X32=K37,L37,0)+IF(X32=K39,L39,0)+IF(X32=K40,L40,0)+IF(X32=K41,L41,0)+IF(X32=K42,L42,0)+IF(X32=K43,L43,0)+IF(X32=K44,L44,0)+IF(X32=K45,L45,0)+IF(X32=K46,L46,0)+IF(X32=K47,L47,0)+IF(X32=K48,L48,0)</f>
        <v>2</v>
      </c>
      <c r="Z32" s="41">
        <f>[2]DB!BH32</f>
        <v>0</v>
      </c>
      <c r="AA32" s="41">
        <f>IF(X32=K28,N28,0)+IF(X32=K29,N29,0)+IF(X32=K30,N30,0)+IF(X32=K31,N31,0)+IF(X32=K32,N32,0)+IF(X32=K33,N33,0)+IF(X32=K34,N34,0)+IF(X32=K35,N35,0)+IF(X32=K36,N36,0)+IF(X32=K37,N37,0)+IF(X32=K39,N39,0)+IF(X32=K40,N40,0)+IF(X32=K41,N41,0)+IF(X32=K42,N42,0)+IF(X32=K43,N43,0)+IF(X32=K44,N44,0)+IF(X32=K45,N45,0)+IF(X32=K46,N46,0)+IF(X32=K47,N47,0)+IF(X32=K48,N48,0)</f>
        <v>0</v>
      </c>
      <c r="AB32" s="41">
        <f>[2]DB!BI32</f>
        <v>0</v>
      </c>
      <c r="AC32" s="41">
        <f>IF(X32=K28,P28,0)+IF(X32=K29,P29,0)+IF(X32=K30,P30,0)+IF(X32=K31,P31,0)+IF(X32=K32,P32,0)+IF(X32=K33,P33,0)+IF(X32=K34,P34,0)+IF(X32=K35,P35,0)+IF(X32=K36,P36,0)+IF(X32=K37,P37,0)+IF(X32=K39,P39,0)+IF(X32=K40,P40,0)+IF(X32=K41,P41,0)+IF(X32=K42,P42,0)+IF(X32=K43,P43,0)+IF(X32=K44,P44,0)+IF(X32=K45,P45,0)+IF(X32=K46,P46,0)+IF(X32=K47,P47,0)+IF(X32=K48,P48,0)</f>
        <v>0</v>
      </c>
      <c r="AD32" s="41">
        <f>[2]DB!BJ32</f>
        <v>0</v>
      </c>
      <c r="AE32" s="41">
        <f>IF(X32=K28,R28,0)+IF(X32=K29,R29,0)+IF(X32=K30,R30,0)+IF(X32=K31,R31,0)+IF(X32=K32,R32,0)+IF(X32=K33,R33,0)+IF(X32=K34,R34,0)+IF(X32=K35,R35,0)+IF(X32=K36,R36,0)+IF(X32=K37,R37,0)+IF(X32=K39,R39,0)+IF(X32=K40,R40,0)+IF(X32=K41,R41,0)+IF(X32=K42,R42,0)+IF(X32=K43,R43,0)+IF(X32=K44,R44,0)+IF(X32=K45,R45,0)+IF(X32=K46,R46,0)+IF(X32=K47,R47,0)+IF(X32=K48,R48,0)</f>
        <v>0</v>
      </c>
      <c r="AF32" s="41">
        <f t="shared" si="6"/>
        <v>0</v>
      </c>
      <c r="AG32" s="41">
        <f>[2]DB!BK32</f>
        <v>0</v>
      </c>
      <c r="AH32" s="41">
        <f>IF(X32=K28,U28,0)+IF(X32=K29,U29,0)+IF(X32=K30,U30,0)+IF(X32=K31,U31,0)+IF(X32=K32,U32,0)+IF(X32=K33,U33,0)+IF(X32=K34,U34,0)+IF(X32=K35,U35,0)+IF(X32=K36,U36,0)+IF(X32=K37,U37,0)+IF(X32=K39,U39,0)+IF(X32=K40,U40,0)+IF(X32=K41,U41,0)+IF(X32=K42,U42,0)+IF(X32=K43,U43,0)+IF(X32=K44,U44,0)+IF(X32=K45,U45,0)+IF(X32=K46,U46,0)+IF(X32=K47,U47,0)+IF(X32=K48,U48,0)</f>
        <v>0</v>
      </c>
      <c r="AI32" s="41">
        <f>IF(X32=K28,V28,0)+IF(X32=K29,V29,0)+IF(X32=K30,V30,0)+IF(X32=K31,V31,0)+IF(X32=K32,V32,0)+IF(X32=K33,V33,0)+IF(X32=K34,V34,0)+IF(X32=K35,V35,0)+IF(X32=K36,V36,0)+IF(X32=K37,V37,0)+IF(X32=K39,V39,0)+IF(X32=K40,V40,0)+IF(X32=K41,V41,0)+IF(X32=K42,V42,0)+IF(X32=K43,V43,0)+IF(X32=K44,V44,0)+IF(X32=K45,V45,0)+IF(X32=K46,V46,0)+IF(X32=K47,V47,0)+IF(X32=K48,V48,0)</f>
        <v>0</v>
      </c>
      <c r="AJ32" s="41">
        <f>[2]DB!BL32</f>
        <v>39</v>
      </c>
      <c r="AK32" s="41">
        <f t="shared" si="7"/>
        <v>40</v>
      </c>
      <c r="AL32" s="41">
        <f>[2]DB!BM32</f>
        <v>16</v>
      </c>
      <c r="AM32" s="41">
        <f t="shared" si="16"/>
        <v>16</v>
      </c>
      <c r="AN32" s="41">
        <f>[2]DB!BN32</f>
        <v>8</v>
      </c>
      <c r="AO32" s="41">
        <f t="shared" si="17"/>
        <v>8</v>
      </c>
      <c r="AP32" s="41">
        <f>[2]DB!BO32</f>
        <v>15</v>
      </c>
      <c r="AQ32" s="41">
        <f t="shared" si="18"/>
        <v>16</v>
      </c>
      <c r="AR32" s="41">
        <f>[2]DB!BP32</f>
        <v>247</v>
      </c>
      <c r="AS32" s="41">
        <f>IF(X32=E18,G18,0)+IF(X32=E19,G19,0)+IF(X32=E20,G20,0)+IF(X32=E21,G21,0)+IF(X32=E22,G22,0)+IF(X32=E24,G24,0)+IF(X32=E25,G25,0)+IF(X32=E26,G26,0)+IF(X32=E27,G27,0)+IF(X32=E28,G28,0)+IF(X32=F18,H18,0)+IF(X32=F19,H19,0)+IF(X32=F20,H20,0)+IF(X32=F21,H21,0)+IF(X32=F22,H22,0)+IF(X32=F24,H24,0)+IF(X32=F25,H25,0)+IF(X32=F26,H26,0)+IF(X32=F27,H27,0)+IF(X32=F28,H28,0)</f>
        <v>3</v>
      </c>
      <c r="AT32" s="41">
        <f t="shared" si="8"/>
        <v>250</v>
      </c>
      <c r="AU32" s="41">
        <f>[2]DB!BQ32</f>
        <v>245</v>
      </c>
      <c r="AV32" s="41">
        <f>IF(X32=E18,H18,0)+IF(X32=E19,H19,0)+IF(X32=E20,H20,0)+IF(X32=E21,H21,0)+IF(X32=E22,H22,0)+IF(X32=E24,H24,0)+IF(X32=E25,H25,0)+IF(X32=E26,H26,0)+IF(X32=E27,H27,0)+IF(X32=E28,H28,0)+IF(X32=F18,G18,0)+IF(X32=F19,G19,0)+IF(X32=F20,G20,0)+IF(X32=F21,G21,0)+IF(X32=F22,G22,0)+IF(X32=F24,G24,0)+IF(X32=F25,G25,0)+IF(X32=F26,G26,0)+IF(X32=F27,G27,0)+IF(X32=F28,G28,0)</f>
        <v>5</v>
      </c>
      <c r="AW32" s="41">
        <f t="shared" si="9"/>
        <v>250</v>
      </c>
      <c r="AX32" s="41">
        <f>[2]DB!BR32</f>
        <v>56</v>
      </c>
      <c r="AY32" s="41">
        <f t="shared" si="10"/>
        <v>0</v>
      </c>
      <c r="AZ32" s="41">
        <f t="shared" si="11"/>
        <v>56</v>
      </c>
      <c r="BA32" s="41">
        <f>[2]DB!BE32</f>
        <v>5</v>
      </c>
      <c r="BB32" s="41">
        <f>RANK(BC32,BC28:BC37,0)</f>
        <v>6</v>
      </c>
      <c r="BC32" s="41">
        <f t="shared" si="12"/>
        <v>584750</v>
      </c>
      <c r="BD32" s="42">
        <f>IF(BB32=BB28,IF(Y32&gt;Y28,1,0),0)+IF(BB32=BB29,IF(Y32&gt;Y29,1,0),0)+IF(BB32=BB30,IF(Y32&gt;Y30,1,0),0)+IF(BB32=BB31,IF(Y32&gt;Y31,1,0),0)+IF(BB32=BB32,IF(Y32&gt;Y32,1,0),0)+IF(BB32=BB33,IF(Y32&gt;Y33,1,0),0)+IF(BB32=BB34,IF(Y32&gt;Y34,1,0),0)+IF(BB32=BB35,IF(Y32&gt;Y35,1,0),0)+IF(BB32=BB36,IF(Y32&gt;Y36,1,0),0)+IF(BB32=BB37,IF(Y32&gt;Y37,1,0),0)+BB32</f>
        <v>6</v>
      </c>
      <c r="BE32" s="43">
        <f>IF(BD28=5,BB28,0)+IF(BD29=5,BB29,0)+IF(BD30=5,BB30,0)+IF(BD31=5,BB31,0)+IF(BD32=5,BB32,0)+IF(BD33=5,BB33,0)+IF(BD34=5,BB34,0)+IF(BD35=5,BB35,0)+IF(BD36=5,BB36,0)+IF(BD37=5,BB37,0)</f>
        <v>5</v>
      </c>
      <c r="BF32" s="41" t="str">
        <f>IF(BD28=5,X28,IF(BD29=5,X29,IF(BD30=5,X30,IF(BD31=5,X31,IF(BD32=5,X32,IF(BD33=5,X33,IF(BD34=5,X34,IF(BD35=5,X35,BG32))))))))</f>
        <v>Himbo</v>
      </c>
      <c r="BG32" s="41" t="str">
        <f>IF(BD36=5,X36,X37)</f>
        <v>Tøfting</v>
      </c>
      <c r="BH32" s="41">
        <f>IF(BD28=5,AA28,0)+IF(BD29=5,AA29,0)+IF(BD30=5,AA30,0)+IF(BD31=5,AA31,0)+IF(BD32=5,AA32,0)+IF(BD33=5,AA33,0)+IF(BD34=5,AA34,0)+IF(BD35=5,AA35,0)+IF(BD36=5,AA36,0)+IF(BD37=5,AA37,0)</f>
        <v>0</v>
      </c>
      <c r="BI32" s="41">
        <f>IF(BD28=5,AC28,0)+IF(BD29=5,AC29,0)+IF(BD30=5,AC30,0)+IF(BD31=5,AC31,0)+IF(BD32=5,AC32,0)+IF(BD33=5,AC33,0)+IF(BD34=5,AC34,0)+IF(BD35=5,AC35,0)+IF(BD36=5,AC36,0)+IF(BD37=5,AC37,0)</f>
        <v>0</v>
      </c>
      <c r="BJ32" s="41">
        <f>IF(BD28=5,AF28,0)+IF(BD29=5,AF29,0)+IF(BD30=5,AF30,0)+IF(BD31=5,AF31,0)+IF(BD32=5,AF32,0)+IF(BD33=5,AF33,0)+IF(BD34=5,AF34,0)+IF(BD35=5,AF35,0)+IF(BD36=5,AF36,0)+IF(BD37=5,AF37,0)</f>
        <v>0</v>
      </c>
      <c r="BK32" s="41">
        <f>IF(BD28=5,AI28,0)+IF(BD29=5,AI29,0)+IF(BD30=5,AI30,0)+IF(BD31=5,AI31,0)+IF(BD32=5,AI32,0)+IF(BD33=5,AI33,0)+IF(BD34=5,AI34,0)+IF(BD35=5,AI35,0)+IF(BD36=5,AI36,0)+IF(BD37=5,AI37,0)</f>
        <v>0</v>
      </c>
      <c r="BL32" s="41">
        <f>IF(BD28=5,AK28,0)+IF(BD29=5,AK29,0)+IF(BD30=5,AK30,0)+IF(BD31=5,AK31,0)+IF(BD32=5,AK32,0)+IF(BD33=5,AK33,0)+IF(BD34=5,AK34,0)+IF(BD35=5,AK35,0)+IF(BD36=5,AK36,0)+IF(BD37=5,AK37,0)</f>
        <v>40</v>
      </c>
      <c r="BM32" s="41">
        <f>IF(BD28=5,AM28,0)+IF(BD29=5,AM29,0)+IF(BD30=5,AM30,0)+IF(BD31=5,AM31,0)+IF(BD32=5,AM32,0)+IF(BD33=5,AM33,0)+IF(BD34=5,AM34,0)+IF(BD35=5,AM35,0)+IF(BD36=5,AM36,0)+IF(BD37=5,AM37,0)</f>
        <v>15</v>
      </c>
      <c r="BN32" s="41">
        <f>IF(BD28=5,AO28,0)+IF(BD29=5,AO29,0)+IF(BD30=5,AO30,0)+IF(BD31=5,AO31,0)+IF(BD32=5,AO32,0)+IF(BD33=5,AO33,0)+IF(BD34=5,AO34,0)+IF(BD35=5,AO35,0)+IF(BD36=5,AO36,0)+IF(BD37=5,AO37,0)</f>
        <v>13</v>
      </c>
      <c r="BO32" s="41">
        <f>IF(BD28=5,AQ28,0)+IF(BD29=5,AQ29,0)+IF(BD30=5,AQ30,0)+IF(BD31=5,AQ31,0)+IF(BD32=5,AQ32,0)+IF(BD33=5,AQ33,0)+IF(BD34=5,AQ34,0)+IF(BD35=5,AQ35,0)+IF(BD36=5,AQ36,0)+IF(BD37=5,AQ37,0)</f>
        <v>12</v>
      </c>
      <c r="BP32" s="41">
        <f>IF(BD28=5,AT28,0)+IF(BD29=5,AT29,0)+IF(BD30=5,AT30,0)+IF(BD31=5,AT31,0)+IF(BD32=5,AT32,0)+IF(BD33=5,AT33,0)+IF(BD34=5,AT34,0)+IF(BD35=5,AT35,0)+IF(BD36=5,AT36,0)+IF(BD37=5,AT37,0)</f>
        <v>250</v>
      </c>
      <c r="BQ32" s="41">
        <f>IF(BD28=5,AW28,0)+IF(BD29=5,AW29,0)+IF(BD30=5,AW30,0)+IF(BD31=5,AW31,0)+IF(BD32=5,AW32,0)+IF(BD33=5,AW33,0)+IF(BD34=5,AW34,0)+IF(BD35=5,AW35,0)+IF(BD36=5,AW36,0)+IF(BD37=5,AW37,0)</f>
        <v>250</v>
      </c>
      <c r="BR32" s="42">
        <f>IF(BD28=5,AZ28,0)+IF(BD29=5,AZ29,0)+IF(BD30=5,AZ30,0)+IF(BD31=5,AZ31,0)+IF(BD32=5,AZ32,0)+IF(BD33=5,AZ33,0)+IF(BD34=5,AZ34,0)+IF(BD35=5,AZ35,0)+IF(BD36=5,AZ36,0)+IF(BD37=5,AZ37,0)</f>
        <v>58</v>
      </c>
    </row>
    <row r="33" spans="1:70" x14ac:dyDescent="0.15">
      <c r="A33" s="41" t="str">
        <f>[2]DB!E33</f>
        <v>Hede</v>
      </c>
      <c r="B33" s="41" t="str">
        <f>[2]DB!F33</f>
        <v>LPHJ</v>
      </c>
      <c r="C33" s="41">
        <f>[2]DB!G33</f>
        <v>8</v>
      </c>
      <c r="D33" s="41">
        <f>[2]DB!H33</f>
        <v>8</v>
      </c>
      <c r="E33" s="41" t="str">
        <f>[2]DB!I33</f>
        <v>LPHJ</v>
      </c>
      <c r="F33" s="41" t="str">
        <f>[2]DB!J33</f>
        <v>Sergio</v>
      </c>
      <c r="G33" s="41">
        <f>'3. Division'!AT24</f>
        <v>5</v>
      </c>
      <c r="H33" s="41">
        <f>'3. Division'!AZ24</f>
        <v>4</v>
      </c>
      <c r="I33" s="41" t="str">
        <f>[2]Puljeprogram!J62</f>
        <v>Sergio</v>
      </c>
      <c r="J33" s="42" t="str">
        <f>[2]Puljeprogram!L62</f>
        <v>Højgård</v>
      </c>
      <c r="K33" s="43" t="str">
        <f>[2]DB!K33</f>
        <v>Far</v>
      </c>
      <c r="L33" s="41">
        <f>[2]DB!L33</f>
        <v>13</v>
      </c>
      <c r="M33" s="41">
        <f>[2]DB!N33</f>
        <v>0</v>
      </c>
      <c r="N33" s="41">
        <f>IF(OR(M33=1,Rækker!L28="Disket",DB!V33&gt;5),1,0)</f>
        <v>0</v>
      </c>
      <c r="O33" s="41">
        <f>[2]DB!P33</f>
        <v>0</v>
      </c>
      <c r="P33" s="41">
        <f>IF(OR(O33=1,Rækker!L28="Udmeldt"),1,0)</f>
        <v>0</v>
      </c>
      <c r="Q33" s="41">
        <f>[2]DB!S33</f>
        <v>1</v>
      </c>
      <c r="R33" s="41">
        <f>IF(Rækker!L28="Res",1,0)</f>
        <v>0</v>
      </c>
      <c r="S33" s="41">
        <f t="shared" si="3"/>
        <v>1</v>
      </c>
      <c r="T33" s="41">
        <f>[2]DB!V33</f>
        <v>0</v>
      </c>
      <c r="U33" s="41">
        <f>IF(Rækker!L28="MR",1,0)</f>
        <v>0</v>
      </c>
      <c r="V33" s="41">
        <f t="shared" si="4"/>
        <v>0</v>
      </c>
      <c r="W33" s="42" t="str">
        <f t="shared" si="5"/>
        <v/>
      </c>
      <c r="X33" s="43" t="str">
        <f>[2]DB!BF33</f>
        <v>Laplace</v>
      </c>
      <c r="Y33" s="41">
        <f>IF(X33=K28,L28,0)+IF(X33=K29,L29,0)+IF(X33=K30,L30,0)+IF(X33=K31,L31,0)+IF(X33=K32,L32,0)+IF(X33=K33,L33,0)+IF(X33=K34,L34,0)+IF(X33=K35,L35,0)+IF(X33=K36,L36,0)+IF(X33=K37,L37,0)+IF(X33=K39,L39,0)+IF(X33=K40,L40,0)+IF(X33=K41,L41,0)+IF(X33=K42,L42,0)+IF(X33=K43,L43,0)+IF(X33=K44,L44,0)+IF(X33=K45,L45,0)+IF(X33=K46,L46,0)+IF(X33=K47,L47,0)+IF(X33=K48,L48,0)</f>
        <v>31</v>
      </c>
      <c r="Z33" s="41">
        <f>[2]DB!BH33</f>
        <v>0</v>
      </c>
      <c r="AA33" s="41">
        <f>IF(X33=K28,N28,0)+IF(X33=K29,N29,0)+IF(X33=K30,N30,0)+IF(X33=K31,N31,0)+IF(X33=K32,N32,0)+IF(X33=K33,N33,0)+IF(X33=K34,N34,0)+IF(X33=K35,N35,0)+IF(X33=K36,N36,0)+IF(X33=K37,N37,0)+IF(X33=K39,N39,0)+IF(X33=K40,N40,0)+IF(X33=K41,N41,0)+IF(X33=K42,N42,0)+IF(X33=K43,N43,0)+IF(X33=K44,N44,0)+IF(X33=K45,N45,0)+IF(X33=K46,N46,0)+IF(X33=K47,N47,0)+IF(X33=K48,N48,0)</f>
        <v>0</v>
      </c>
      <c r="AB33" s="41">
        <f>[2]DB!BI33</f>
        <v>0</v>
      </c>
      <c r="AC33" s="41">
        <f>IF(X33=K28,P28,0)+IF(X33=K29,P29,0)+IF(X33=K30,P30,0)+IF(X33=K31,P31,0)+IF(X33=K32,P32,0)+IF(X33=K33,P33,0)+IF(X33=K34,P34,0)+IF(X33=K35,P35,0)+IF(X33=K36,P36,0)+IF(X33=K37,P37,0)+IF(X33=K39,P39,0)+IF(X33=K40,P40,0)+IF(X33=K41,P41,0)+IF(X33=K42,P42,0)+IF(X33=K43,P43,0)+IF(X33=K44,P44,0)+IF(X33=K45,P45,0)+IF(X33=K46,P46,0)+IF(X33=K47,P47,0)+IF(X33=K48,P48,0)</f>
        <v>0</v>
      </c>
      <c r="AD33" s="41">
        <f>[2]DB!BJ33</f>
        <v>0</v>
      </c>
      <c r="AE33" s="41">
        <f>IF(X33=K28,R28,0)+IF(X33=K29,R29,0)+IF(X33=K30,R30,0)+IF(X33=K31,R31,0)+IF(X33=K32,R32,0)+IF(X33=K33,R33,0)+IF(X33=K34,R34,0)+IF(X33=K35,R35,0)+IF(X33=K36,R36,0)+IF(X33=K37,R37,0)+IF(X33=K39,R39,0)+IF(X33=K40,R40,0)+IF(X33=K41,R41,0)+IF(X33=K42,R42,0)+IF(X33=K43,R43,0)+IF(X33=K44,R44,0)+IF(X33=K45,R45,0)+IF(X33=K46,R46,0)+IF(X33=K47,R47,0)+IF(X33=K48,R48,0)</f>
        <v>0</v>
      </c>
      <c r="AF33" s="41">
        <f t="shared" si="6"/>
        <v>0</v>
      </c>
      <c r="AG33" s="41">
        <f>[2]DB!BK33</f>
        <v>0</v>
      </c>
      <c r="AH33" s="41">
        <f>IF(X33=K28,U28,0)+IF(X33=K29,U29,0)+IF(X33=K30,U30,0)+IF(X33=K31,U31,0)+IF(X33=K32,U32,0)+IF(X33=K33,U33,0)+IF(X33=K34,U34,0)+IF(X33=K35,U35,0)+IF(X33=K36,U36,0)+IF(X33=K37,U37,0)+IF(X33=K39,U39,0)+IF(X33=K40,U40,0)+IF(X33=K41,U41,0)+IF(X33=K42,U42,0)+IF(X33=K43,U43,0)+IF(X33=K44,U44,0)+IF(X33=K45,U45,0)+IF(X33=K46,U46,0)+IF(X33=K47,U47,0)+IF(X33=K48,U48,0)</f>
        <v>0</v>
      </c>
      <c r="AI33" s="41">
        <f>IF(X33=K28,V28,0)+IF(X33=K29,V29,0)+IF(X33=K30,V30,0)+IF(X33=K31,V31,0)+IF(X33=K32,V32,0)+IF(X33=K33,V33,0)+IF(X33=K34,V34,0)+IF(X33=K35,V35,0)+IF(X33=K36,V36,0)+IF(X33=K37,V37,0)+IF(X33=K39,V39,0)+IF(X33=K40,V40,0)+IF(X33=K41,V41,0)+IF(X33=K42,V42,0)+IF(X33=K43,V43,0)+IF(X33=K44,V44,0)+IF(X33=K45,V45,0)+IF(X33=K46,V46,0)+IF(X33=K47,V47,0)+IF(X33=K48,V48,0)</f>
        <v>0</v>
      </c>
      <c r="AJ33" s="41">
        <f>[2]DB!BL33</f>
        <v>39</v>
      </c>
      <c r="AK33" s="41">
        <f t="shared" si="7"/>
        <v>40</v>
      </c>
      <c r="AL33" s="41">
        <f>[2]DB!BM33</f>
        <v>14</v>
      </c>
      <c r="AM33" s="41">
        <f t="shared" si="16"/>
        <v>14</v>
      </c>
      <c r="AN33" s="41">
        <f>[2]DB!BN33</f>
        <v>14</v>
      </c>
      <c r="AO33" s="41">
        <f t="shared" si="17"/>
        <v>14</v>
      </c>
      <c r="AP33" s="41">
        <f>[2]DB!BO33</f>
        <v>11</v>
      </c>
      <c r="AQ33" s="41">
        <f t="shared" si="18"/>
        <v>12</v>
      </c>
      <c r="AR33" s="41">
        <f>[2]DB!BP33</f>
        <v>240</v>
      </c>
      <c r="AS33" s="41">
        <f>IF(X33=E18,G18,0)+IF(X33=E19,G19,0)+IF(X33=E20,G20,0)+IF(X33=E21,G21,0)+IF(X33=E22,G22,0)+IF(X33=E24,G24,0)+IF(X33=E25,G25,0)+IF(X33=E26,G26,0)+IF(X33=E27,G27,0)+IF(X33=E28,G28,0)+IF(X33=F18,H18,0)+IF(X33=F19,H19,0)+IF(X33=F20,H20,0)+IF(X33=F21,H21,0)+IF(X33=F22,H22,0)+IF(X33=F24,H24,0)+IF(X33=F25,H25,0)+IF(X33=F26,H26,0)+IF(X33=F27,H27,0)+IF(X33=F28,H28,0)</f>
        <v>3</v>
      </c>
      <c r="AT33" s="41">
        <f t="shared" si="8"/>
        <v>243</v>
      </c>
      <c r="AU33" s="41">
        <f>[2]DB!BQ33</f>
        <v>240</v>
      </c>
      <c r="AV33" s="41">
        <f>IF(X33=E18,H18,0)+IF(X33=E19,H19,0)+IF(X33=E20,H20,0)+IF(X33=E21,H21,0)+IF(X33=E22,H22,0)+IF(X33=E24,H24,0)+IF(X33=E25,H25,0)+IF(X33=E26,H26,0)+IF(X33=E27,H27,0)+IF(X33=E28,H28,0)+IF(X33=F18,G18,0)+IF(X33=F19,G19,0)+IF(X33=F20,G20,0)+IF(X33=F21,G21,0)+IF(X33=F22,G22,0)+IF(X33=F24,G24,0)+IF(X33=F25,G25,0)+IF(X33=F26,G26,0)+IF(X33=F27,G27,0)+IF(X33=F28,G28,0)</f>
        <v>4</v>
      </c>
      <c r="AW33" s="41">
        <f t="shared" si="9"/>
        <v>244</v>
      </c>
      <c r="AX33" s="41">
        <f>[2]DB!BR33</f>
        <v>56</v>
      </c>
      <c r="AY33" s="41">
        <f t="shared" si="10"/>
        <v>0</v>
      </c>
      <c r="AZ33" s="41">
        <f t="shared" si="11"/>
        <v>56</v>
      </c>
      <c r="BA33" s="41">
        <f>[2]DB!BE33</f>
        <v>6</v>
      </c>
      <c r="BB33" s="41">
        <f>RANK(BC33,BC28:BC37,0)</f>
        <v>7</v>
      </c>
      <c r="BC33" s="41">
        <f t="shared" si="12"/>
        <v>584056</v>
      </c>
      <c r="BD33" s="42">
        <f>IF(BB33=BB28,IF(Y33&gt;Y28,1,0),0)+IF(BB33=BB29,IF(Y33&gt;Y29,1,0),0)+IF(BB33=BB30,IF(Y33&gt;Y30,1,0),0)+IF(BB33=BB31,IF(Y33&gt;Y31,1,0),0)+IF(BB33=BB32,IF(Y33&gt;Y32,1,0),0)+IF(BB33=BB33,IF(Y33&gt;Y33,1,0),0)+IF(BB33=BB34,IF(Y33&gt;Y34,1,0),0)+IF(BB33=BB35,IF(Y33&gt;Y35,1,0),0)+IF(BB33=BB36,IF(Y33&gt;Y36,1,0),0)+IF(BB33=BB37,IF(Y33&gt;Y37,1,0),0)+BB33</f>
        <v>7</v>
      </c>
      <c r="BE33" s="43">
        <f>IF(BD28=6,BB28,0)+IF(BD29=6,BB29,0)+IF(BD30=6,BB30,0)+IF(BD31=6,BB31,0)+IF(BD32=6,BB32,0)+IF(BD33=6,BB33,0)+IF(BD34=6,BB34,0)+IF(BD35=6,BB35,0)+IF(BD36=6,BB36,0)+IF(BD37=6,BB37,0)</f>
        <v>6</v>
      </c>
      <c r="BF33" s="41" t="str">
        <f>IF(BD28=6,X28,IF(BD29=6,X29,IF(BD30=6,X30,IF(BD31=6,X31,IF(BD32=6,X32,IF(BD33=6,X33,IF(BD34=6,X34,IF(BD35=6,X35,BG33))))))))</f>
        <v>Anderup</v>
      </c>
      <c r="BG33" s="41" t="str">
        <f>IF(BD36=6,X36,X37)</f>
        <v>Tøfting</v>
      </c>
      <c r="BH33" s="41">
        <f>IF(BD28=6,AA28,0)+IF(BD29=6,AA29,0)+IF(BD30=6,AA30,0)+IF(BD31=6,AA31,0)+IF(BD32=6,AA32,0)+IF(BD33=6,AA33,0)+IF(BD34=6,AA34,0)+IF(BD35=6,AA35,0)+IF(BD36=6,AA36,0)+IF(BD37=6,AA37,0)</f>
        <v>0</v>
      </c>
      <c r="BI33" s="41">
        <f>IF(BD28=6,AC28,0)+IF(BD29=6,AC29,0)+IF(BD30=6,AC30,0)+IF(BD31=6,AC31,0)+IF(BD32=6,AC32,0)+IF(BD33=6,AC33,0)+IF(BD34=6,AC34,0)+IF(BD35=6,AC35,0)+IF(BD36=6,AC36,0)+IF(BD37=6,AC37,0)</f>
        <v>0</v>
      </c>
      <c r="BJ33" s="41">
        <f>IF(BD28=6,AF28,0)+IF(BD29=6,AF29,0)+IF(BD30=6,AF30,0)+IF(BD31=6,AF31,0)+IF(BD32=6,AF32,0)+IF(BD33=6,AF33,0)+IF(BD34=6,AF34,0)+IF(BD35=6,AF35,0)+IF(BD36=6,AF36,0)+IF(BD37=6,AF37,0)</f>
        <v>0</v>
      </c>
      <c r="BK33" s="41">
        <f>IF(BD28=6,AI28,0)+IF(BD29=6,AI29,0)+IF(BD30=6,AI30,0)+IF(BD31=6,AI31,0)+IF(BD32=6,AI32,0)+IF(BD33=6,AI33,0)+IF(BD34=6,AI34,0)+IF(BD35=6,AI35,0)+IF(BD36=6,AI36,0)+IF(BD37=6,AI37,0)</f>
        <v>0</v>
      </c>
      <c r="BL33" s="41">
        <f>IF(BD28=6,AK28,0)+IF(BD29=6,AK29,0)+IF(BD30=6,AK30,0)+IF(BD31=6,AK31,0)+IF(BD32=6,AK32,0)+IF(BD33=6,AK33,0)+IF(BD34=6,AK34,0)+IF(BD35=6,AK35,0)+IF(BD36=6,AK36,0)+IF(BD37=6,AK37,0)</f>
        <v>40</v>
      </c>
      <c r="BM33" s="41">
        <f>IF(BD28=6,AM28,0)+IF(BD29=6,AM29,0)+IF(BD30=6,AM30,0)+IF(BD31=6,AM31,0)+IF(BD32=6,AM32,0)+IF(BD33=6,AM33,0)+IF(BD34=6,AM34,0)+IF(BD35=6,AM35,0)+IF(BD36=6,AM36,0)+IF(BD37=6,AM37,0)</f>
        <v>16</v>
      </c>
      <c r="BN33" s="41">
        <f>IF(BD28=6,AO28,0)+IF(BD29=6,AO29,0)+IF(BD30=6,AO30,0)+IF(BD31=6,AO31,0)+IF(BD32=6,AO32,0)+IF(BD33=6,AO33,0)+IF(BD34=6,AO34,0)+IF(BD35=6,AO35,0)+IF(BD36=6,AO36,0)+IF(BD37=6,AO37,0)</f>
        <v>8</v>
      </c>
      <c r="BO33" s="41">
        <f>IF(BD28=6,AQ28,0)+IF(BD29=6,AQ29,0)+IF(BD30=6,AQ30,0)+IF(BD31=6,AQ31,0)+IF(BD32=6,AQ32,0)+IF(BD33=6,AQ33,0)+IF(BD34=6,AQ34,0)+IF(BD35=6,AQ35,0)+IF(BD36=6,AQ36,0)+IF(BD37=6,AQ37,0)</f>
        <v>16</v>
      </c>
      <c r="BP33" s="41">
        <f>IF(BD28=6,AT28,0)+IF(BD29=6,AT29,0)+IF(BD30=6,AT30,0)+IF(BD31=6,AT31,0)+IF(BD32=6,AT32,0)+IF(BD33=6,AT33,0)+IF(BD34=6,AT34,0)+IF(BD35=6,AT35,0)+IF(BD36=6,AT36,0)+IF(BD37=6,AT37,0)</f>
        <v>250</v>
      </c>
      <c r="BQ33" s="41">
        <f>IF(BD28=6,AW28,0)+IF(BD29=6,AW29,0)+IF(BD30=6,AW30,0)+IF(BD31=6,AW31,0)+IF(BD32=6,AW32,0)+IF(BD33=6,AW33,0)+IF(BD34=6,AW34,0)+IF(BD35=6,AW35,0)+IF(BD36=6,AW36,0)+IF(BD37=6,AW37,0)</f>
        <v>250</v>
      </c>
      <c r="BR33" s="42">
        <f>IF(BD28=6,AZ28,0)+IF(BD29=6,AZ29,0)+IF(BD30=6,AZ30,0)+IF(BD31=6,AZ31,0)+IF(BD32=6,AZ32,0)+IF(BD33=6,AZ33,0)+IF(BD34=6,AZ34,0)+IF(BD35=6,AZ35,0)+IF(BD36=6,AZ36,0)+IF(BD37=6,AZ37,0)</f>
        <v>56</v>
      </c>
    </row>
    <row r="34" spans="1:70" x14ac:dyDescent="0.15">
      <c r="A34" s="41" t="str">
        <f>[2]DB!E34</f>
        <v>Sergio</v>
      </c>
      <c r="B34" s="41" t="str">
        <f>[2]DB!F34</f>
        <v>Schøn</v>
      </c>
      <c r="C34" s="41">
        <f>[2]DB!G34</f>
        <v>7</v>
      </c>
      <c r="D34" s="41">
        <f>[2]DB!H34</f>
        <v>3</v>
      </c>
      <c r="E34" s="41" t="str">
        <f>[2]DB!I34</f>
        <v>Mauer</v>
      </c>
      <c r="F34" s="41" t="str">
        <f>[2]DB!J34</f>
        <v>Schøn</v>
      </c>
      <c r="G34" s="41">
        <f>'3. Division'!BF24</f>
        <v>4</v>
      </c>
      <c r="H34" s="41">
        <f>'3. Division'!BL24</f>
        <v>3</v>
      </c>
      <c r="I34" s="41" t="str">
        <f>[2]Puljeprogram!J63</f>
        <v>Schøn</v>
      </c>
      <c r="J34" s="42" t="str">
        <f>[2]Puljeprogram!L63</f>
        <v>LPHJ</v>
      </c>
      <c r="K34" s="43" t="str">
        <f>[2]DB!K34</f>
        <v>Fox</v>
      </c>
      <c r="L34" s="41">
        <f>[2]DB!L34</f>
        <v>16</v>
      </c>
      <c r="M34" s="41">
        <f>[2]DB!N34</f>
        <v>0</v>
      </c>
      <c r="N34" s="41">
        <f>IF(OR(M34=1,Rækker!N28="Disket",DB!V34&gt;5),1,0)</f>
        <v>0</v>
      </c>
      <c r="O34" s="41">
        <f>[2]DB!P34</f>
        <v>0</v>
      </c>
      <c r="P34" s="41">
        <f>IF(OR(O34=1,Rækker!N28="Udmeldt"),1,0)</f>
        <v>0</v>
      </c>
      <c r="Q34" s="41">
        <f>[2]DB!S34</f>
        <v>0</v>
      </c>
      <c r="R34" s="41">
        <f>IF(Rækker!N28="Res",1,0)</f>
        <v>0</v>
      </c>
      <c r="S34" s="41">
        <f t="shared" si="3"/>
        <v>0</v>
      </c>
      <c r="T34" s="41">
        <f>[2]DB!V34</f>
        <v>0</v>
      </c>
      <c r="U34" s="41">
        <f>IF(Rækker!N28="MR",1,0)</f>
        <v>0</v>
      </c>
      <c r="V34" s="41">
        <f t="shared" si="4"/>
        <v>0</v>
      </c>
      <c r="W34" s="42" t="str">
        <f t="shared" si="5"/>
        <v/>
      </c>
      <c r="X34" s="43" t="str">
        <f>[2]DB!BF34</f>
        <v>Himbo</v>
      </c>
      <c r="Y34" s="41">
        <f>IF(X34=K28,L28,0)+IF(X34=K29,L29,0)+IF(X34=K30,L30,0)+IF(X34=K31,L31,0)+IF(X34=K32,L32,0)+IF(X34=K33,L33,0)+IF(X34=K34,L34,0)+IF(X34=K35,L35,0)+IF(X34=K36,L36,0)+IF(X34=K37,L37,0)+IF(X34=K39,L39,0)+IF(X34=K40,L40,0)+IF(X34=K41,L41,0)+IF(X34=K42,L42,0)+IF(X34=K43,L43,0)+IF(X34=K44,L44,0)+IF(X34=K45,L45,0)+IF(X34=K46,L46,0)+IF(X34=K47,L47,0)+IF(X34=K48,L48,0)</f>
        <v>23</v>
      </c>
      <c r="Z34" s="41">
        <f>[2]DB!BH34</f>
        <v>0</v>
      </c>
      <c r="AA34" s="41">
        <f>IF(X34=K28,N28,0)+IF(X34=K29,N29,0)+IF(X34=K30,N30,0)+IF(X34=K31,N31,0)+IF(X34=K32,N32,0)+IF(X34=K33,N33,0)+IF(X34=K34,N34,0)+IF(X34=K35,N35,0)+IF(X34=K36,N36,0)+IF(X34=K37,N37,0)+IF(X34=K39,N39,0)+IF(X34=K40,N40,0)+IF(X34=K41,N41,0)+IF(X34=K42,N42,0)+IF(X34=K43,N43,0)+IF(X34=K44,N44,0)+IF(X34=K45,N45,0)+IF(X34=K46,N46,0)+IF(X34=K47,N47,0)+IF(X34=K48,N48,0)</f>
        <v>0</v>
      </c>
      <c r="AB34" s="41">
        <f>[2]DB!BI34</f>
        <v>0</v>
      </c>
      <c r="AC34" s="41">
        <f>IF(X34=K28,P28,0)+IF(X34=K29,P29,0)+IF(X34=K30,P30,0)+IF(X34=K31,P31,0)+IF(X34=K32,P32,0)+IF(X34=K33,P33,0)+IF(X34=K34,P34,0)+IF(X34=K35,P35,0)+IF(X34=K36,P36,0)+IF(X34=K37,P37,0)+IF(X34=K39,P39,0)+IF(X34=K40,P40,0)+IF(X34=K41,P41,0)+IF(X34=K42,P42,0)+IF(X34=K43,P43,0)+IF(X34=K44,P44,0)+IF(X34=K45,P45,0)+IF(X34=K46,P46,0)+IF(X34=K47,P47,0)+IF(X34=K48,P48,0)</f>
        <v>0</v>
      </c>
      <c r="AD34" s="41">
        <f>[2]DB!BJ34</f>
        <v>0</v>
      </c>
      <c r="AE34" s="41">
        <f>IF(X34=K28,R28,0)+IF(X34=K29,R29,0)+IF(X34=K30,R30,0)+IF(X34=K31,R31,0)+IF(X34=K32,R32,0)+IF(X34=K33,R33,0)+IF(X34=K34,R34,0)+IF(X34=K35,R35,0)+IF(X34=K36,R36,0)+IF(X34=K37,R37,0)+IF(X34=K39,R39,0)+IF(X34=K40,R40,0)+IF(X34=K41,R41,0)+IF(X34=K42,R42,0)+IF(X34=K43,R43,0)+IF(X34=K44,R44,0)+IF(X34=K45,R45,0)+IF(X34=K46,R46,0)+IF(X34=K47,R47,0)+IF(X34=K48,R48,0)</f>
        <v>0</v>
      </c>
      <c r="AF34" s="41">
        <f t="shared" si="6"/>
        <v>0</v>
      </c>
      <c r="AG34" s="41">
        <f>[2]DB!BK34</f>
        <v>0</v>
      </c>
      <c r="AH34" s="41">
        <f>IF(X34=K28,U28,0)+IF(X34=K29,U29,0)+IF(X34=K30,U30,0)+IF(X34=K31,U31,0)+IF(X34=K32,U32,0)+IF(X34=K33,U33,0)+IF(X34=K34,U34,0)+IF(X34=K35,U35,0)+IF(X34=K36,U36,0)+IF(X34=K37,U37,0)+IF(X34=K39,U39,0)+IF(X34=K40,U40,0)+IF(X34=K41,U41,0)+IF(X34=K42,U42,0)+IF(X34=K43,U43,0)+IF(X34=K44,U44,0)+IF(X34=K45,U45,0)+IF(X34=K46,U46,0)+IF(X34=K47,U47,0)+IF(X34=K48,U48,0)</f>
        <v>0</v>
      </c>
      <c r="AI34" s="41">
        <f>IF(X34=K28,V28,0)+IF(X34=K29,V29,0)+IF(X34=K30,V30,0)+IF(X34=K31,V31,0)+IF(X34=K32,V32,0)+IF(X34=K33,V33,0)+IF(X34=K34,V34,0)+IF(X34=K35,V35,0)+IF(X34=K36,V36,0)+IF(X34=K37,V37,0)+IF(X34=K39,V39,0)+IF(X34=K40,V40,0)+IF(X34=K41,V41,0)+IF(X34=K42,V42,0)+IF(X34=K43,V43,0)+IF(X34=K44,V44,0)+IF(X34=K45,V45,0)+IF(X34=K46,V46,0)+IF(X34=K47,V47,0)+IF(X34=K48,V48,0)</f>
        <v>0</v>
      </c>
      <c r="AJ34" s="41">
        <f>[2]DB!BL34</f>
        <v>39</v>
      </c>
      <c r="AK34" s="41">
        <f t="shared" si="7"/>
        <v>40</v>
      </c>
      <c r="AL34" s="41">
        <f>[2]DB!BM34</f>
        <v>14</v>
      </c>
      <c r="AM34" s="41">
        <f t="shared" si="16"/>
        <v>15</v>
      </c>
      <c r="AN34" s="41">
        <f>[2]DB!BN34</f>
        <v>13</v>
      </c>
      <c r="AO34" s="41">
        <f t="shared" si="17"/>
        <v>13</v>
      </c>
      <c r="AP34" s="41">
        <f>[2]DB!BO34</f>
        <v>12</v>
      </c>
      <c r="AQ34" s="41">
        <f t="shared" si="18"/>
        <v>12</v>
      </c>
      <c r="AR34" s="41">
        <f>[2]DB!BP34</f>
        <v>245</v>
      </c>
      <c r="AS34" s="41">
        <f>IF(X34=E18,G18,0)+IF(X34=E19,G19,0)+IF(X34=E20,G20,0)+IF(X34=E21,G21,0)+IF(X34=E22,G22,0)+IF(X34=E24,G24,0)+IF(X34=E25,G25,0)+IF(X34=E26,G26,0)+IF(X34=E27,G27,0)+IF(X34=E28,G28,0)+IF(X34=F18,H18,0)+IF(X34=F19,H19,0)+IF(X34=F20,H20,0)+IF(X34=F21,H21,0)+IF(X34=F22,H22,0)+IF(X34=F24,H24,0)+IF(X34=F25,H25,0)+IF(X34=F26,H26,0)+IF(X34=F27,H27,0)+IF(X34=F28,H28,0)</f>
        <v>5</v>
      </c>
      <c r="AT34" s="41">
        <f t="shared" si="8"/>
        <v>250</v>
      </c>
      <c r="AU34" s="41">
        <f>[2]DB!BQ34</f>
        <v>247</v>
      </c>
      <c r="AV34" s="41">
        <f>IF(X34=E18,H18,0)+IF(X34=E19,H19,0)+IF(X34=E20,H20,0)+IF(X34=E21,H21,0)+IF(X34=E22,H22,0)+IF(X34=E24,H24,0)+IF(X34=E25,H25,0)+IF(X34=E26,H26,0)+IF(X34=E27,H27,0)+IF(X34=E28,H28,0)+IF(X34=F18,G18,0)+IF(X34=F19,G19,0)+IF(X34=F20,G20,0)+IF(X34=F21,G21,0)+IF(X34=F22,G22,0)+IF(X34=F24,G24,0)+IF(X34=F25,G25,0)+IF(X34=F26,G26,0)+IF(X34=F27,G27,0)+IF(X34=F28,G28,0)</f>
        <v>3</v>
      </c>
      <c r="AW34" s="41">
        <f t="shared" si="9"/>
        <v>250</v>
      </c>
      <c r="AX34" s="41">
        <f>[2]DB!BR34</f>
        <v>55</v>
      </c>
      <c r="AY34" s="41">
        <f t="shared" si="10"/>
        <v>3</v>
      </c>
      <c r="AZ34" s="41">
        <f t="shared" si="11"/>
        <v>58</v>
      </c>
      <c r="BA34" s="41">
        <f>[2]DB!BE34</f>
        <v>7</v>
      </c>
      <c r="BB34" s="41">
        <f>RANK(BC34,BC28:BC37,0)</f>
        <v>5</v>
      </c>
      <c r="BC34" s="41">
        <f t="shared" si="12"/>
        <v>604750</v>
      </c>
      <c r="BD34" s="42">
        <f>IF(BB34=BB28,IF(Y34&gt;Y28,1,0),0)+IF(BB34=BB29,IF(Y34&gt;Y29,1,0),0)+IF(BB34=BB30,IF(Y34&gt;Y30,1,0),0)+IF(BB34=BB31,IF(Y34&gt;Y31,1,0),0)+IF(BB34=BB32,IF(Y34&gt;Y32,1,0),0)+IF(BB34=BB33,IF(Y34&gt;Y33,1,0),0)+IF(BB34=BB34,IF(Y34&gt;Y34,1,0),0)+IF(BB34=BB35,IF(Y34&gt;Y35,1,0),0)+IF(BB34=BB36,IF(Y34&gt;Y36,1,0),0)+IF(BB34=BB37,IF(Y34&gt;Y37,1,0),0)+BB34</f>
        <v>5</v>
      </c>
      <c r="BE34" s="43">
        <f>IF(BD28=7,BB28,0)+IF(BD29=7,BB29,0)+IF(BD30=7,BB30,0)+IF(BD31=7,BB31,0)+IF(BD32=7,BB32,0)+IF(BD33=7,BB33,0)+IF(BD34=7,BB34,0)+IF(BD35=7,BB35,0)+IF(BD36=7,BB36,0)+IF(BD37=7,BB37,0)</f>
        <v>7</v>
      </c>
      <c r="BF34" s="41" t="str">
        <f>IF(BD28=7,X28,IF(BD29=7,X29,IF(BD30=7,X30,IF(BD31=7,X31,IF(BD32=7,X32,IF(BD33=7,X33,IF(BD34=7,X34,IF(BD35=7,X35,BG34))))))))</f>
        <v>Laplace</v>
      </c>
      <c r="BG34" s="41" t="str">
        <f>IF(BD36=7,X36,X37)</f>
        <v>Tøfting</v>
      </c>
      <c r="BH34" s="41">
        <f>IF(BD28=7,AA28,0)+IF(BD29=7,AA29,0)+IF(BD30=7,AA30,0)+IF(BD31=7,AA31,0)+IF(BD32=7,AA32,0)+IF(BD33=7,AA33,0)+IF(BD34=7,AA34,0)+IF(BD35=7,AA35,0)+IF(BD36=7,AA36,0)+IF(BD37=7,AA37,0)</f>
        <v>0</v>
      </c>
      <c r="BI34" s="41">
        <f>IF(BD28=7,AC28,0)+IF(BD29=7,AC29,0)+IF(BD30=7,AC30,0)+IF(BD31=7,AC31,0)+IF(BD32=7,AC32,0)+IF(BD33=7,AC33,0)+IF(BD34=7,AC34,0)+IF(BD35=7,AC35,0)+IF(BD36=7,AC36,0)+IF(BD37=7,AC37,0)</f>
        <v>0</v>
      </c>
      <c r="BJ34" s="41">
        <f>IF(BD28=7,AF28,0)+IF(BD29=7,AF29,0)+IF(BD30=7,AF30,0)+IF(BD31=7,AF31,0)+IF(BD32=7,AF32,0)+IF(BD33=7,AF33,0)+IF(BD34=7,AF34,0)+IF(BD35=7,AF35,0)+IF(BD36=7,AF36,0)+IF(BD37=7,AF37,0)</f>
        <v>0</v>
      </c>
      <c r="BK34" s="41">
        <f>IF(BD28=7,AI28,0)+IF(BD29=7,AI29,0)+IF(BD30=7,AI30,0)+IF(BD31=7,AI31,0)+IF(BD32=7,AI32,0)+IF(BD33=7,AI33,0)+IF(BD34=7,AI34,0)+IF(BD35=7,AI35,0)+IF(BD36=7,AI36,0)+IF(BD37=7,AI37,0)</f>
        <v>0</v>
      </c>
      <c r="BL34" s="41">
        <f>IF(BD28=7,AK28,0)+IF(BD29=7,AK29,0)+IF(BD30=7,AK30,0)+IF(BD31=7,AK31,0)+IF(BD32=7,AK32,0)+IF(BD33=7,AK33,0)+IF(BD34=7,AK34,0)+IF(BD35=7,AK35,0)+IF(BD36=7,AK36,0)+IF(BD37=7,AK37,0)</f>
        <v>40</v>
      </c>
      <c r="BM34" s="41">
        <f>IF(BD28=7,AM28,0)+IF(BD29=7,AM29,0)+IF(BD30=7,AM30,0)+IF(BD31=7,AM31,0)+IF(BD32=7,AM32,0)+IF(BD33=7,AM33,0)+IF(BD34=7,AM34,0)+IF(BD35=7,AM35,0)+IF(BD36=7,AM36,0)+IF(BD37=7,AM37,0)</f>
        <v>14</v>
      </c>
      <c r="BN34" s="41">
        <f>IF(BD28=7,AO28,0)+IF(BD29=7,AO29,0)+IF(BD30=7,AO30,0)+IF(BD31=7,AO31,0)+IF(BD32=7,AO32,0)+IF(BD33=7,AO33,0)+IF(BD34=7,AO34,0)+IF(BD35=7,AO35,0)+IF(BD36=7,AO36,0)+IF(BD37=7,AO37,0)</f>
        <v>14</v>
      </c>
      <c r="BO34" s="41">
        <f>IF(BD28=7,AQ28,0)+IF(BD29=7,AQ29,0)+IF(BD30=7,AQ30,0)+IF(BD31=7,AQ31,0)+IF(BD32=7,AQ32,0)+IF(BD33=7,AQ33,0)+IF(BD34=7,AQ34,0)+IF(BD35=7,AQ35,0)+IF(BD36=7,AQ36,0)+IF(BD37=7,AQ37,0)</f>
        <v>12</v>
      </c>
      <c r="BP34" s="41">
        <f>IF(BD28=7,AT28,0)+IF(BD29=7,AT29,0)+IF(BD30=7,AT30,0)+IF(BD31=7,AT31,0)+IF(BD32=7,AT32,0)+IF(BD33=7,AT33,0)+IF(BD34=7,AT34,0)+IF(BD35=7,AT35,0)+IF(BD36=7,AT36,0)+IF(BD37=7,AT37,0)</f>
        <v>243</v>
      </c>
      <c r="BQ34" s="41">
        <f>IF(BD28=7,AW28,0)+IF(BD29=7,AW29,0)+IF(BD30=7,AW30,0)+IF(BD31=7,AW31,0)+IF(BD32=7,AW32,0)+IF(BD33=7,AW33,0)+IF(BD34=7,AW34,0)+IF(BD35=7,AW35,0)+IF(BD36=7,AW36,0)+IF(BD37=7,AW37,0)</f>
        <v>244</v>
      </c>
      <c r="BR34" s="42">
        <f>IF(BD28=7,AZ28,0)+IF(BD29=7,AZ29,0)+IF(BD30=7,AZ30,0)+IF(BD31=7,AZ31,0)+IF(BD32=7,AZ32,0)+IF(BD33=7,AZ33,0)+IF(BD34=7,AZ34,0)+IF(BD35=7,AZ35,0)+IF(BD36=7,AZ36,0)+IF(BD37=7,AZ37,0)</f>
        <v>56</v>
      </c>
    </row>
    <row r="35" spans="1:70" x14ac:dyDescent="0.15">
      <c r="A35" s="41"/>
      <c r="B35" s="41"/>
      <c r="C35" s="41"/>
      <c r="D35" s="41"/>
      <c r="E35" s="41"/>
      <c r="F35" s="41"/>
      <c r="I35" s="41"/>
      <c r="J35" s="42"/>
      <c r="K35" s="43" t="str">
        <f>[2]DB!K35</f>
        <v>Halvor</v>
      </c>
      <c r="L35" s="41">
        <f>[2]DB!L35</f>
        <v>20</v>
      </c>
      <c r="M35" s="41">
        <f>[2]DB!N35</f>
        <v>0</v>
      </c>
      <c r="N35" s="41">
        <f>IF(OR(M35=1,Rækker!P28="Disket",DB!V35&gt;5),1,0)</f>
        <v>0</v>
      </c>
      <c r="O35" s="41">
        <f>[2]DB!P35</f>
        <v>0</v>
      </c>
      <c r="P35" s="41">
        <f>IF(OR(O35=1,Rækker!P28="Udmeldt"),1,0)</f>
        <v>0</v>
      </c>
      <c r="Q35" s="41">
        <f>[2]DB!S35</f>
        <v>0</v>
      </c>
      <c r="R35" s="41">
        <f>IF(Rækker!P28="Res",1,0)</f>
        <v>0</v>
      </c>
      <c r="S35" s="41">
        <f t="shared" si="3"/>
        <v>0</v>
      </c>
      <c r="T35" s="41">
        <f>[2]DB!V35</f>
        <v>0</v>
      </c>
      <c r="U35" s="41">
        <f>IF(Rækker!P28="MR",1,0)</f>
        <v>0</v>
      </c>
      <c r="V35" s="41">
        <f t="shared" si="4"/>
        <v>0</v>
      </c>
      <c r="W35" s="42" t="str">
        <f t="shared" si="5"/>
        <v/>
      </c>
      <c r="X35" s="43" t="str">
        <f>[2]DB!BF35</f>
        <v>Kailua</v>
      </c>
      <c r="Y35" s="41">
        <f>IF(X35=K28,L28,0)+IF(X35=K29,L29,0)+IF(X35=K30,L30,0)+IF(X35=K31,L31,0)+IF(X35=K32,L32,0)+IF(X35=K33,L33,0)+IF(X35=K34,L34,0)+IF(X35=K35,L35,0)+IF(X35=K36,L36,0)+IF(X35=K37,L37,0)+IF(X35=K39,L39,0)+IF(X35=K40,L40,0)+IF(X35=K41,L41,0)+IF(X35=K42,L42,0)+IF(X35=K43,L43,0)+IF(X35=K44,L44,0)+IF(X35=K45,L45,0)+IF(X35=K46,L46,0)+IF(X35=K47,L47,0)+IF(X35=K48,L48,0)</f>
        <v>28</v>
      </c>
      <c r="Z35" s="41">
        <f>[2]DB!BH35</f>
        <v>0</v>
      </c>
      <c r="AA35" s="41">
        <f>IF(X35=K28,N28,0)+IF(X35=K29,N29,0)+IF(X35=K30,N30,0)+IF(X35=K31,N31,0)+IF(X35=K32,N32,0)+IF(X35=K33,N33,0)+IF(X35=K34,N34,0)+IF(X35=K35,N35,0)+IF(X35=K36,N36,0)+IF(X35=K37,N37,0)+IF(X35=K39,N39,0)+IF(X35=K40,N40,0)+IF(X35=K41,N41,0)+IF(X35=K42,N42,0)+IF(X35=K43,N43,0)+IF(X35=K44,N44,0)+IF(X35=K45,N45,0)+IF(X35=K46,N46,0)+IF(X35=K47,N47,0)+IF(X35=K48,N48,0)</f>
        <v>0</v>
      </c>
      <c r="AB35" s="41">
        <f>[2]DB!BI35</f>
        <v>0</v>
      </c>
      <c r="AC35" s="41">
        <f>IF(X35=K28,P28,0)+IF(X35=K29,P29,0)+IF(X35=K30,P30,0)+IF(X35=K31,P31,0)+IF(X35=K32,P32,0)+IF(X35=K33,P33,0)+IF(X35=K34,P34,0)+IF(X35=K35,P35,0)+IF(X35=K36,P36,0)+IF(X35=K37,P37,0)+IF(X35=K39,P39,0)+IF(X35=K40,P40,0)+IF(X35=K41,P41,0)+IF(X35=K42,P42,0)+IF(X35=K43,P43,0)+IF(X35=K44,P44,0)+IF(X35=K45,P45,0)+IF(X35=K46,P46,0)+IF(X35=K47,P47,0)+IF(X35=K48,P48,0)</f>
        <v>0</v>
      </c>
      <c r="AD35" s="41">
        <f>[2]DB!BJ35</f>
        <v>0</v>
      </c>
      <c r="AE35" s="41">
        <f>IF(X35=K28,R28,0)+IF(X35=K29,R29,0)+IF(X35=K30,R30,0)+IF(X35=K31,R31,0)+IF(X35=K32,R32,0)+IF(X35=K33,R33,0)+IF(X35=K34,R34,0)+IF(X35=K35,R35,0)+IF(X35=K36,R36,0)+IF(X35=K37,R37,0)+IF(X35=K39,R39,0)+IF(X35=K40,R40,0)+IF(X35=K41,R41,0)+IF(X35=K42,R42,0)+IF(X35=K43,R43,0)+IF(X35=K44,R44,0)+IF(X35=K45,R45,0)+IF(X35=K46,R46,0)+IF(X35=K47,R47,0)+IF(X35=K48,R48,0)</f>
        <v>0</v>
      </c>
      <c r="AF35" s="41">
        <f t="shared" si="6"/>
        <v>0</v>
      </c>
      <c r="AG35" s="41">
        <f>[2]DB!BK35</f>
        <v>0</v>
      </c>
      <c r="AH35" s="41">
        <f>IF(X35=K28,U28,0)+IF(X35=K29,U29,0)+IF(X35=K30,U30,0)+IF(X35=K31,U31,0)+IF(X35=K32,U32,0)+IF(X35=K33,U33,0)+IF(X35=K34,U34,0)+IF(X35=K35,U35,0)+IF(X35=K36,U36,0)+IF(X35=K37,U37,0)+IF(X35=K39,U39,0)+IF(X35=K40,U40,0)+IF(X35=K41,U41,0)+IF(X35=K42,U42,0)+IF(X35=K43,U43,0)+IF(X35=K44,U44,0)+IF(X35=K45,U45,0)+IF(X35=K46,U46,0)+IF(X35=K47,U47,0)+IF(X35=K48,U48,0)</f>
        <v>0</v>
      </c>
      <c r="AI35" s="41">
        <f>IF(X35=K28,V28,0)+IF(X35=K29,V29,0)+IF(X35=K30,V30,0)+IF(X35=K31,V31,0)+IF(X35=K32,V32,0)+IF(X35=K33,V33,0)+IF(X35=K34,V34,0)+IF(X35=K35,V35,0)+IF(X35=K36,V36,0)+IF(X35=K37,V37,0)+IF(X35=K39,V39,0)+IF(X35=K40,V40,0)+IF(X35=K41,V41,0)+IF(X35=K42,V42,0)+IF(X35=K43,V43,0)+IF(X35=K44,V44,0)+IF(X35=K45,V45,0)+IF(X35=K46,V46,0)+IF(X35=K47,V47,0)+IF(X35=K48,V48,0)</f>
        <v>0</v>
      </c>
      <c r="AJ35" s="41">
        <f>[2]DB!BL35</f>
        <v>39</v>
      </c>
      <c r="AK35" s="41">
        <f t="shared" si="7"/>
        <v>40</v>
      </c>
      <c r="AL35" s="41">
        <f>[2]DB!BM35</f>
        <v>14</v>
      </c>
      <c r="AM35" s="41">
        <f t="shared" si="16"/>
        <v>14</v>
      </c>
      <c r="AN35" s="41">
        <f>[2]DB!BN35</f>
        <v>12</v>
      </c>
      <c r="AO35" s="41">
        <f t="shared" si="17"/>
        <v>12</v>
      </c>
      <c r="AP35" s="41">
        <f>[2]DB!BO35</f>
        <v>13</v>
      </c>
      <c r="AQ35" s="41">
        <f t="shared" si="18"/>
        <v>14</v>
      </c>
      <c r="AR35" s="41">
        <f>[2]DB!BP35</f>
        <v>243</v>
      </c>
      <c r="AS35" s="41">
        <f>IF(X35=E18,G18,0)+IF(X35=E19,G19,0)+IF(X35=E20,G20,0)+IF(X35=E21,G21,0)+IF(X35=E22,G22,0)+IF(X35=E24,G24,0)+IF(X35=E25,G25,0)+IF(X35=E26,G26,0)+IF(X35=E27,G27,0)+IF(X35=E28,G28,0)+IF(X35=F18,H18,0)+IF(X35=F19,H19,0)+IF(X35=F20,H20,0)+IF(X35=F21,H21,0)+IF(X35=F22,H22,0)+IF(X35=F24,H24,0)+IF(X35=F25,H25,0)+IF(X35=F26,H26,0)+IF(X35=F27,H27,0)+IF(X35=F28,H28,0)</f>
        <v>2</v>
      </c>
      <c r="AT35" s="41">
        <f t="shared" si="8"/>
        <v>245</v>
      </c>
      <c r="AU35" s="41">
        <f>[2]DB!BQ35</f>
        <v>243</v>
      </c>
      <c r="AV35" s="41">
        <f>IF(X35=E18,H18,0)+IF(X35=E19,H19,0)+IF(X35=E20,H20,0)+IF(X35=E21,H21,0)+IF(X35=E22,H22,0)+IF(X35=E24,H24,0)+IF(X35=E25,H25,0)+IF(X35=E26,H26,0)+IF(X35=E27,H27,0)+IF(X35=E28,H28,0)+IF(X35=F18,G18,0)+IF(X35=F19,G19,0)+IF(X35=F20,G20,0)+IF(X35=F21,G21,0)+IF(X35=F22,G22,0)+IF(X35=F24,G24,0)+IF(X35=F25,G25,0)+IF(X35=F26,G26,0)+IF(X35=F27,G27,0)+IF(X35=F28,G28,0)</f>
        <v>4</v>
      </c>
      <c r="AW35" s="41">
        <f t="shared" si="9"/>
        <v>247</v>
      </c>
      <c r="AX35" s="41">
        <f>[2]DB!BR35</f>
        <v>54</v>
      </c>
      <c r="AY35" s="41">
        <f t="shared" si="10"/>
        <v>0</v>
      </c>
      <c r="AZ35" s="41">
        <f t="shared" si="11"/>
        <v>54</v>
      </c>
      <c r="BA35" s="41">
        <f>[2]DB!BE35</f>
        <v>8</v>
      </c>
      <c r="BB35" s="41">
        <f>RANK(BC35,BC28:BC37,0)</f>
        <v>9</v>
      </c>
      <c r="BC35" s="41">
        <f t="shared" si="12"/>
        <v>564253</v>
      </c>
      <c r="BD35" s="42">
        <f>IF(BB35=BB28,IF(Y35&gt;Y28,1,0),0)+IF(BB35=BB29,IF(Y35&gt;Y29,1,0),0)+IF(BB35=BB30,IF(Y35&gt;Y30,1,0),0)+IF(BB35=BB31,IF(Y35&gt;Y31,1,0),0)+IF(BB35=BB32,IF(Y35&gt;Y32,1,0),0)+IF(BB35=BB33,IF(Y35&gt;Y33,1,0),0)+IF(BB35=BB34,IF(Y35&gt;Y34,1,0),0)+IF(BB35=BB35,IF(Y35&gt;Y35,1,0),0)+IF(BB35=BB36,IF(Y35&gt;Y36,1,0),0)+IF(BB35=BB37,IF(Y35&gt;Y37,1,0),0)+BB35</f>
        <v>9</v>
      </c>
      <c r="BE35" s="43">
        <f>IF(BD28=8,BB28,0)+IF(BD29=8,BB29,0)+IF(BD30=8,BB30,0)+IF(BD31=8,BB31,0)+IF(BD32=8,BB32,0)+IF(BD33=8,BB33,0)+IF(BD34=8,BB34,0)+IF(BD35=8,BB35,0)+IF(BD36=8,BB36,0)+IF(BD37=8,BB37,0)</f>
        <v>8</v>
      </c>
      <c r="BF35" s="41" t="str">
        <f>IF(BD28=8,X28,IF(BD29=8,X29,IF(BD30=8,X30,IF(BD31=8,X31,IF(BD32=8,X32,IF(BD33=8,X33,IF(BD34=8,X34,IF(BD35=8,X35,BG35))))))))</f>
        <v>Halvor</v>
      </c>
      <c r="BG35" s="41" t="str">
        <f>IF(BD36=8,X36,X37)</f>
        <v>Halvor</v>
      </c>
      <c r="BH35" s="41">
        <f>IF(BD28=8,AA28,0)+IF(BD29=8,AA29,0)+IF(BD30=8,AA30,0)+IF(BD31=8,AA31,0)+IF(BD32=8,AA32,0)+IF(BD33=8,AA33,0)+IF(BD34=8,AA34,0)+IF(BD35=8,AA35,0)+IF(BD36=8,AA36,0)+IF(BD37=8,AA37,0)</f>
        <v>0</v>
      </c>
      <c r="BI35" s="41">
        <f>IF(BD28=8,AC28,0)+IF(BD29=8,AC29,0)+IF(BD30=8,AC30,0)+IF(BD31=8,AC31,0)+IF(BD32=8,AC32,0)+IF(BD33=8,AC33,0)+IF(BD34=8,AC34,0)+IF(BD35=8,AC35,0)+IF(BD36=8,AC36,0)+IF(BD37=8,AC37,0)</f>
        <v>0</v>
      </c>
      <c r="BJ35" s="41">
        <f>IF(BD28=8,AF28,0)+IF(BD29=8,AF29,0)+IF(BD30=8,AF30,0)+IF(BD31=8,AF31,0)+IF(BD32=8,AF32,0)+IF(BD33=8,AF33,0)+IF(BD34=8,AF34,0)+IF(BD35=8,AF35,0)+IF(BD36=8,AF36,0)+IF(BD37=8,AF37,0)</f>
        <v>0</v>
      </c>
      <c r="BK35" s="41">
        <f>IF(BD28=8,AI28,0)+IF(BD29=8,AI29,0)+IF(BD30=8,AI30,0)+IF(BD31=8,AI31,0)+IF(BD32=8,AI32,0)+IF(BD33=8,AI33,0)+IF(BD34=8,AI34,0)+IF(BD35=8,AI35,0)+IF(BD36=8,AI36,0)+IF(BD37=8,AI37,0)</f>
        <v>0</v>
      </c>
      <c r="BL35" s="41">
        <f>IF(BD28=8,AK28,0)+IF(BD29=8,AK29,0)+IF(BD30=8,AK30,0)+IF(BD31=8,AK31,0)+IF(BD32=8,AK32,0)+IF(BD33=8,AK33,0)+IF(BD34=8,AK34,0)+IF(BD35=8,AK35,0)+IF(BD36=8,AK36,0)+IF(BD37=8,AK37,0)</f>
        <v>40</v>
      </c>
      <c r="BM35" s="41">
        <f>IF(BD28=8,AM28,0)+IF(BD29=8,AM29,0)+IF(BD30=8,AM30,0)+IF(BD31=8,AM31,0)+IF(BD32=8,AM32,0)+IF(BD33=8,AM33,0)+IF(BD34=8,AM34,0)+IF(BD35=8,AM35,0)+IF(BD36=8,AM36,0)+IF(BD37=8,AM37,0)</f>
        <v>13</v>
      </c>
      <c r="BN35" s="41">
        <f>IF(BD28=8,AO28,0)+IF(BD29=8,AO29,0)+IF(BD30=8,AO30,0)+IF(BD31=8,AO31,0)+IF(BD32=8,AO32,0)+IF(BD33=8,AO33,0)+IF(BD34=8,AO34,0)+IF(BD35=8,AO35,0)+IF(BD36=8,AO36,0)+IF(BD37=8,AO37,0)</f>
        <v>15</v>
      </c>
      <c r="BO35" s="41">
        <f>IF(BD28=8,AQ28,0)+IF(BD29=8,AQ29,0)+IF(BD30=8,AQ30,0)+IF(BD31=8,AQ31,0)+IF(BD32=8,AQ32,0)+IF(BD33=8,AQ33,0)+IF(BD34=8,AQ34,0)+IF(BD35=8,AQ35,0)+IF(BD36=8,AQ36,0)+IF(BD37=8,AQ37,0)</f>
        <v>12</v>
      </c>
      <c r="BP35" s="41">
        <f>IF(BD28=8,AT28,0)+IF(BD29=8,AT29,0)+IF(BD30=8,AT30,0)+IF(BD31=8,AT31,0)+IF(BD32=8,AT32,0)+IF(BD33=8,AT33,0)+IF(BD34=8,AT34,0)+IF(BD35=8,AT35,0)+IF(BD36=8,AT36,0)+IF(BD37=8,AT37,0)</f>
        <v>247</v>
      </c>
      <c r="BQ35" s="41">
        <f>IF(BD28=8,AW28,0)+IF(BD29=8,AW29,0)+IF(BD30=8,AW30,0)+IF(BD31=8,AW31,0)+IF(BD32=8,AW32,0)+IF(BD33=8,AW33,0)+IF(BD34=8,AW34,0)+IF(BD35=8,AW35,0)+IF(BD36=8,AW36,0)+IF(BD37=8,AW37,0)</f>
        <v>245</v>
      </c>
      <c r="BR35" s="42">
        <f>IF(BD28=8,AZ28,0)+IF(BD29=8,AZ29,0)+IF(BD30=8,AZ30,0)+IF(BD31=8,AZ31,0)+IF(BD32=8,AZ32,0)+IF(BD33=8,AZ33,0)+IF(BD34=8,AZ34,0)+IF(BD35=8,AZ35,0)+IF(BD36=8,AZ36,0)+IF(BD37=8,AZ37,0)</f>
        <v>54</v>
      </c>
    </row>
    <row r="36" spans="1:70" x14ac:dyDescent="0.15">
      <c r="A36" s="41" t="str">
        <f>[2]DB!E36</f>
        <v>brula</v>
      </c>
      <c r="B36" s="41" t="str">
        <f>[2]DB!F36</f>
        <v>Søknud</v>
      </c>
      <c r="C36" s="41">
        <f>[2]DB!G36</f>
        <v>7</v>
      </c>
      <c r="D36" s="41">
        <f>[2]DB!H36</f>
        <v>7</v>
      </c>
      <c r="E36" s="41" t="str">
        <f>[2]DB!I36</f>
        <v>brula</v>
      </c>
      <c r="F36" s="41" t="str">
        <f>[2]DB!J36</f>
        <v>LUFCMOT</v>
      </c>
      <c r="G36" s="41">
        <f>'3. Division'!J47</f>
        <v>3</v>
      </c>
      <c r="H36" s="41">
        <f>'3. Division'!P47</f>
        <v>4</v>
      </c>
      <c r="I36" s="41" t="str">
        <f>[2]Puljeprogram!J65</f>
        <v>Magpies</v>
      </c>
      <c r="J36" s="42" t="str">
        <f>[2]Puljeprogram!L65</f>
        <v>brula</v>
      </c>
      <c r="K36" s="43" t="str">
        <f>[2]DB!K36</f>
        <v>Himbo</v>
      </c>
      <c r="L36" s="41">
        <f>[2]DB!L36</f>
        <v>23</v>
      </c>
      <c r="M36" s="41">
        <f>[2]DB!N36</f>
        <v>0</v>
      </c>
      <c r="N36" s="41">
        <f>IF(OR(M36=1,Rækker!R28="Disket",DB!V36&gt;5),1,0)</f>
        <v>0</v>
      </c>
      <c r="O36" s="41">
        <f>[2]DB!P36</f>
        <v>0</v>
      </c>
      <c r="P36" s="41">
        <f>IF(OR(O36=1,Rækker!R28="Udmeldt"),1,0)</f>
        <v>0</v>
      </c>
      <c r="Q36" s="41">
        <f>[2]DB!S36</f>
        <v>0</v>
      </c>
      <c r="R36" s="41">
        <f>IF(Rækker!R28="Res",1,0)</f>
        <v>0</v>
      </c>
      <c r="S36" s="41">
        <f t="shared" si="3"/>
        <v>0</v>
      </c>
      <c r="T36" s="41">
        <f>[2]DB!V36</f>
        <v>0</v>
      </c>
      <c r="U36" s="41">
        <f>IF(Rækker!R28="MR",1,0)</f>
        <v>0</v>
      </c>
      <c r="V36" s="41">
        <f t="shared" si="4"/>
        <v>0</v>
      </c>
      <c r="W36" s="42" t="str">
        <f t="shared" si="5"/>
        <v/>
      </c>
      <c r="X36" s="43" t="str">
        <f>[2]DB!BF36</f>
        <v>Halvor</v>
      </c>
      <c r="Y36" s="41">
        <f>IF(X36=K28,L28,0)+IF(X36=K29,L29,0)+IF(X36=K30,L30,0)+IF(X36=K31,L31,0)+IF(X36=K32,L32,0)+IF(X36=K33,L33,0)+IF(X36=K34,L34,0)+IF(X36=K35,L35,0)+IF(X36=K36,L36,0)+IF(X36=K37,L37,0)+IF(X36=K39,L39,0)+IF(X36=K40,L40,0)+IF(X36=K41,L41,0)+IF(X36=K42,L42,0)+IF(X36=K43,L43,0)+IF(X36=K44,L44,0)+IF(X36=K45,L45,0)+IF(X36=K46,L46,0)+IF(X36=K47,L47,0)+IF(X36=K48,L48,0)</f>
        <v>20</v>
      </c>
      <c r="Z36" s="41">
        <f>[2]DB!BH36</f>
        <v>0</v>
      </c>
      <c r="AA36" s="41">
        <f>IF(X36=K28,N28,0)+IF(X36=K29,N29,0)+IF(X36=K30,N30,0)+IF(X36=K31,N31,0)+IF(X36=K32,N32,0)+IF(X36=K33,N33,0)+IF(X36=K34,N34,0)+IF(X36=K35,N35,0)+IF(X36=K36,N36,0)+IF(X36=K37,N37,0)+IF(X36=K39,N39,0)+IF(X36=K40,N40,0)+IF(X36=K41,N41,0)+IF(X36=K42,N42,0)+IF(X36=K43,N43,0)+IF(X36=K44,N44,0)+IF(X36=K45,N45,0)+IF(X36=K46,N46,0)+IF(X36=K47,N47,0)+IF(X36=K48,N48,0)</f>
        <v>0</v>
      </c>
      <c r="AB36" s="41">
        <f>[2]DB!BI36</f>
        <v>0</v>
      </c>
      <c r="AC36" s="41">
        <f>IF(X36=K28,P28,0)+IF(X36=K29,P29,0)+IF(X36=K30,P30,0)+IF(X36=K31,P31,0)+IF(X36=K32,P32,0)+IF(X36=K33,P33,0)+IF(X36=K34,P34,0)+IF(X36=K35,P35,0)+IF(X36=K36,P36,0)+IF(X36=K37,P37,0)+IF(X36=K39,P39,0)+IF(X36=K40,P40,0)+IF(X36=K41,P41,0)+IF(X36=K42,P42,0)+IF(X36=K43,P43,0)+IF(X36=K44,P44,0)+IF(X36=K45,P45,0)+IF(X36=K46,P46,0)+IF(X36=K47,P47,0)+IF(X36=K48,P48,0)</f>
        <v>0</v>
      </c>
      <c r="AD36" s="41">
        <f>[2]DB!BJ36</f>
        <v>0</v>
      </c>
      <c r="AE36" s="41">
        <f>IF(X36=K28,R28,0)+IF(X36=K29,R29,0)+IF(X36=K30,R30,0)+IF(X36=K31,R31,0)+IF(X36=K32,R32,0)+IF(X36=K33,R33,0)+IF(X36=K34,R34,0)+IF(X36=K35,R35,0)+IF(X36=K36,R36,0)+IF(X36=K37,R37,0)+IF(X36=K39,R39,0)+IF(X36=K40,R40,0)+IF(X36=K41,R41,0)+IF(X36=K42,R42,0)+IF(X36=K43,R43,0)+IF(X36=K44,R44,0)+IF(X36=K45,R45,0)+IF(X36=K46,R46,0)+IF(X36=K47,R47,0)+IF(X36=K48,R48,0)</f>
        <v>0</v>
      </c>
      <c r="AF36" s="41">
        <f t="shared" si="6"/>
        <v>0</v>
      </c>
      <c r="AG36" s="41">
        <f>[2]DB!BK36</f>
        <v>0</v>
      </c>
      <c r="AH36" s="41">
        <f>IF(X36=K28,U28,0)+IF(X36=K29,U29,0)+IF(X36=K30,U30,0)+IF(X36=K31,U31,0)+IF(X36=K32,U32,0)+IF(X36=K33,U33,0)+IF(X36=K34,U34,0)+IF(X36=K35,U35,0)+IF(X36=K36,U36,0)+IF(X36=K37,U37,0)+IF(X36=K39,U39,0)+IF(X36=K40,U40,0)+IF(X36=K41,U41,0)+IF(X36=K42,U42,0)+IF(X36=K43,U43,0)+IF(X36=K44,U44,0)+IF(X36=K45,U45,0)+IF(X36=K46,U46,0)+IF(X36=K47,U47,0)+IF(X36=K48,U48,0)</f>
        <v>0</v>
      </c>
      <c r="AI36" s="41">
        <f>IF(X36=K28,V28,0)+IF(X36=K29,V29,0)+IF(X36=K30,V30,0)+IF(X36=K31,V31,0)+IF(X36=K32,V32,0)+IF(X36=K33,V33,0)+IF(X36=K34,V34,0)+IF(X36=K35,V35,0)+IF(X36=K36,V36,0)+IF(X36=K37,V37,0)+IF(X36=K39,V39,0)+IF(X36=K40,V40,0)+IF(X36=K41,V41,0)+IF(X36=K42,V42,0)+IF(X36=K43,V43,0)+IF(X36=K44,V44,0)+IF(X36=K45,V45,0)+IF(X36=K46,V46,0)+IF(X36=K47,V47,0)+IF(X36=K48,V48,0)</f>
        <v>0</v>
      </c>
      <c r="AJ36" s="41">
        <f>[2]DB!BL36</f>
        <v>39</v>
      </c>
      <c r="AK36" s="41">
        <f t="shared" si="7"/>
        <v>40</v>
      </c>
      <c r="AL36" s="41">
        <f>[2]DB!BM36</f>
        <v>13</v>
      </c>
      <c r="AM36" s="41">
        <f t="shared" si="16"/>
        <v>13</v>
      </c>
      <c r="AN36" s="41">
        <f>[2]DB!BN36</f>
        <v>14</v>
      </c>
      <c r="AO36" s="41">
        <f t="shared" si="17"/>
        <v>15</v>
      </c>
      <c r="AP36" s="41">
        <f>[2]DB!BO36</f>
        <v>12</v>
      </c>
      <c r="AQ36" s="41">
        <f t="shared" si="18"/>
        <v>12</v>
      </c>
      <c r="AR36" s="41">
        <f>[2]DB!BP36</f>
        <v>244</v>
      </c>
      <c r="AS36" s="41">
        <f>IF(X36=E18,G18,0)+IF(X36=E19,G19,0)+IF(X36=E20,G20,0)+IF(X36=E21,G21,0)+IF(X36=E22,G22,0)+IF(X36=E24,G24,0)+IF(X36=E25,G25,0)+IF(X36=E26,G26,0)+IF(X36=E27,G27,0)+IF(X36=E28,G28,0)+IF(X36=F18,H18,0)+IF(X36=F19,H19,0)+IF(X36=F20,H20,0)+IF(X36=F21,H21,0)+IF(X36=F22,H22,0)+IF(X36=F24,H24,0)+IF(X36=F25,H25,0)+IF(X36=F26,H26,0)+IF(X36=F27,H27,0)+IF(X36=F28,H28,0)</f>
        <v>3</v>
      </c>
      <c r="AT36" s="41">
        <f t="shared" si="8"/>
        <v>247</v>
      </c>
      <c r="AU36" s="41">
        <f>[2]DB!BQ36</f>
        <v>242</v>
      </c>
      <c r="AV36" s="41">
        <f>IF(X36=E18,H18,0)+IF(X36=E19,H19,0)+IF(X36=E20,H20,0)+IF(X36=E21,H21,0)+IF(X36=E22,H22,0)+IF(X36=E24,H24,0)+IF(X36=E25,H25,0)+IF(X36=E26,H26,0)+IF(X36=E27,H27,0)+IF(X36=E28,H28,0)+IF(X36=F18,G18,0)+IF(X36=F19,G19,0)+IF(X36=F20,G20,0)+IF(X36=F21,G21,0)+IF(X36=F22,G22,0)+IF(X36=F24,G24,0)+IF(X36=F25,G25,0)+IF(X36=F26,G26,0)+IF(X36=F27,G27,0)+IF(X36=F28,G28,0)</f>
        <v>3</v>
      </c>
      <c r="AW36" s="41">
        <f t="shared" si="9"/>
        <v>245</v>
      </c>
      <c r="AX36" s="41">
        <f>[2]DB!BR36</f>
        <v>53</v>
      </c>
      <c r="AY36" s="41">
        <f t="shared" si="10"/>
        <v>1</v>
      </c>
      <c r="AZ36" s="41">
        <f t="shared" si="11"/>
        <v>54</v>
      </c>
      <c r="BA36" s="41">
        <f>[2]DB!BE36</f>
        <v>9</v>
      </c>
      <c r="BB36" s="41">
        <f>RANK(BC36,BC28:BC37,0)</f>
        <v>8</v>
      </c>
      <c r="BC36" s="41">
        <f t="shared" si="12"/>
        <v>564455</v>
      </c>
      <c r="BD36" s="42">
        <f>IF(BB36=BB28,IF(Y36&gt;Y28,1,0),0)+IF(BB36=BB29,IF(Y36&gt;Y29,1,0),0)+IF(BB36=BB30,IF(Y36&gt;Y30,1,0),0)+IF(BB36=BB31,IF(Y36&gt;Y31,1,0),0)+IF(BB36=BB32,IF(Y36&gt;Y32,1,0),0)+IF(BB36=BB33,IF(Y36&gt;Y33,1,0),0)+IF(BB36=BB34,IF(Y36&gt;Y34,1,0),0)+IF(BB36=BB35,IF(Y36&gt;Y35,1,0),0)+IF(BB36=BB36,IF(Y36&gt;Y36,1,0),0)+IF(BB36=BB37,IF(Y36&gt;Y37,1,0),0)+BB36</f>
        <v>8</v>
      </c>
      <c r="BE36" s="43">
        <f>IF(BD28=9,BB28,0)+IF(BD29=9,BB29,0)+IF(BD30=9,BB30,0)+IF(BD31=9,BB31,0)+IF(BD32=9,BB32,0)+IF(BD33=9,BB33,0)+IF(BD34=9,BB34,0)+IF(BD35=9,BB35,0)+IF(BD36=9,BB36,0)+IF(BD37=9,BB37,0)</f>
        <v>9</v>
      </c>
      <c r="BF36" s="41" t="str">
        <f>IF(BD28=9,X28,IF(BD29=9,X29,IF(BD30=9,X30,IF(BD31=9,X31,IF(BD32=9,X32,IF(BD33=9,X33,IF(BD34=9,X34,IF(BD35=9,X35,BG36))))))))</f>
        <v>Kailua</v>
      </c>
      <c r="BG36" s="41" t="str">
        <f>IF(BD36=9,X36,X37)</f>
        <v>Tøfting</v>
      </c>
      <c r="BH36" s="41">
        <f>IF(BD28=9,AA28,0)+IF(BD29=9,AA29,0)+IF(BD30=9,AA30,0)+IF(BD31=9,AA31,0)+IF(BD32=9,AA32,0)+IF(BD33=9,AA33,0)+IF(BD34=9,AA34,0)+IF(BD35=9,AA35,0)+IF(BD36=9,AA36,0)+IF(BD37=9,AA37,0)</f>
        <v>0</v>
      </c>
      <c r="BI36" s="41">
        <f>IF(BD28=9,AC28,0)+IF(BD29=9,AC29,0)+IF(BD30=9,AC30,0)+IF(BD31=9,AC31,0)+IF(BD32=9,AC32,0)+IF(BD33=9,AC33,0)+IF(BD34=9,AC34,0)+IF(BD35=9,AC35,0)+IF(BD36=9,AC36,0)+IF(BD37=9,AC37,0)</f>
        <v>0</v>
      </c>
      <c r="BJ36" s="41">
        <f>IF(BD28=9,AF28,0)+IF(BD29=9,AF29,0)+IF(BD30=9,AF30,0)+IF(BD31=9,AF31,0)+IF(BD32=9,AF32,0)+IF(BD33=9,AF33,0)+IF(BD34=9,AF34,0)+IF(BD35=9,AF35,0)+IF(BD36=9,AF36,0)+IF(BD37=9,AF37,0)</f>
        <v>0</v>
      </c>
      <c r="BK36" s="41">
        <f>IF(BD28=9,AI28,0)+IF(BD29=9,AI29,0)+IF(BD30=9,AI30,0)+IF(BD31=9,AI31,0)+IF(BD32=9,AI32,0)+IF(BD33=9,AI33,0)+IF(BD34=9,AI34,0)+IF(BD35=9,AI35,0)+IF(BD36=9,AI36,0)+IF(BD37=9,AI37,0)</f>
        <v>0</v>
      </c>
      <c r="BL36" s="41">
        <f>IF(BD28=9,AK28,0)+IF(BD29=9,AK29,0)+IF(BD30=9,AK30,0)+IF(BD31=9,AK31,0)+IF(BD32=9,AK32,0)+IF(BD33=9,AK33,0)+IF(BD34=9,AK34,0)+IF(BD35=9,AK35,0)+IF(BD36=9,AK36,0)+IF(BD37=9,AK37,0)</f>
        <v>40</v>
      </c>
      <c r="BM36" s="41">
        <f>IF(BD28=9,AM28,0)+IF(BD29=9,AM29,0)+IF(BD30=9,AM30,0)+IF(BD31=9,AM31,0)+IF(BD32=9,AM32,0)+IF(BD33=9,AM33,0)+IF(BD34=9,AM34,0)+IF(BD35=9,AM35,0)+IF(BD36=9,AM36,0)+IF(BD37=9,AM37,0)</f>
        <v>14</v>
      </c>
      <c r="BN36" s="41">
        <f>IF(BD28=9,AO28,0)+IF(BD29=9,AO29,0)+IF(BD30=9,AO30,0)+IF(BD31=9,AO31,0)+IF(BD32=9,AO32,0)+IF(BD33=9,AO33,0)+IF(BD34=9,AO34,0)+IF(BD35=9,AO35,0)+IF(BD36=9,AO36,0)+IF(BD37=9,AO37,0)</f>
        <v>12</v>
      </c>
      <c r="BO36" s="41">
        <f>IF(BD28=9,AQ28,0)+IF(BD29=9,AQ29,0)+IF(BD30=9,AQ30,0)+IF(BD31=9,AQ31,0)+IF(BD32=9,AQ32,0)+IF(BD33=9,AQ33,0)+IF(BD34=9,AQ34,0)+IF(BD35=9,AQ35,0)+IF(BD36=9,AQ36,0)+IF(BD37=9,AQ37,0)</f>
        <v>14</v>
      </c>
      <c r="BP36" s="41">
        <f>IF(BD28=9,AT28,0)+IF(BD29=9,AT29,0)+IF(BD30=9,AT30,0)+IF(BD31=9,AT31,0)+IF(BD32=9,AT32,0)+IF(BD33=9,AT33,0)+IF(BD34=9,AT34,0)+IF(BD35=9,AT35,0)+IF(BD36=9,AT36,0)+IF(BD37=9,AT37,0)</f>
        <v>245</v>
      </c>
      <c r="BQ36" s="41">
        <f>IF(BD28=9,AW28,0)+IF(BD29=9,AW29,0)+IF(BD30=9,AW30,0)+IF(BD31=9,AW31,0)+IF(BD32=9,AW32,0)+IF(BD33=9,AW33,0)+IF(BD34=9,AW34,0)+IF(BD35=9,AW35,0)+IF(BD36=9,AW36,0)+IF(BD37=9,AW37,0)</f>
        <v>247</v>
      </c>
      <c r="BR36" s="42">
        <f>IF(BD28=9,AZ28,0)+IF(BD29=9,AZ29,0)+IF(BD30=9,AZ30,0)+IF(BD31=9,AZ31,0)+IF(BD32=9,AZ32,0)+IF(BD33=9,AZ33,0)+IF(BD34=9,AZ34,0)+IF(BD35=9,AZ35,0)+IF(BD36=9,AZ36,0)+IF(BD37=9,AZ37,0)</f>
        <v>54</v>
      </c>
    </row>
    <row r="37" spans="1:70" x14ac:dyDescent="0.15">
      <c r="A37" s="41" t="str">
        <f>[2]DB!E37</f>
        <v>LUFCMOT</v>
      </c>
      <c r="B37" s="41" t="str">
        <f>[2]DB!F37</f>
        <v>Anfield</v>
      </c>
      <c r="C37" s="41">
        <f>[2]DB!G37</f>
        <v>5</v>
      </c>
      <c r="D37" s="41">
        <f>[2]DB!H37</f>
        <v>8</v>
      </c>
      <c r="E37" s="41" t="str">
        <f>[2]DB!I37</f>
        <v>Anfield</v>
      </c>
      <c r="F37" s="41" t="str">
        <f>[2]DB!J37</f>
        <v>Magpies</v>
      </c>
      <c r="G37" s="41">
        <f>'3. Division'!V47</f>
        <v>2</v>
      </c>
      <c r="H37" s="41">
        <f>'3. Division'!AB47</f>
        <v>3</v>
      </c>
      <c r="I37" s="41" t="str">
        <f>[2]Puljeprogram!J66</f>
        <v>LUFCMOT</v>
      </c>
      <c r="J37" s="42" t="str">
        <f>[2]Puljeprogram!L66</f>
        <v>Søknud</v>
      </c>
      <c r="K37" s="43" t="str">
        <f>[2]DB!K37</f>
        <v>IANRUSH</v>
      </c>
      <c r="L37" s="41">
        <f>[2]DB!L37</f>
        <v>26</v>
      </c>
      <c r="M37" s="41">
        <f>[2]DB!N37</f>
        <v>1</v>
      </c>
      <c r="N37" s="41">
        <f>IF(OR(M37=1,Rækker!T28="Disket",DB!V37&gt;5),1,0)</f>
        <v>1</v>
      </c>
      <c r="O37" s="41">
        <f>[2]DB!P37</f>
        <v>0</v>
      </c>
      <c r="P37" s="41">
        <f>IF(OR(O37=1,Rækker!T28="Udmeldt"),1,0)</f>
        <v>0</v>
      </c>
      <c r="Q37" s="41">
        <f>[2]DB!S37</f>
        <v>5</v>
      </c>
      <c r="R37" s="41">
        <f>IF(Rækker!T28="Res",1,0)</f>
        <v>0</v>
      </c>
      <c r="S37" s="41">
        <f t="shared" si="3"/>
        <v>5</v>
      </c>
      <c r="T37" s="41">
        <f>[2]DB!V37</f>
        <v>0</v>
      </c>
      <c r="U37" s="41">
        <f>IF(Rækker!T28="MR",1,0)</f>
        <v>0</v>
      </c>
      <c r="V37" s="41">
        <f t="shared" si="4"/>
        <v>0</v>
      </c>
      <c r="W37" s="42" t="str">
        <f t="shared" si="5"/>
        <v>Disket</v>
      </c>
      <c r="X37" s="43" t="str">
        <f>[2]DB!BF37</f>
        <v>Tøfting</v>
      </c>
      <c r="Y37" s="41">
        <f>IF(X37=K28,L28,0)+IF(X37=K29,L29,0)+IF(X37=K30,L30,0)+IF(X37=K31,L31,0)+IF(X37=K32,L32,0)+IF(X37=K33,L33,0)+IF(X37=K34,L34,0)+IF(X37=K35,L35,0)+IF(X37=K36,L36,0)+IF(X37=K37,L37,0)+IF(X37=K39,L39,0)+IF(X37=K40,L40,0)+IF(X37=K41,L41,0)+IF(X37=K42,L42,0)+IF(X37=K43,L43,0)+IF(X37=K44,L44,0)+IF(X37=K45,L45,0)+IF(X37=K46,L46,0)+IF(X37=K47,L47,0)+IF(X37=K48,L48,0)</f>
        <v>57</v>
      </c>
      <c r="Z37" s="41">
        <f>[2]DB!BH37</f>
        <v>0</v>
      </c>
      <c r="AA37" s="41">
        <f>IF(X37=K28,N28,0)+IF(X37=K29,N29,0)+IF(X37=K30,N30,0)+IF(X37=K31,N31,0)+IF(X37=K32,N32,0)+IF(X37=K33,N33,0)+IF(X37=K34,N34,0)+IF(X37=K35,N35,0)+IF(X37=K36,N36,0)+IF(X37=K37,N37,0)+IF(X37=K39,N39,0)+IF(X37=K40,N40,0)+IF(X37=K41,N41,0)+IF(X37=K42,N42,0)+IF(X37=K43,N43,0)+IF(X37=K44,N44,0)+IF(X37=K45,N45,0)+IF(X37=K46,N46,0)+IF(X37=K47,N47,0)+IF(X37=K48,N48,0)</f>
        <v>0</v>
      </c>
      <c r="AB37" s="41">
        <f>[2]DB!BI37</f>
        <v>0</v>
      </c>
      <c r="AC37" s="41">
        <f>IF(X37=K28,P28,0)+IF(X37=K29,P29,0)+IF(X37=K30,P30,0)+IF(X37=K31,P31,0)+IF(X37=K32,P32,0)+IF(X37=K33,P33,0)+IF(X37=K34,P34,0)+IF(X37=K35,P35,0)+IF(X37=K36,P36,0)+IF(X37=K37,P37,0)+IF(X37=K39,P39,0)+IF(X37=K40,P40,0)+IF(X37=K41,P41,0)+IF(X37=K42,P42,0)+IF(X37=K43,P43,0)+IF(X37=K44,P44,0)+IF(X37=K45,P45,0)+IF(X37=K46,P46,0)+IF(X37=K47,P47,0)+IF(X37=K48,P48,0)</f>
        <v>0</v>
      </c>
      <c r="AD37" s="41">
        <f>[2]DB!BJ37</f>
        <v>0</v>
      </c>
      <c r="AE37" s="41">
        <f>IF(X37=K28,R28,0)+IF(X37=K29,R29,0)+IF(X37=K30,R30,0)+IF(X37=K31,R31,0)+IF(X37=K32,R32,0)+IF(X37=K33,R33,0)+IF(X37=K34,R34,0)+IF(X37=K35,R35,0)+IF(X37=K36,R36,0)+IF(X37=K37,R37,0)+IF(X37=K39,R39,0)+IF(X37=K40,R40,0)+IF(X37=K41,R41,0)+IF(X37=K42,R42,0)+IF(X37=K43,R43,0)+IF(X37=K44,R44,0)+IF(X37=K45,R45,0)+IF(X37=K46,R46,0)+IF(X37=K47,R47,0)+IF(X37=K48,R48,0)</f>
        <v>0</v>
      </c>
      <c r="AF37" s="41">
        <f t="shared" si="6"/>
        <v>0</v>
      </c>
      <c r="AG37" s="41">
        <f>[2]DB!BK37</f>
        <v>0</v>
      </c>
      <c r="AH37" s="41">
        <f>IF(X37=K28,U28,0)+IF(X37=K29,U29,0)+IF(X37=K30,U30,0)+IF(X37=K31,U31,0)+IF(X37=K32,U32,0)+IF(X37=K33,U33,0)+IF(X37=K34,U34,0)+IF(X37=K35,U35,0)+IF(X37=K36,U36,0)+IF(X37=K37,U37,0)+IF(X37=K39,U39,0)+IF(X37=K40,U40,0)+IF(X37=K41,U41,0)+IF(X37=K42,U42,0)+IF(X37=K43,U43,0)+IF(X37=K44,U44,0)+IF(X37=K45,U45,0)+IF(X37=K46,U46,0)+IF(X37=K47,U47,0)+IF(X37=K48,U48,0)</f>
        <v>0</v>
      </c>
      <c r="AI37" s="41">
        <f>IF(X37=K28,V28,0)+IF(X37=K29,V29,0)+IF(X37=K30,V30,0)+IF(X37=K31,V31,0)+IF(X37=K32,V32,0)+IF(X37=K33,V33,0)+IF(X37=K34,V34,0)+IF(X37=K35,V35,0)+IF(X37=K36,V36,0)+IF(X37=K37,V37,0)+IF(X37=K39,V39,0)+IF(X37=K40,V40,0)+IF(X37=K41,V41,0)+IF(X37=K42,V42,0)+IF(X37=K43,V43,0)+IF(X37=K44,V44,0)+IF(X37=K45,V45,0)+IF(X37=K46,V46,0)+IF(X37=K47,V47,0)+IF(X37=K48,V48,0)</f>
        <v>0</v>
      </c>
      <c r="AJ37" s="41">
        <f>[2]DB!BL37</f>
        <v>39</v>
      </c>
      <c r="AK37" s="41">
        <f t="shared" si="7"/>
        <v>40</v>
      </c>
      <c r="AL37" s="41">
        <f>[2]DB!BM37</f>
        <v>10</v>
      </c>
      <c r="AM37" s="41">
        <f t="shared" si="16"/>
        <v>10</v>
      </c>
      <c r="AN37" s="41">
        <f>[2]DB!BN37</f>
        <v>22</v>
      </c>
      <c r="AO37" s="41">
        <f t="shared" si="17"/>
        <v>23</v>
      </c>
      <c r="AP37" s="41">
        <f>[2]DB!BO37</f>
        <v>7</v>
      </c>
      <c r="AQ37" s="41">
        <f t="shared" si="18"/>
        <v>7</v>
      </c>
      <c r="AR37" s="41">
        <f>[2]DB!BP37</f>
        <v>244</v>
      </c>
      <c r="AS37" s="41">
        <f>IF(X37=E18,G18,0)+IF(X37=E19,G19,0)+IF(X37=E20,G20,0)+IF(X37=E21,G21,0)+IF(X37=E22,G22,0)+IF(X37=E24,G24,0)+IF(X37=E25,G25,0)+IF(X37=E26,G26,0)+IF(X37=E27,G27,0)+IF(X37=E28,G28,0)+IF(X37=F18,H18,0)+IF(X37=F19,H19,0)+IF(X37=F20,H20,0)+IF(X37=F21,H21,0)+IF(X37=F22,H22,0)+IF(X37=F24,H24,0)+IF(X37=F25,H25,0)+IF(X37=F26,H26,0)+IF(X37=F27,H27,0)+IF(X37=F28,H28,0)</f>
        <v>3</v>
      </c>
      <c r="AT37" s="41">
        <f t="shared" si="8"/>
        <v>247</v>
      </c>
      <c r="AU37" s="41">
        <f>[2]DB!BQ37</f>
        <v>239</v>
      </c>
      <c r="AV37" s="41">
        <f>IF(X37=E18,H18,0)+IF(X37=E19,H19,0)+IF(X37=E20,H20,0)+IF(X37=E21,H21,0)+IF(X37=E22,H22,0)+IF(X37=E24,H24,0)+IF(X37=E25,H25,0)+IF(X37=E26,H26,0)+IF(X37=E27,H27,0)+IF(X37=E28,H28,0)+IF(X37=F18,G18,0)+IF(X37=F19,G19,0)+IF(X37=F20,G20,0)+IF(X37=F21,G21,0)+IF(X37=F22,G22,0)+IF(X37=F24,G24,0)+IF(X37=F25,G25,0)+IF(X37=F26,G26,0)+IF(X37=F27,G27,0)+IF(X37=F28,G28,0)</f>
        <v>3</v>
      </c>
      <c r="AW37" s="41">
        <f t="shared" si="9"/>
        <v>242</v>
      </c>
      <c r="AX37" s="41">
        <f>[2]DB!BR37</f>
        <v>52</v>
      </c>
      <c r="AY37" s="41">
        <f t="shared" si="10"/>
        <v>1</v>
      </c>
      <c r="AZ37" s="41">
        <f t="shared" si="11"/>
        <v>53</v>
      </c>
      <c r="BA37" s="41">
        <f>[2]DB!BE37</f>
        <v>10</v>
      </c>
      <c r="BB37" s="41">
        <f>RANK(BC37,BC28:BC37,0)</f>
        <v>10</v>
      </c>
      <c r="BC37" s="41">
        <f t="shared" si="12"/>
        <v>554458</v>
      </c>
      <c r="BD37" s="42">
        <f>IF(BB37=BB28,IF(Y37&gt;Y28,1,0),0)+IF(BB37=BB29,IF(Y37&gt;Y29,1,0),0)+IF(BB37=BB30,IF(Y37&gt;Y30,1,0),0)+IF(BB37=BB31,IF(Y37&gt;Y31,1,0),0)+IF(BB37=BB32,IF(Y37&gt;Y32,1,0),0)+IF(BB37=BB33,IF(Y37&gt;Y33,1,0),0)+IF(BB37=BB34,IF(Y37&gt;Y34,1,0),0)+IF(BB37=BB35,IF(Y37&gt;Y35,1,0),0)+IF(BB37=BB36,IF(Y37&gt;Y36,1,0),0)+IF(BB37=BB37,IF(Y37&gt;Y37,1,0),0)+BB37</f>
        <v>10</v>
      </c>
      <c r="BE37" s="43">
        <f>IF(BD28=10,BB28,0)+IF(BD29=10,BB29,0)+IF(BD30=10,BB30,0)+IF(BD31=10,BB31,0)+IF(BD32=10,BB32,0)+IF(BD33=10,BB33,0)+IF(BD34=10,BB34,0)+IF(BD35=10,BB35,0)+IF(BD36=10,BB36,0)+IF(BD37=10,BB37,0)</f>
        <v>10</v>
      </c>
      <c r="BF37" s="41" t="str">
        <f>IF(BD28=10,X28,IF(BD29=10,X29,IF(BD30=10,X30,IF(BD31=10,X31,IF(BD32=10,X32,IF(BD33=10,X33,IF(BD34=10,X34,IF(BD35=10,X35,BG37))))))))</f>
        <v>Tøfting</v>
      </c>
      <c r="BG37" s="41" t="str">
        <f>IF(BD36=10,X36,X37)</f>
        <v>Tøfting</v>
      </c>
      <c r="BH37" s="41">
        <f>IF(BD28=10,AA28,0)+IF(BD29=10,AA29,0)+IF(BD30=10,AA30,0)+IF(BD31=10,AA31,0)+IF(BD32=10,AA32,0)+IF(BD33=10,AA33,0)+IF(BD34=10,AA34,0)+IF(BD35=10,AA35,0)+IF(BD36=10,AA36,0)+IF(BD37=10,AA37,0)</f>
        <v>0</v>
      </c>
      <c r="BI37" s="41">
        <f>IF(BD28=10,AC28,0)+IF(BD29=10,AC29,0)+IF(BD30=10,AC30,0)+IF(BD31=10,AC31,0)+IF(BD32=10,AC32,0)+IF(BD33=10,AC33,0)+IF(BD34=10,AC34,0)+IF(BD35=10,AC35,0)+IF(BD36=10,AC36,0)+IF(BD37=10,AC37,0)</f>
        <v>0</v>
      </c>
      <c r="BJ37" s="41">
        <f>IF(BD28=10,AF28,0)+IF(BD29=10,AF29,0)+IF(BD30=10,AF30,0)+IF(BD31=10,AF31,0)+IF(BD32=10,AF32,0)+IF(BD33=10,AF33,0)+IF(BD34=10,AF34,0)+IF(BD35=10,AF35,0)+IF(BD36=10,AF36,0)+IF(BD37=10,AF37,0)</f>
        <v>0</v>
      </c>
      <c r="BK37" s="41">
        <f>IF(BD28=10,AI28,0)+IF(BD29=10,AI29,0)+IF(BD30=10,AI30,0)+IF(BD31=10,AI31,0)+IF(BD32=10,AI32,0)+IF(BD33=10,AI33,0)+IF(BD34=10,AI34,0)+IF(BD35=10,AI35,0)+IF(BD36=10,AI36,0)+IF(BD37=10,AI37,0)</f>
        <v>0</v>
      </c>
      <c r="BL37" s="41">
        <f>IF(BD28=10,AK28,0)+IF(BD29=10,AK29,0)+IF(BD30=10,AK30,0)+IF(BD31=10,AK31,0)+IF(BD32=10,AK32,0)+IF(BD33=10,AK33,0)+IF(BD34=10,AK34,0)+IF(BD35=10,AK35,0)+IF(BD36=10,AK36,0)+IF(BD37=10,AK37,0)</f>
        <v>40</v>
      </c>
      <c r="BM37" s="41">
        <f>IF(BD28=10,AM28,0)+IF(BD29=10,AM29,0)+IF(BD30=10,AM30,0)+IF(BD31=10,AM31,0)+IF(BD32=10,AM32,0)+IF(BD33=10,AM33,0)+IF(BD34=10,AM34,0)+IF(BD35=10,AM35,0)+IF(BD36=10,AM36,0)+IF(BD37=10,AM37,0)</f>
        <v>10</v>
      </c>
      <c r="BN37" s="41">
        <f>IF(BD28=10,AO28,0)+IF(BD29=10,AO29,0)+IF(BD30=10,AO30,0)+IF(BD31=10,AO31,0)+IF(BD32=10,AO32,0)+IF(BD33=10,AO33,0)+IF(BD34=10,AO34,0)+IF(BD35=10,AO35,0)+IF(BD36=10,AO36,0)+IF(BD37=10,AO37,0)</f>
        <v>23</v>
      </c>
      <c r="BO37" s="41">
        <f>IF(BD28=10,AQ28,0)+IF(BD29=10,AQ29,0)+IF(BD30=10,AQ30,0)+IF(BD31=10,AQ31,0)+IF(BD32=10,AQ32,0)+IF(BD33=10,AQ33,0)+IF(BD34=10,AQ34,0)+IF(BD35=10,AQ35,0)+IF(BD36=10,AQ36,0)+IF(BD37=10,AQ37,0)</f>
        <v>7</v>
      </c>
      <c r="BP37" s="41">
        <f>IF(BD28=10,AT28,0)+IF(BD29=10,AT29,0)+IF(BD30=10,AT30,0)+IF(BD31=10,AT31,0)+IF(BD32=10,AT32,0)+IF(BD33=10,AT33,0)+IF(BD34=10,AT34,0)+IF(BD35=10,AT35,0)+IF(BD36=10,AT36,0)+IF(BD37=10,AT37,0)</f>
        <v>247</v>
      </c>
      <c r="BQ37" s="41">
        <f>IF(BD28=10,AW28,0)+IF(BD29=10,AW29,0)+IF(BD30=10,AW30,0)+IF(BD31=10,AW31,0)+IF(BD32=10,AW32,0)+IF(BD33=10,AW33,0)+IF(BD34=10,AW34,0)+IF(BD35=10,AW35,0)+IF(BD36=10,AW36,0)+IF(BD37=10,AW37,0)</f>
        <v>242</v>
      </c>
      <c r="BR37" s="42">
        <f>IF(BD28=10,AZ28,0)+IF(BD29=10,AZ29,0)+IF(BD30=10,AZ30,0)+IF(BD31=10,AZ31,0)+IF(BD32=10,AZ32,0)+IF(BD33=10,AZ33,0)+IF(BD34=10,AZ34,0)+IF(BD35=10,AZ35,0)+IF(BD36=10,AZ36,0)+IF(BD37=10,AZ37,0)</f>
        <v>53</v>
      </c>
    </row>
    <row r="38" spans="1:70" x14ac:dyDescent="0.15">
      <c r="A38" s="41" t="str">
        <f>[2]DB!E38</f>
        <v>Magpies</v>
      </c>
      <c r="B38" s="41" t="str">
        <f>[2]DB!F38</f>
        <v>Sebjoh</v>
      </c>
      <c r="C38" s="41">
        <f>[2]DB!G38</f>
        <v>8</v>
      </c>
      <c r="D38" s="41">
        <f>[2]DB!H38</f>
        <v>8</v>
      </c>
      <c r="E38" s="41" t="str">
        <f>[2]DB!I38</f>
        <v>Sebjoh</v>
      </c>
      <c r="F38" s="41" t="str">
        <f>[2]DB!J38</f>
        <v>Lucky</v>
      </c>
      <c r="G38" s="41">
        <f>'3. Division'!AH47</f>
        <v>6</v>
      </c>
      <c r="H38" s="41">
        <f>'3. Division'!AN47</f>
        <v>2</v>
      </c>
      <c r="I38" s="41" t="str">
        <f>[2]Puljeprogram!J67</f>
        <v>Lucky</v>
      </c>
      <c r="J38" s="42" t="str">
        <f>[2]Puljeprogram!L67</f>
        <v>Anfield</v>
      </c>
      <c r="K38" s="43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2"/>
      <c r="X38" s="43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2"/>
      <c r="BE38" s="43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2"/>
    </row>
    <row r="39" spans="1:70" x14ac:dyDescent="0.15">
      <c r="A39" s="41" t="str">
        <f>[2]DB!E39</f>
        <v>Lucky</v>
      </c>
      <c r="B39" s="41" t="str">
        <f>[2]DB!F39</f>
        <v>Randers</v>
      </c>
      <c r="C39" s="41">
        <f>[2]DB!G39</f>
        <v>5</v>
      </c>
      <c r="D39" s="41">
        <f>[2]DB!H39</f>
        <v>8</v>
      </c>
      <c r="E39" s="41" t="str">
        <f>[2]DB!I39</f>
        <v>Randers</v>
      </c>
      <c r="F39" s="41" t="str">
        <f>[2]DB!J39</f>
        <v>Håvard</v>
      </c>
      <c r="G39" s="41">
        <f>'3. Division'!AT47</f>
        <v>5</v>
      </c>
      <c r="H39" s="41">
        <f>'3. Division'!AZ47</f>
        <v>3</v>
      </c>
      <c r="I39" s="41" t="str">
        <f>[2]Puljeprogram!J68</f>
        <v>Håvard</v>
      </c>
      <c r="J39" s="42" t="str">
        <f>[2]Puljeprogram!L68</f>
        <v>Sebjoh</v>
      </c>
      <c r="K39" s="43" t="str">
        <f>[2]DB!K39</f>
        <v>Kailua</v>
      </c>
      <c r="L39" s="41">
        <f>[2]DB!L39</f>
        <v>28</v>
      </c>
      <c r="M39" s="41">
        <f>[2]DB!N39</f>
        <v>0</v>
      </c>
      <c r="N39" s="41">
        <f>IF(OR(M39=1,Rækker!V28="Disket",DB!V39&gt;5),1,0)</f>
        <v>0</v>
      </c>
      <c r="O39" s="41">
        <f>[2]DB!P39</f>
        <v>0</v>
      </c>
      <c r="P39" s="41">
        <f>IF(OR(O39=1,Rækker!V28="Udmeldt"),1,0)</f>
        <v>0</v>
      </c>
      <c r="Q39" s="41">
        <f>[2]DB!S39</f>
        <v>0</v>
      </c>
      <c r="R39" s="41">
        <f>IF(Rækker!V28="Res",1,0)</f>
        <v>0</v>
      </c>
      <c r="S39" s="41">
        <f t="shared" si="3"/>
        <v>0</v>
      </c>
      <c r="T39" s="41">
        <f>[2]DB!V39</f>
        <v>0</v>
      </c>
      <c r="U39" s="41">
        <f>IF(Rækker!V28="MR",1,0)</f>
        <v>0</v>
      </c>
      <c r="V39" s="41">
        <f t="shared" si="4"/>
        <v>0</v>
      </c>
      <c r="W39" s="42" t="str">
        <f t="shared" si="5"/>
        <v/>
      </c>
      <c r="X39" s="43" t="str">
        <f>[2]DB!BF39</f>
        <v>Percy</v>
      </c>
      <c r="Y39" s="41">
        <f>IF(X39=K28,L28,0)+IF(X39=K29,L29,0)+IF(X39=K30,L30,0)+IF(X39=K31,L31,0)+IF(X39=K32,L32,0)+IF(X39=K33,L33,0)+IF(X39=K34,L34,0)+IF(X39=K35,L35,0)+IF(X39=K36,L36,0)+IF(X39=K37,L37,0)+IF(X39=K39,L39,0)+IF(X39=K40,L40,0)+IF(X39=K41,L41,0)+IF(X39=K42,L42,0)+IF(X39=K43,L43,0)+IF(X39=K44,L44,0)+IF(X39=K45,L45,0)+IF(X39=K46,L46,0)+IF(X39=K47,L47,0)+IF(X39=K48,L48,0)</f>
        <v>45</v>
      </c>
      <c r="Z39" s="41">
        <f>[2]DB!BH39</f>
        <v>0</v>
      </c>
      <c r="AA39" s="41">
        <f>IF(X39=K28,N28,0)+IF(X39=K29,N29,0)+IF(X39=K30,N30,0)+IF(X39=K31,N31,0)+IF(X39=K32,N32,0)+IF(X39=K33,N33,0)+IF(X39=K34,N34,0)+IF(X39=K35,N35,0)+IF(X39=K36,N36,0)+IF(X39=K37,N37,0)+IF(X39=K39,N39,0)+IF(X39=K40,N40,0)+IF(X39=K41,N41,0)+IF(X39=K42,N42,0)+IF(X39=K43,N43,0)+IF(X39=K44,N44,0)+IF(X39=K45,N45,0)+IF(X39=K46,N46,0)+IF(X39=K47,N47,0)+IF(X39=K48,N48,0)</f>
        <v>0</v>
      </c>
      <c r="AB39" s="41">
        <f>[2]DB!BI39</f>
        <v>0</v>
      </c>
      <c r="AC39" s="41">
        <f>IF(X39=K28,P28,0)+IF(X39=K29,P29,0)+IF(X39=K30,P30,0)+IF(X39=K31,P31,0)+IF(X39=K32,P32,0)+IF(X39=K33,P33,0)+IF(X39=K34,P34,0)+IF(X39=K35,P35,0)+IF(X39=K36,P36,0)+IF(X39=K37,P37,0)+IF(X39=K39,P39,0)+IF(X39=K40,P40,0)+IF(X39=K41,P41,0)+IF(X39=K42,P42,0)+IF(X39=K43,P43,0)+IF(X39=K44,P44,0)+IF(X39=K45,P45,0)+IF(X39=K46,P46,0)+IF(X39=K47,P47,0)+IF(X39=K48,P48,0)</f>
        <v>0</v>
      </c>
      <c r="AD39" s="41">
        <f>[2]DB!BJ39</f>
        <v>0</v>
      </c>
      <c r="AE39" s="41">
        <f>IF(X39=K28,R28,0)+IF(X39=K29,R29,0)+IF(X39=K30,R30,0)+IF(X39=K31,R31,0)+IF(X39=K32,R32,0)+IF(X39=K33,R33,0)+IF(X39=K34,R34,0)+IF(X39=K35,R35,0)+IF(X39=K36,R36,0)+IF(X39=K37,R37,0)+IF(X39=K39,R39,0)+IF(X39=K40,R40,0)+IF(X39=K41,R41,0)+IF(X39=K42,R42,0)+IF(X39=K43,R43,0)+IF(X39=K44,R44,0)+IF(X39=K45,R45,0)+IF(X39=K46,R46,0)+IF(X39=K47,R47,0)+IF(X39=K48,R48,0)</f>
        <v>0</v>
      </c>
      <c r="AF39" s="41">
        <f t="shared" si="6"/>
        <v>0</v>
      </c>
      <c r="AG39" s="41">
        <f>[2]DB!BK39</f>
        <v>0</v>
      </c>
      <c r="AH39" s="41">
        <f>IF(X39=K28,U28,0)+IF(X39=K29,U29,0)+IF(X39=K30,U30,0)+IF(X39=K31,U31,0)+IF(X39=K32,U32,0)+IF(X39=K33,U33,0)+IF(X39=K34,U34,0)+IF(X39=K35,U35,0)+IF(X39=K36,U36,0)+IF(X39=K37,U37,0)+IF(X39=K39,U39,0)+IF(X39=K40,U40,0)+IF(X39=K41,U41,0)+IF(X39=K42,U42,0)+IF(X39=K43,U43,0)+IF(X39=K44,U44,0)+IF(X39=K45,U45,0)+IF(X39=K46,U46,0)+IF(X39=K47,U47,0)+IF(X39=K48,U48,0)</f>
        <v>0</v>
      </c>
      <c r="AI39" s="41">
        <f>IF(X39=K28,V28,0)+IF(X39=K29,V29,0)+IF(X39=K30,V30,0)+IF(X39=K31,V31,0)+IF(X39=K32,V32,0)+IF(X39=K33,V33,0)+IF(X39=K34,V34,0)+IF(X39=K35,V35,0)+IF(X39=K36,V36,0)+IF(X39=K37,V37,0)+IF(X39=K39,V39,0)+IF(X39=K40,V40,0)+IF(X39=K41,V41,0)+IF(X39=K42,V42,0)+IF(X39=K43,V43,0)+IF(X39=K44,V44,0)+IF(X39=K45,V45,0)+IF(X39=K46,V46,0)+IF(X39=K47,V47,0)+IF(X39=K48,V48,0)</f>
        <v>0</v>
      </c>
      <c r="AJ39" s="41">
        <f>[2]DB!BL39</f>
        <v>39</v>
      </c>
      <c r="AK39" s="41">
        <f t="shared" si="7"/>
        <v>40</v>
      </c>
      <c r="AL39" s="41">
        <f>[2]DB!BM39</f>
        <v>12</v>
      </c>
      <c r="AM39" s="41">
        <f t="shared" ref="AM39:AM48" si="19">IF(OR(AA39=1,AC39=1),0,IF(AH39=1,AL39,IF(AS39&gt;AV39,AL39+1,AL39)))</f>
        <v>12</v>
      </c>
      <c r="AN39" s="41">
        <f>[2]DB!BN39</f>
        <v>17</v>
      </c>
      <c r="AO39" s="41">
        <f t="shared" ref="AO39:AO48" si="20">IF(OR(AA39=1,AC39=1),0,IF(AH39=1,AN39,IF(AS39=AV39,AN39+1,AN39)))</f>
        <v>18</v>
      </c>
      <c r="AP39" s="41">
        <f>[2]DB!BO39</f>
        <v>10</v>
      </c>
      <c r="AQ39" s="41">
        <f t="shared" ref="AQ39:AQ48" si="21">IF(OR(AA39=1,AC39=1),0,IF(AH39=1,AP39+1,IF(AS39&lt;AV39,AP39+1,AP39)))</f>
        <v>10</v>
      </c>
      <c r="AR39" s="41">
        <f>[2]DB!BP39</f>
        <v>248</v>
      </c>
      <c r="AS39" s="41">
        <f>IF(X39=E18,G18,0)+IF(X39=E19,G19,0)+IF(X39=E20,G20,0)+IF(X39=E21,G21,0)+IF(X39=E22,G22,0)+IF(X39=E24,G24,0)+IF(X39=E25,G25,0)+IF(X39=E26,G26,0)+IF(X39=E27,G27,0)+IF(X39=E28,G28,0)+IF(X39=F18,H18,0)+IF(X39=F19,H19,0)+IF(X39=F20,H20,0)+IF(X39=F21,H21,0)+IF(X39=F22,H22,0)+IF(X39=F24,H24,0)+IF(X39=F25,H25,0)+IF(X39=F26,H26,0)+IF(X39=F27,H27,0)+IF(X39=F28,H28,0)</f>
        <v>4</v>
      </c>
      <c r="AT39" s="41">
        <f t="shared" si="8"/>
        <v>252</v>
      </c>
      <c r="AU39" s="41">
        <f>[2]DB!BQ39</f>
        <v>247</v>
      </c>
      <c r="AV39" s="41">
        <f>IF(X39=E18,H18,0)+IF(X39=E19,H19,0)+IF(X39=E20,H20,0)+IF(X39=E21,H21,0)+IF(X39=E22,H22,0)+IF(X39=E24,H24,0)+IF(X39=E25,H25,0)+IF(X39=E26,H26,0)+IF(X39=E27,H27,0)+IF(X39=E28,H28,0)+IF(X39=F18,G18,0)+IF(X39=F19,G19,0)+IF(X39=F20,G20,0)+IF(X39=F21,G21,0)+IF(X39=F22,G22,0)+IF(X39=F24,G24,0)+IF(X39=F25,G25,0)+IF(X39=F26,G26,0)+IF(X39=F27,G27,0)+IF(X39=F28,G28,0)</f>
        <v>4</v>
      </c>
      <c r="AW39" s="41">
        <f t="shared" si="9"/>
        <v>251</v>
      </c>
      <c r="AX39" s="41">
        <f>[2]DB!BR39</f>
        <v>53</v>
      </c>
      <c r="AY39" s="41">
        <f t="shared" si="10"/>
        <v>1</v>
      </c>
      <c r="AZ39" s="41">
        <f t="shared" si="11"/>
        <v>54</v>
      </c>
      <c r="BA39" s="41">
        <f>[2]DB!BE39</f>
        <v>11</v>
      </c>
      <c r="BB39" s="41">
        <f>RANK(BC39,BC39:BC48,0)+10</f>
        <v>11</v>
      </c>
      <c r="BC39" s="41">
        <f t="shared" si="12"/>
        <v>564949</v>
      </c>
      <c r="BD39" s="42">
        <f>IF(BB39=BB39,IF(Y39&gt;Y39,1,0),0)+IF(BB39=BB40,IF(Y39&gt;Y40,1,0),0)+IF(BB39=BB41,IF(Y39&gt;Y41,1,0),0)+IF(BB39=BB42,IF(Y39&gt;Y42,1,0),0)+IF(BB39=BB43,IF(Y39&gt;Y43,1,0),0)+IF(BB39=BB44,IF(Y39&gt;Y44,1,0),0)+IF(BB39=BB45,IF(Y39&gt;Y45,1,0),0)+IF(BB39=BB46,IF(Y39&gt;Y46,1,0),0)+IF(BB39=BB47,IF(Y39&gt;Y47,1,0),0)+IF(BB39=BB48,IF(Y39&gt;Y48,1,0),0)+BB39</f>
        <v>11</v>
      </c>
      <c r="BE39" s="43">
        <f>IF(BD39=11,BB39,0)+IF(BD40=11,BB40,0)+IF(BD41=11,BB41,0)+IF(BD42=11,BB42,0)+IF(BD43=11,BB43,0)+IF(BD44=11,BB44,0)+IF(BD45=11,BB45,0)+IF(BD46=11,BB46,0)+IF(BD47=11,BB47,0)+IF(BD48=11,BB48,0)</f>
        <v>11</v>
      </c>
      <c r="BF39" s="41" t="str">
        <f>IF(BD39=11,X39,IF(BD40=11,X40,IF(BD41=11,X41,IF(BD42=11,X42,IF(BD43=11,X43,IF(BD44=11,X44,IF(BD45=11,X45,IF(BD46=11,X46,BG39))))))))</f>
        <v>Percy</v>
      </c>
      <c r="BG39" s="41" t="str">
        <f>IF(BD47=11,X47,X48)</f>
        <v>IANRUSH</v>
      </c>
      <c r="BH39" s="41">
        <f>IF(BD39=11,AA39,0)+IF(BD40=11,AA40,0)+IF(BD41=11,AA41,0)+IF(BD42=11,AA42,0)+IF(BD43=11,AA43,0)+IF(BD44=11,AA44,0)+IF(BD45=11,AA45,0)+IF(BD46=11,AA46,0)+IF(BD47=11,AA47,0)+IF(BD48=11,AA48,0)</f>
        <v>0</v>
      </c>
      <c r="BI39" s="41">
        <f>IF(BD39=11,AC39,0)+IF(BD40=11,AC40,0)+IF(BD41=11,AC41,0)+IF(BD42=11,AC42,0)+IF(BD43=11,AC43,0)+IF(BD44=11,AC44,0)+IF(BD45=11,AC45,0)+IF(BD46=11,AC46,0)+IF(BD47=11,AC47,0)+IF(BD48=11,AC48,0)</f>
        <v>0</v>
      </c>
      <c r="BJ39" s="41">
        <f>IF(BD39=11,AF39,0)+IF(BD40=11,AF40,0)+IF(BD41=11,AF41,0)+IF(BD42=11,AF42,0)+IF(BD43=11,AF43,0)+IF(BD44=11,AF44,0)+IF(BD45=11,AF45,0)+IF(BD46=11,AF46,0)+IF(BD47=11,AF47,0)+IF(BD48=11,AF48,0)</f>
        <v>0</v>
      </c>
      <c r="BK39" s="41">
        <f>IF(BD39=11,AI39,0)+IF(BD40=11,AI40,0)+IF(BD41=11,AI41,0)+IF(BD42=11,AI42,0)+IF(BD43=11,AI43,0)+IF(BD44=11,AI44,0)+IF(BD45=11,AI45,0)+IF(BD46=11,AI46,0)+IF(BD47=11,AI47,0)+IF(BD48=11,AI48,0)</f>
        <v>0</v>
      </c>
      <c r="BL39" s="41">
        <f>IF(BD39=11,AK39,0)+IF(BD40=11,AK40,0)+IF(BD41=11,AK41,0)+IF(BD42=11,AK42,0)+IF(BD43=11,AK43,0)+IF(BD44=11,AK44,0)+IF(BD45=11,AK45,0)+IF(BD46=11,AK46,0)+IF(BD47=11,AK47,0)+IF(BD48=11,AK48,0)</f>
        <v>40</v>
      </c>
      <c r="BM39" s="41">
        <f>IF(BD39=11,AM39,0)+IF(BD40=11,AM40,0)+IF(BD41=11,AM41,0)+IF(BD42=11,AM42,0)+IF(BD43=11,AM43,0)+IF(BD44=11,AM44,0)+IF(BD45=11,AM45,0)+IF(BD46=11,AM46,0)+IF(BD47=11,AM47,0)+IF(BD48=11,AM48,0)</f>
        <v>12</v>
      </c>
      <c r="BN39" s="41">
        <f>IF(BD39=11,AO39,0)+IF(BD40=11,AO40,0)+IF(BD41=11,AO41,0)+IF(BD42=11,AO42,0)+IF(BD43=11,AO43,0)+IF(BD44=11,AO44,0)+IF(BD45=11,AO45,0)+IF(BD46=11,AO46,0)+IF(BD47=11,AO47,0)+IF(BD48=11,AO48,0)</f>
        <v>18</v>
      </c>
      <c r="BO39" s="41">
        <f>IF(BD39=11,AQ39,0)+IF(BD40=11,AQ40,0)+IF(BD41=11,AQ41,0)+IF(BD42=11,AQ42,0)+IF(BD43=11,AQ43,0)+IF(BD44=11,AQ44,0)+IF(BD45=11,AQ45,0)+IF(BD46=11,AQ46,0)+IF(BD47=11,AQ47,0)+IF(BD48=11,AQ48,0)</f>
        <v>10</v>
      </c>
      <c r="BP39" s="41">
        <f>IF(BD39=11,AT39,0)+IF(BD40=11,AT40,0)+IF(BD41=11,AT41,0)+IF(BD42=11,AT42,0)+IF(BD43=11,AT43,0)+IF(BD44=11,AT44,0)+IF(BD45=11,AT45,0)+IF(BD46=11,AT46,0)+IF(BD47=11,AT47,0)+IF(BD48=11,AT48,0)</f>
        <v>252</v>
      </c>
      <c r="BQ39" s="41">
        <f>IF(BD39=11,AW39,0)+IF(BD40=11,AW40,0)+IF(BD41=11,AW41,0)+IF(BD42=11,AW42,0)+IF(BD43=11,AW43,0)+IF(BD44=11,AW44,0)+IF(BD45=11,AW45,0)+IF(BD46=11,AW46,0)+IF(BD47=11,AW47,0)+IF(BD48=11,AW48,0)</f>
        <v>251</v>
      </c>
      <c r="BR39" s="42">
        <f>IF(BD39=11,AZ39,0)+IF(BD40=11,AZ40,0)+IF(BD41=11,AZ41,0)+IF(BD42=11,AZ42,0)+IF(BD43=11,AZ43,0)+IF(BD44=11,AZ44,0)+IF(BD45=11,AZ45,0)+IF(BD46=11,AZ46,0)+IF(BD47=11,AZ47,0)+IF(BD48=11,AZ48,0)</f>
        <v>54</v>
      </c>
    </row>
    <row r="40" spans="1:70" x14ac:dyDescent="0.15">
      <c r="A40" s="41" t="str">
        <f>[2]DB!E40</f>
        <v>Håvard</v>
      </c>
      <c r="B40" s="41" t="str">
        <f>[2]DB!F40</f>
        <v>Kudsken</v>
      </c>
      <c r="C40" s="41">
        <f>[2]DB!G40</f>
        <v>8</v>
      </c>
      <c r="D40" s="41">
        <f>[2]DB!H40</f>
        <v>7</v>
      </c>
      <c r="E40" s="41" t="str">
        <f>[2]DB!I40</f>
        <v>Søknud</v>
      </c>
      <c r="F40" s="41" t="str">
        <f>[2]DB!J40</f>
        <v>Kudsken</v>
      </c>
      <c r="G40" s="41">
        <f>'3. Division'!BF47</f>
        <v>3</v>
      </c>
      <c r="H40" s="41">
        <f>'3. Division'!BL47</f>
        <v>4</v>
      </c>
      <c r="I40" s="41" t="str">
        <f>[2]Puljeprogram!J69</f>
        <v>Kudsken</v>
      </c>
      <c r="J40" s="42" t="str">
        <f>[2]Puljeprogram!L69</f>
        <v>Randers</v>
      </c>
      <c r="K40" s="43" t="str">
        <f>[2]DB!K40</f>
        <v>Kinks</v>
      </c>
      <c r="L40" s="41">
        <f>[2]DB!L40</f>
        <v>29</v>
      </c>
      <c r="M40" s="41">
        <f>[2]DB!N40</f>
        <v>0</v>
      </c>
      <c r="N40" s="41">
        <f>IF(OR(M40=1,Rækker!X28="Disket",DB!V40&gt;5),1,0)</f>
        <v>0</v>
      </c>
      <c r="O40" s="41">
        <f>[2]DB!P40</f>
        <v>0</v>
      </c>
      <c r="P40" s="41">
        <f>IF(OR(O40=1,Rækker!X28="Udmeldt"),1,0)</f>
        <v>0</v>
      </c>
      <c r="Q40" s="41">
        <f>[2]DB!S40</f>
        <v>0</v>
      </c>
      <c r="R40" s="41">
        <f>IF(Rækker!X28="Res",1,0)</f>
        <v>0</v>
      </c>
      <c r="S40" s="41">
        <f t="shared" si="3"/>
        <v>0</v>
      </c>
      <c r="T40" s="41">
        <f>[2]DB!V40</f>
        <v>0</v>
      </c>
      <c r="U40" s="41">
        <f>IF(Rækker!X28="MR",1,0)</f>
        <v>0</v>
      </c>
      <c r="V40" s="41">
        <f t="shared" si="4"/>
        <v>0</v>
      </c>
      <c r="W40" s="42" t="str">
        <f t="shared" si="5"/>
        <v/>
      </c>
      <c r="X40" s="43" t="str">
        <f>[2]DB!BF40</f>
        <v>Nemelig</v>
      </c>
      <c r="Y40" s="41">
        <f>IF(X40=K28,L28,0)+IF(X40=K29,L29,0)+IF(X40=K30,L30,0)+IF(X40=K31,L31,0)+IF(X40=K32,L32,0)+IF(X40=K33,L33,0)+IF(X40=K34,L34,0)+IF(X40=K35,L35,0)+IF(X40=K36,L36,0)+IF(X40=K37,L37,0)+IF(X40=K39,L39,0)+IF(X40=K40,L40,0)+IF(X40=K41,L41,0)+IF(X40=K42,L42,0)+IF(X40=K43,L43,0)+IF(X40=K44,L44,0)+IF(X40=K45,L45,0)+IF(X40=K46,L46,0)+IF(X40=K47,L47,0)+IF(X40=K48,L48,0)</f>
        <v>42</v>
      </c>
      <c r="Z40" s="41">
        <f>[2]DB!BH40</f>
        <v>0</v>
      </c>
      <c r="AA40" s="41">
        <f>IF(X40=K28,N28,0)+IF(X40=K29,N29,0)+IF(X40=K30,N30,0)+IF(X40=K31,N31,0)+IF(X40=K32,N32,0)+IF(X40=K33,N33,0)+IF(X40=K34,N34,0)+IF(X40=K35,N35,0)+IF(X40=K36,N36,0)+IF(X40=K37,N37,0)+IF(X40=K39,N39,0)+IF(X40=K40,N40,0)+IF(X40=K41,N41,0)+IF(X40=K42,N42,0)+IF(X40=K43,N43,0)+IF(X40=K44,N44,0)+IF(X40=K45,N45,0)+IF(X40=K46,N46,0)+IF(X40=K47,N47,0)+IF(X40=K48,N48,0)</f>
        <v>0</v>
      </c>
      <c r="AB40" s="41">
        <f>[2]DB!BI40</f>
        <v>0</v>
      </c>
      <c r="AC40" s="41">
        <f>IF(X40=K28,P28,0)+IF(X40=K29,P29,0)+IF(X40=K30,P30,0)+IF(X40=K31,P31,0)+IF(X40=K32,P32,0)+IF(X40=K33,P33,0)+IF(X40=K34,P34,0)+IF(X40=K35,P35,0)+IF(X40=K36,P36,0)+IF(X40=K37,P37,0)+IF(X40=K39,P39,0)+IF(X40=K40,P40,0)+IF(X40=K41,P41,0)+IF(X40=K42,P42,0)+IF(X40=K43,P43,0)+IF(X40=K44,P44,0)+IF(X40=K45,P45,0)+IF(X40=K46,P46,0)+IF(X40=K47,P47,0)+IF(X40=K48,P48,0)</f>
        <v>0</v>
      </c>
      <c r="AD40" s="41">
        <f>[2]DB!BJ40</f>
        <v>1</v>
      </c>
      <c r="AE40" s="41">
        <f>IF(X40=K28,R28,0)+IF(X40=K29,R29,0)+IF(X40=K30,R30,0)+IF(X40=K31,R31,0)+IF(X40=K32,R32,0)+IF(X40=K33,R33,0)+IF(X40=K34,R34,0)+IF(X40=K35,R35,0)+IF(X40=K36,R36,0)+IF(X40=K37,R37,0)+IF(X40=K39,R39,0)+IF(X40=K40,R40,0)+IF(X40=K41,R41,0)+IF(X40=K42,R42,0)+IF(X40=K43,R43,0)+IF(X40=K44,R44,0)+IF(X40=K45,R45,0)+IF(X40=K46,R46,0)+IF(X40=K47,R47,0)+IF(X40=K48,R48,0)</f>
        <v>0</v>
      </c>
      <c r="AF40" s="41">
        <f t="shared" si="6"/>
        <v>1</v>
      </c>
      <c r="AG40" s="41">
        <f>[2]DB!BK40</f>
        <v>0</v>
      </c>
      <c r="AH40" s="41">
        <f>IF(X40=K28,U28,0)+IF(X40=K29,U29,0)+IF(X40=K30,U30,0)+IF(X40=K31,U31,0)+IF(X40=K32,U32,0)+IF(X40=K33,U33,0)+IF(X40=K34,U34,0)+IF(X40=K35,U35,0)+IF(X40=K36,U36,0)+IF(X40=K37,U37,0)+IF(X40=K39,U39,0)+IF(X40=K40,U40,0)+IF(X40=K41,U41,0)+IF(X40=K42,U42,0)+IF(X40=K43,U43,0)+IF(X40=K44,U44,0)+IF(X40=K45,U45,0)+IF(X40=K46,U46,0)+IF(X40=K47,U47,0)+IF(X40=K48,U48,0)</f>
        <v>0</v>
      </c>
      <c r="AI40" s="41">
        <f>IF(X40=K28,V28,0)+IF(X40=K29,V29,0)+IF(X40=K30,V30,0)+IF(X40=K31,V31,0)+IF(X40=K32,V32,0)+IF(X40=K33,V33,0)+IF(X40=K34,V34,0)+IF(X40=K35,V35,0)+IF(X40=K36,V36,0)+IF(X40=K37,V37,0)+IF(X40=K39,V39,0)+IF(X40=K40,V40,0)+IF(X40=K41,V41,0)+IF(X40=K42,V42,0)+IF(X40=K43,V43,0)+IF(X40=K44,V44,0)+IF(X40=K45,V45,0)+IF(X40=K46,V46,0)+IF(X40=K47,V47,0)+IF(X40=K48,V48,0)</f>
        <v>0</v>
      </c>
      <c r="AJ40" s="41">
        <f>[2]DB!BL40</f>
        <v>39</v>
      </c>
      <c r="AK40" s="41">
        <f t="shared" si="7"/>
        <v>40</v>
      </c>
      <c r="AL40" s="41">
        <f>[2]DB!BM40</f>
        <v>14</v>
      </c>
      <c r="AM40" s="41">
        <f t="shared" si="19"/>
        <v>15</v>
      </c>
      <c r="AN40" s="41">
        <f>[2]DB!BN40</f>
        <v>8</v>
      </c>
      <c r="AO40" s="41">
        <f t="shared" si="20"/>
        <v>8</v>
      </c>
      <c r="AP40" s="41">
        <f>[2]DB!BO40</f>
        <v>17</v>
      </c>
      <c r="AQ40" s="41">
        <f t="shared" si="21"/>
        <v>17</v>
      </c>
      <c r="AR40" s="41">
        <f>[2]DB!BP40</f>
        <v>244</v>
      </c>
      <c r="AS40" s="41">
        <f>IF(X40=E18,G18,0)+IF(X40=E19,G19,0)+IF(X40=E20,G20,0)+IF(X40=E21,G21,0)+IF(X40=E22,G22,0)+IF(X40=E24,G24,0)+IF(X40=E25,G25,0)+IF(X40=E26,G26,0)+IF(X40=E27,G27,0)+IF(X40=E28,G28,0)+IF(X40=F18,H18,0)+IF(X40=F19,H19,0)+IF(X40=F20,H20,0)+IF(X40=F21,H21,0)+IF(X40=F22,H22,0)+IF(X40=F24,H24,0)+IF(X40=F25,H25,0)+IF(X40=F26,H26,0)+IF(X40=F27,H27,0)+IF(X40=F28,H28,0)</f>
        <v>4</v>
      </c>
      <c r="AT40" s="41">
        <f t="shared" si="8"/>
        <v>248</v>
      </c>
      <c r="AU40" s="41">
        <f>[2]DB!BQ40</f>
        <v>240</v>
      </c>
      <c r="AV40" s="41">
        <f>IF(X40=E18,H18,0)+IF(X40=E19,H19,0)+IF(X40=E20,H20,0)+IF(X40=E21,H21,0)+IF(X40=E22,H22,0)+IF(X40=E24,H24,0)+IF(X40=E25,H25,0)+IF(X40=E26,H26,0)+IF(X40=E27,H27,0)+IF(X40=E28,H28,0)+IF(X40=F18,G18,0)+IF(X40=F19,G19,0)+IF(X40=F20,G20,0)+IF(X40=F21,G21,0)+IF(X40=F22,G22,0)+IF(X40=F24,G24,0)+IF(X40=F25,G25,0)+IF(X40=F26,G26,0)+IF(X40=F27,G27,0)+IF(X40=F28,G28,0)</f>
        <v>3</v>
      </c>
      <c r="AW40" s="41">
        <f t="shared" si="9"/>
        <v>243</v>
      </c>
      <c r="AX40" s="41">
        <f>[2]DB!BR40</f>
        <v>50</v>
      </c>
      <c r="AY40" s="41">
        <f t="shared" si="10"/>
        <v>3</v>
      </c>
      <c r="AZ40" s="41">
        <f t="shared" si="11"/>
        <v>53</v>
      </c>
      <c r="BA40" s="41">
        <f>[2]DB!BE40</f>
        <v>12</v>
      </c>
      <c r="BB40" s="41">
        <f>RANK(BC40,BC39:BC48,0)+10</f>
        <v>12</v>
      </c>
      <c r="BC40" s="41">
        <f t="shared" si="12"/>
        <v>554557</v>
      </c>
      <c r="BD40" s="42">
        <f>IF(BB40=BB39,IF(Y40&gt;Y39,1,0),0)+IF(BB40=BB40,IF(Y40&gt;Y40,1,0),0)+IF(BB40=BB41,IF(Y40&gt;Y41,1,0),0)+IF(BB40=BB42,IF(Y40&gt;Y42,1,0),0)+IF(BB40=BB43,IF(Y40&gt;Y43,1,0),0)+IF(BB40=BB44,IF(Y40&gt;Y44,1,0),0)+IF(BB40=BB45,IF(Y40&gt;Y45,1,0),0)+IF(BB40=BB46,IF(Y40&gt;Y46,1,0),0)+IF(BB40=BB47,IF(Y40&gt;Y47,1,0),0)+IF(BB40=BB48,IF(Y40&gt;Y48,1,0),0)+BB40</f>
        <v>12</v>
      </c>
      <c r="BE40" s="43">
        <f>IF(BD39=12,BB39,0)+IF(BD40=12,BB40,0)+IF(BD41=12,BB41,0)+IF(BD42=12,BB42,0)+IF(BD43=12,BB43,0)+IF(BD44=12,BB44,0)+IF(BD45=12,BB45,0)+IF(BD46=12,BB46,0)+IF(BD47=12,BB47,0)+IF(BD48=12,BB48,0)</f>
        <v>12</v>
      </c>
      <c r="BF40" s="41" t="str">
        <f>IF(BD39=12,X39,IF(BD40=12,X40,IF(BD41=12,X41,IF(BD42=12,X42,IF(BD43=12,X43,IF(BD44=12,X44,IF(BD45=12,X45,IF(BD46=12,X46,BG40))))))))</f>
        <v>Nemelig</v>
      </c>
      <c r="BG40" s="41" t="str">
        <f>IF(BD47=12,X47,X48)</f>
        <v>IANRUSH</v>
      </c>
      <c r="BH40" s="41">
        <f>IF(BD39=12,AA39,0)+IF(BD40=12,AA40,0)+IF(BD41=12,AA41,0)+IF(BD42=12,AA42,0)+IF(BD43=12,AA43,0)+IF(BD44=12,AA44,0)+IF(BD45=12,AA45,0)+IF(BD46=12,AA46,0)+IF(BD47=12,AA47,0)+IF(BD48=12,AA48,0)</f>
        <v>0</v>
      </c>
      <c r="BI40" s="41">
        <f>IF(BD39=12,AC39,0)+IF(BD40=12,AC40,0)+IF(BD41=12,AC41,0)+IF(BD42=12,AC42,0)+IF(BD43=12,AC43,0)+IF(BD44=12,AC44,0)+IF(BD45=12,AC45,0)+IF(BD46=12,AC46,0)+IF(BD47=12,AC47,0)+IF(BD48=12,AC48,0)</f>
        <v>0</v>
      </c>
      <c r="BJ40" s="41">
        <f>IF(BD39=12,AF39,0)+IF(BD40=12,AF40,0)+IF(BD41=12,AF41,0)+IF(BD42=12,AF42,0)+IF(BD43=12,AF43,0)+IF(BD44=12,AF44,0)+IF(BD45=12,AF45,0)+IF(BD46=12,AF46,0)+IF(BD47=12,AF47,0)+IF(BD48=12,AF48,0)</f>
        <v>1</v>
      </c>
      <c r="BK40" s="41">
        <f>IF(BD39=12,AI39,0)+IF(BD40=12,AI40,0)+IF(BD41=12,AI41,0)+IF(BD42=12,AI42,0)+IF(BD43=12,AI43,0)+IF(BD44=12,AI44,0)+IF(BD45=12,AI45,0)+IF(BD46=12,AI46,0)+IF(BD47=12,AI47,0)+IF(BD48=12,AI48,0)</f>
        <v>0</v>
      </c>
      <c r="BL40" s="41">
        <f>IF(BD39=12,AK39,0)+IF(BD40=12,AK40,0)+IF(BD41=12,AK41,0)+IF(BD42=12,AK42,0)+IF(BD43=12,AK43,0)+IF(BD44=12,AK44,0)+IF(BD45=12,AK45,0)+IF(BD46=12,AK46,0)+IF(BD47=12,AK47,0)+IF(BD48=12,AK48,0)</f>
        <v>40</v>
      </c>
      <c r="BM40" s="41">
        <f>IF(BD39=12,AM39,0)+IF(BD40=12,AM40,0)+IF(BD41=12,AM41,0)+IF(BD42=12,AM42,0)+IF(BD43=12,AM43,0)+IF(BD44=12,AM44,0)+IF(BD45=12,AM45,0)+IF(BD46=12,AM46,0)+IF(BD47=12,AM47,0)+IF(BD48=12,AM48,0)</f>
        <v>15</v>
      </c>
      <c r="BN40" s="41">
        <f>IF(BD39=12,AO39,0)+IF(BD40=12,AO40,0)+IF(BD41=12,AO41,0)+IF(BD42=12,AO42,0)+IF(BD43=12,AO43,0)+IF(BD44=12,AO44,0)+IF(BD45=12,AO45,0)+IF(BD46=12,AO46,0)+IF(BD47=12,AO47,0)+IF(BD48=12,AO48,0)</f>
        <v>8</v>
      </c>
      <c r="BO40" s="41">
        <f>IF(BD39=12,AQ39,0)+IF(BD40=12,AQ40,0)+IF(BD41=12,AQ41,0)+IF(BD42=12,AQ42,0)+IF(BD43=12,AQ43,0)+IF(BD44=12,AQ44,0)+IF(BD45=12,AQ45,0)+IF(BD46=12,AQ46,0)+IF(BD47=12,AQ47,0)+IF(BD48=12,AQ48,0)</f>
        <v>17</v>
      </c>
      <c r="BP40" s="41">
        <f>IF(BD39=12,AT39,0)+IF(BD40=12,AT40,0)+IF(BD41=12,AT41,0)+IF(BD42=12,AT42,0)+IF(BD43=12,AT43,0)+IF(BD44=12,AT44,0)+IF(BD45=12,AT45,0)+IF(BD46=12,AT46,0)+IF(BD47=12,AT47,0)+IF(BD48=12,AT48,0)</f>
        <v>248</v>
      </c>
      <c r="BQ40" s="41">
        <f>IF(BD39=12,AW39,0)+IF(BD40=12,AW40,0)+IF(BD41=12,AW41,0)+IF(BD42=12,AW42,0)+IF(BD43=12,AW43,0)+IF(BD44=12,AW44,0)+IF(BD45=12,AW45,0)+IF(BD46=12,AW46,0)+IF(BD47=12,AW47,0)+IF(BD48=12,AW48,0)</f>
        <v>243</v>
      </c>
      <c r="BR40" s="42">
        <f>IF(BD39=12,AZ39,0)+IF(BD40=12,AZ40,0)+IF(BD41=12,AZ41,0)+IF(BD42=12,AZ42,0)+IF(BD43=12,AZ43,0)+IF(BD44=12,AZ44,0)+IF(BD45=12,AZ45,0)+IF(BD46=12,AZ46,0)+IF(BD47=12,AZ47,0)+IF(BD48=12,AZ48,0)</f>
        <v>53</v>
      </c>
    </row>
    <row r="41" spans="1:70" x14ac:dyDescent="0.15">
      <c r="A41" s="41"/>
      <c r="B41" s="41"/>
      <c r="C41" s="41"/>
      <c r="D41" s="41"/>
      <c r="E41" s="41"/>
      <c r="F41" s="41"/>
      <c r="G41" s="41"/>
      <c r="H41" s="41"/>
      <c r="I41" s="41"/>
      <c r="J41" s="42"/>
      <c r="K41" s="43" t="str">
        <f>[2]DB!K41</f>
        <v>Laplace</v>
      </c>
      <c r="L41" s="41">
        <f>[2]DB!L41</f>
        <v>31</v>
      </c>
      <c r="M41" s="41">
        <f>[2]DB!N41</f>
        <v>0</v>
      </c>
      <c r="N41" s="41">
        <f>IF(OR(M41=1,Rækker!Z28="Disket",DB!V41&gt;5),1,0)</f>
        <v>0</v>
      </c>
      <c r="O41" s="41">
        <f>[2]DB!P41</f>
        <v>0</v>
      </c>
      <c r="P41" s="41">
        <f>IF(OR(O41=1,Rækker!Z28="Udmeldt"),1,0)</f>
        <v>0</v>
      </c>
      <c r="Q41" s="41">
        <f>[2]DB!S41</f>
        <v>0</v>
      </c>
      <c r="R41" s="41">
        <f>IF(Rækker!Z28="Res",1,0)</f>
        <v>0</v>
      </c>
      <c r="S41" s="41">
        <f t="shared" si="3"/>
        <v>0</v>
      </c>
      <c r="T41" s="41">
        <f>[2]DB!V41</f>
        <v>0</v>
      </c>
      <c r="U41" s="41">
        <f>IF(Rækker!Z28="MR",1,0)</f>
        <v>0</v>
      </c>
      <c r="V41" s="41">
        <f t="shared" si="4"/>
        <v>0</v>
      </c>
      <c r="W41" s="42" t="str">
        <f t="shared" si="5"/>
        <v/>
      </c>
      <c r="X41" s="43" t="str">
        <f>[2]DB!BF41</f>
        <v>MFP</v>
      </c>
      <c r="Y41" s="41">
        <f>IF(X41=K28,L28,0)+IF(X41=K29,L29,0)+IF(X41=K30,L30,0)+IF(X41=K31,L31,0)+IF(X41=K32,L32,0)+IF(X41=K33,L33,0)+IF(X41=K34,L34,0)+IF(X41=K35,L35,0)+IF(X41=K36,L36,0)+IF(X41=K37,L37,0)+IF(X41=K39,L39,0)+IF(X41=K40,L40,0)+IF(X41=K41,L41,0)+IF(X41=K42,L42,0)+IF(X41=K43,L43,0)+IF(X41=K44,L44,0)+IF(X41=K45,L45,0)+IF(X41=K46,L46,0)+IF(X41=K47,L47,0)+IF(X41=K48,L48,0)</f>
        <v>40</v>
      </c>
      <c r="Z41" s="41">
        <f>[2]DB!BH41</f>
        <v>0</v>
      </c>
      <c r="AA41" s="41">
        <f>IF(X41=K28,N28,0)+IF(X41=K29,N29,0)+IF(X41=K30,N30,0)+IF(X41=K31,N31,0)+IF(X41=K32,N32,0)+IF(X41=K33,N33,0)+IF(X41=K34,N34,0)+IF(X41=K35,N35,0)+IF(X41=K36,N36,0)+IF(X41=K37,N37,0)+IF(X41=K39,N39,0)+IF(X41=K40,N40,0)+IF(X41=K41,N41,0)+IF(X41=K42,N42,0)+IF(X41=K43,N43,0)+IF(X41=K44,N44,0)+IF(X41=K45,N45,0)+IF(X41=K46,N46,0)+IF(X41=K47,N47,0)+IF(X41=K48,N48,0)</f>
        <v>0</v>
      </c>
      <c r="AB41" s="41">
        <f>[2]DB!BI41</f>
        <v>0</v>
      </c>
      <c r="AC41" s="41">
        <f>IF(X41=K28,P28,0)+IF(X41=K29,P29,0)+IF(X41=K30,P30,0)+IF(X41=K31,P31,0)+IF(X41=K32,P32,0)+IF(X41=K33,P33,0)+IF(X41=K34,P34,0)+IF(X41=K35,P35,0)+IF(X41=K36,P36,0)+IF(X41=K37,P37,0)+IF(X41=K39,P39,0)+IF(X41=K40,P40,0)+IF(X41=K41,P41,0)+IF(X41=K42,P42,0)+IF(X41=K43,P43,0)+IF(X41=K44,P44,0)+IF(X41=K45,P45,0)+IF(X41=K46,P46,0)+IF(X41=K47,P47,0)+IF(X41=K48,P48,0)</f>
        <v>0</v>
      </c>
      <c r="AD41" s="41">
        <f>[2]DB!BJ41</f>
        <v>0</v>
      </c>
      <c r="AE41" s="41">
        <f>IF(X41=K28,R28,0)+IF(X41=K29,R29,0)+IF(X41=K30,R30,0)+IF(X41=K31,R31,0)+IF(X41=K32,R32,0)+IF(X41=K33,R33,0)+IF(X41=K34,R34,0)+IF(X41=K35,R35,0)+IF(X41=K36,R36,0)+IF(X41=K37,R37,0)+IF(X41=K39,R39,0)+IF(X41=K40,R40,0)+IF(X41=K41,R41,0)+IF(X41=K42,R42,0)+IF(X41=K43,R43,0)+IF(X41=K44,R44,0)+IF(X41=K45,R45,0)+IF(X41=K46,R46,0)+IF(X41=K47,R47,0)+IF(X41=K48,R48,0)</f>
        <v>0</v>
      </c>
      <c r="AF41" s="41">
        <f t="shared" si="6"/>
        <v>0</v>
      </c>
      <c r="AG41" s="41">
        <f>[2]DB!BK41</f>
        <v>0</v>
      </c>
      <c r="AH41" s="41">
        <f>IF(X41=K28,U28,0)+IF(X41=K29,U29,0)+IF(X41=K30,U30,0)+IF(X41=K31,U31,0)+IF(X41=K32,U32,0)+IF(X41=K33,U33,0)+IF(X41=K34,U34,0)+IF(X41=K35,U35,0)+IF(X41=K36,U36,0)+IF(X41=K37,U37,0)+IF(X41=K39,U39,0)+IF(X41=K40,U40,0)+IF(X41=K41,U41,0)+IF(X41=K42,U42,0)+IF(X41=K43,U43,0)+IF(X41=K44,U44,0)+IF(X41=K45,U45,0)+IF(X41=K46,U46,0)+IF(X41=K47,U47,0)+IF(X41=K48,U48,0)</f>
        <v>0</v>
      </c>
      <c r="AI41" s="41">
        <f>IF(X41=K28,V28,0)+IF(X41=K29,V29,0)+IF(X41=K30,V30,0)+IF(X41=K31,V31,0)+IF(X41=K32,V32,0)+IF(X41=K33,V33,0)+IF(X41=K34,V34,0)+IF(X41=K35,V35,0)+IF(X41=K36,V36,0)+IF(X41=K37,V37,0)+IF(X41=K39,V39,0)+IF(X41=K40,V40,0)+IF(X41=K41,V41,0)+IF(X41=K42,V42,0)+IF(X41=K43,V43,0)+IF(X41=K44,V44,0)+IF(X41=K45,V45,0)+IF(X41=K46,V46,0)+IF(X41=K47,V47,0)+IF(X41=K48,V48,0)</f>
        <v>0</v>
      </c>
      <c r="AJ41" s="41">
        <f>[2]DB!BL41</f>
        <v>39</v>
      </c>
      <c r="AK41" s="41">
        <f t="shared" si="7"/>
        <v>40</v>
      </c>
      <c r="AL41" s="41">
        <f>[2]DB!BM41</f>
        <v>13</v>
      </c>
      <c r="AM41" s="41">
        <f t="shared" si="19"/>
        <v>13</v>
      </c>
      <c r="AN41" s="41">
        <f>[2]DB!BN41</f>
        <v>11</v>
      </c>
      <c r="AO41" s="41">
        <f t="shared" si="20"/>
        <v>12</v>
      </c>
      <c r="AP41" s="41">
        <f>[2]DB!BO41</f>
        <v>15</v>
      </c>
      <c r="AQ41" s="41">
        <f t="shared" si="21"/>
        <v>15</v>
      </c>
      <c r="AR41" s="41">
        <f>[2]DB!BP41</f>
        <v>240</v>
      </c>
      <c r="AS41" s="41">
        <f>IF(X41=E18,G18,0)+IF(X41=E19,G19,0)+IF(X41=E20,G20,0)+IF(X41=E21,G21,0)+IF(X41=E22,G22,0)+IF(X41=E24,G24,0)+IF(X41=E25,G25,0)+IF(X41=E26,G26,0)+IF(X41=E27,G27,0)+IF(X41=E28,G28,0)+IF(X41=F18,H18,0)+IF(X41=F19,H19,0)+IF(X41=F20,H20,0)+IF(X41=F21,H21,0)+IF(X41=F22,H22,0)+IF(X41=F24,H24,0)+IF(X41=F25,H25,0)+IF(X41=F26,H26,0)+IF(X41=F27,H27,0)+IF(X41=F28,H28,0)</f>
        <v>4</v>
      </c>
      <c r="AT41" s="41">
        <f t="shared" si="8"/>
        <v>244</v>
      </c>
      <c r="AU41" s="41">
        <f>[2]DB!BQ41</f>
        <v>240</v>
      </c>
      <c r="AV41" s="41">
        <f>IF(X41=E18,H18,0)+IF(X41=E19,H19,0)+IF(X41=E20,H20,0)+IF(X41=E21,H21,0)+IF(X41=E22,H22,0)+IF(X41=E24,H24,0)+IF(X41=E25,H25,0)+IF(X41=E26,H26,0)+IF(X41=E27,H27,0)+IF(X41=E28,H28,0)+IF(X41=F18,G18,0)+IF(X41=F19,G19,0)+IF(X41=F20,G20,0)+IF(X41=F21,G21,0)+IF(X41=F22,G22,0)+IF(X41=F24,G24,0)+IF(X41=F25,G25,0)+IF(X41=F26,G26,0)+IF(X41=F27,G27,0)+IF(X41=F28,G28,0)</f>
        <v>4</v>
      </c>
      <c r="AW41" s="41">
        <f t="shared" si="9"/>
        <v>244</v>
      </c>
      <c r="AX41" s="41">
        <f>[2]DB!BR41</f>
        <v>50</v>
      </c>
      <c r="AY41" s="41">
        <f t="shared" si="10"/>
        <v>1</v>
      </c>
      <c r="AZ41" s="41">
        <f t="shared" si="11"/>
        <v>51</v>
      </c>
      <c r="BA41" s="41">
        <f>[2]DB!BE41</f>
        <v>13</v>
      </c>
      <c r="BB41" s="41">
        <f>RANK(BC41,BC39:BC48,0)+10</f>
        <v>13</v>
      </c>
      <c r="BC41" s="41">
        <f t="shared" si="12"/>
        <v>534156</v>
      </c>
      <c r="BD41" s="42">
        <f>IF(BB41=BB39,IF(Y41&gt;Y39,1,0),0)+IF(BB41=BB40,IF(Y41&gt;Y40,1,0),0)+IF(BB41=BB41,IF(Y41&gt;Y41,1,0),0)+IF(BB41=BB42,IF(Y41&gt;Y42,1,0),0)+IF(BB41=BB43,IF(Y41&gt;Y43,1,0),0)+IF(BB41=BB44,IF(Y41&gt;Y44,1,0),0)+IF(BB41=BB45,IF(Y41&gt;Y45,1,0),0)+IF(BB41=BB46,IF(Y41&gt;Y46,1,0),0)+IF(BB41=BB47,IF(Y41&gt;Y47,1,0),0)+IF(BB41=BB48,IF(Y41&gt;Y48,1,0),0)+BB41</f>
        <v>13</v>
      </c>
      <c r="BE41" s="43">
        <f>IF(BD39=13,BB39,0)+IF(BD40=13,BB40,0)+IF(BD41=13,BB41,0)+IF(BD42=13,BB42,0)+IF(BD43=13,BB43,0)+IF(BD44=13,BB44,0)+IF(BD45=13,BB45,0)+IF(BD46=13,BB46,0)+IF(BD47=13,BB47,0)+IF(BD48=13,BB48,0)</f>
        <v>13</v>
      </c>
      <c r="BF41" s="41" t="str">
        <f>IF(BD39=13,X39,IF(BD40=13,X40,IF(BD41=13,X41,IF(BD42=13,X42,IF(BD43=13,X43,IF(BD44=13,X44,IF(BD45=13,X45,IF(BD46=13,X46,BG41))))))))</f>
        <v>MFP</v>
      </c>
      <c r="BG41" s="41" t="str">
        <f>IF(BD47=13,X47,X48)</f>
        <v>IANRUSH</v>
      </c>
      <c r="BH41" s="41">
        <f>IF(BD39=13,AA39,0)+IF(BD40=13,AA40,0)+IF(BD41=13,AA41,0)+IF(BD42=13,AA42,0)+IF(BD43=13,AA43,0)+IF(BD44=13,AA44,0)+IF(BD45=13,AA45,0)+IF(BD46=13,AA46,0)+IF(BD47=13,AA47,0)+IF(BD48=13,AA48,0)</f>
        <v>0</v>
      </c>
      <c r="BI41" s="41">
        <f>IF(BD39=13,AC39,0)+IF(BD40=13,AC40,0)+IF(BD41=13,AC41,0)+IF(BD42=13,AC42,0)+IF(BD43=13,AC43,0)+IF(BD44=13,AC44,0)+IF(BD45=13,AC45,0)+IF(BD46=13,AC46,0)+IF(BD47=13,AC47,0)+IF(BD48=13,AC48,0)</f>
        <v>0</v>
      </c>
      <c r="BJ41" s="41">
        <f>IF(BD39=13,AF39,0)+IF(BD40=13,AF40,0)+IF(BD41=13,AF41,0)+IF(BD42=13,AF42,0)+IF(BD43=13,AF43,0)+IF(BD44=13,AF44,0)+IF(BD45=13,AF45,0)+IF(BD46=13,AF46,0)+IF(BD47=13,AF47,0)+IF(BD48=13,AF48,0)</f>
        <v>0</v>
      </c>
      <c r="BK41" s="41">
        <f>IF(BD39=13,AI39,0)+IF(BD40=13,AI40,0)+IF(BD41=13,AI41,0)+IF(BD42=13,AI42,0)+IF(BD43=13,AI43,0)+IF(BD44=13,AI44,0)+IF(BD45=13,AI45,0)+IF(BD46=13,AI46,0)+IF(BD47=13,AI47,0)+IF(BD48=13,AI48,0)</f>
        <v>0</v>
      </c>
      <c r="BL41" s="41">
        <f>IF(BD39=13,AK39,0)+IF(BD40=13,AK40,0)+IF(BD41=13,AK41,0)+IF(BD42=13,AK42,0)+IF(BD43=13,AK43,0)+IF(BD44=13,AK44,0)+IF(BD45=13,AK45,0)+IF(BD46=13,AK46,0)+IF(BD47=13,AK47,0)+IF(BD48=13,AK48,0)</f>
        <v>40</v>
      </c>
      <c r="BM41" s="41">
        <f>IF(BD39=13,AM39,0)+IF(BD40=13,AM40,0)+IF(BD41=13,AM41,0)+IF(BD42=13,AM42,0)+IF(BD43=13,AM43,0)+IF(BD44=13,AM44,0)+IF(BD45=13,AM45,0)+IF(BD46=13,AM46,0)+IF(BD47=13,AM47,0)+IF(BD48=13,AM48,0)</f>
        <v>13</v>
      </c>
      <c r="BN41" s="41">
        <f>IF(BD39=13,AO39,0)+IF(BD40=13,AO40,0)+IF(BD41=13,AO41,0)+IF(BD42=13,AO42,0)+IF(BD43=13,AO43,0)+IF(BD44=13,AO44,0)+IF(BD45=13,AO45,0)+IF(BD46=13,AO46,0)+IF(BD47=13,AO47,0)+IF(BD48=13,AO48,0)</f>
        <v>12</v>
      </c>
      <c r="BO41" s="41">
        <f>IF(BD39=13,AQ39,0)+IF(BD40=13,AQ40,0)+IF(BD41=13,AQ41,0)+IF(BD42=13,AQ42,0)+IF(BD43=13,AQ43,0)+IF(BD44=13,AQ44,0)+IF(BD45=13,AQ45,0)+IF(BD46=13,AQ46,0)+IF(BD47=13,AQ47,0)+IF(BD48=13,AQ48,0)</f>
        <v>15</v>
      </c>
      <c r="BP41" s="41">
        <f>IF(BD39=13,AT39,0)+IF(BD40=13,AT40,0)+IF(BD41=13,AT41,0)+IF(BD42=13,AT42,0)+IF(BD43=13,AT43,0)+IF(BD44=13,AT44,0)+IF(BD45=13,AT45,0)+IF(BD46=13,AT46,0)+IF(BD47=13,AT47,0)+IF(BD48=13,AT48,0)</f>
        <v>244</v>
      </c>
      <c r="BQ41" s="41">
        <f>IF(BD39=13,AW39,0)+IF(BD40=13,AW40,0)+IF(BD41=13,AW41,0)+IF(BD42=13,AW42,0)+IF(BD43=13,AW43,0)+IF(BD44=13,AW44,0)+IF(BD45=13,AW45,0)+IF(BD46=13,AW46,0)+IF(BD47=13,AW47,0)+IF(BD48=13,AW48,0)</f>
        <v>244</v>
      </c>
      <c r="BR41" s="42">
        <f>IF(BD39=13,AZ39,0)+IF(BD40=13,AZ40,0)+IF(BD41=13,AZ41,0)+IF(BD42=13,AZ42,0)+IF(BD43=13,AZ43,0)+IF(BD44=13,AZ44,0)+IF(BD45=13,AZ45,0)+IF(BD46=13,AZ46,0)+IF(BD47=13,AZ47,0)+IF(BD48=13,AZ48,0)</f>
        <v>51</v>
      </c>
    </row>
    <row r="42" spans="1:70" x14ac:dyDescent="0.15">
      <c r="A42" s="41"/>
      <c r="B42" s="41"/>
      <c r="C42" s="41"/>
      <c r="D42" s="41"/>
      <c r="E42" s="41"/>
      <c r="F42" s="41"/>
      <c r="G42" s="41"/>
      <c r="H42" s="41"/>
      <c r="I42" s="41"/>
      <c r="J42" s="42"/>
      <c r="K42" s="43" t="str">
        <f>[2]DB!K42</f>
        <v>Lions</v>
      </c>
      <c r="L42" s="41">
        <f>[2]DB!L42</f>
        <v>32</v>
      </c>
      <c r="M42" s="41">
        <f>[2]DB!N42</f>
        <v>0</v>
      </c>
      <c r="N42" s="41">
        <f>IF(OR(M42=1,Rækker!AB28="Disket",DB!V42&gt;5),1,0)</f>
        <v>0</v>
      </c>
      <c r="O42" s="41">
        <f>[2]DB!P42</f>
        <v>0</v>
      </c>
      <c r="P42" s="41">
        <f>IF(OR(O42=1,Rækker!AB28="Udmeldt"),1,0)</f>
        <v>0</v>
      </c>
      <c r="Q42" s="41">
        <f>[2]DB!S42</f>
        <v>0</v>
      </c>
      <c r="R42" s="41">
        <f>IF(Rækker!AB28="Res",1,0)</f>
        <v>0</v>
      </c>
      <c r="S42" s="41">
        <f t="shared" si="3"/>
        <v>0</v>
      </c>
      <c r="T42" s="41">
        <f>[2]DB!V42</f>
        <v>0</v>
      </c>
      <c r="U42" s="41">
        <f>IF(Rækker!AB28="MR",1,0)</f>
        <v>0</v>
      </c>
      <c r="V42" s="41">
        <f t="shared" si="4"/>
        <v>0</v>
      </c>
      <c r="W42" s="42" t="str">
        <f t="shared" si="5"/>
        <v/>
      </c>
      <c r="X42" s="43" t="str">
        <f>[2]DB!BF42</f>
        <v>Kinks</v>
      </c>
      <c r="Y42" s="41">
        <f>IF(X42=K28,L28,0)+IF(X42=K29,L29,0)+IF(X42=K30,L30,0)+IF(X42=K31,L31,0)+IF(X42=K32,L32,0)+IF(X42=K33,L33,0)+IF(X42=K34,L34,0)+IF(X42=K35,L35,0)+IF(X42=K36,L36,0)+IF(X42=K37,L37,0)+IF(X42=K39,L39,0)+IF(X42=K40,L40,0)+IF(X42=K41,L41,0)+IF(X42=K42,L42,0)+IF(X42=K43,L43,0)+IF(X42=K44,L44,0)+IF(X42=K45,L45,0)+IF(X42=K46,L46,0)+IF(X42=K47,L47,0)+IF(X42=K48,L48,0)</f>
        <v>29</v>
      </c>
      <c r="Z42" s="41">
        <f>[2]DB!BH42</f>
        <v>0</v>
      </c>
      <c r="AA42" s="41">
        <f>IF(X42=K28,N28,0)+IF(X42=K29,N29,0)+IF(X42=K30,N30,0)+IF(X42=K31,N31,0)+IF(X42=K32,N32,0)+IF(X42=K33,N33,0)+IF(X42=K34,N34,0)+IF(X42=K35,N35,0)+IF(X42=K36,N36,0)+IF(X42=K37,N37,0)+IF(X42=K39,N39,0)+IF(X42=K40,N40,0)+IF(X42=K41,N41,0)+IF(X42=K42,N42,0)+IF(X42=K43,N43,0)+IF(X42=K44,N44,0)+IF(X42=K45,N45,0)+IF(X42=K46,N46,0)+IF(X42=K47,N47,0)+IF(X42=K48,N48,0)</f>
        <v>0</v>
      </c>
      <c r="AB42" s="41">
        <f>[2]DB!BI42</f>
        <v>0</v>
      </c>
      <c r="AC42" s="41">
        <f>IF(X42=K28,P28,0)+IF(X42=K29,P29,0)+IF(X42=K30,P30,0)+IF(X42=K31,P31,0)+IF(X42=K32,P32,0)+IF(X42=K33,P33,0)+IF(X42=K34,P34,0)+IF(X42=K35,P35,0)+IF(X42=K36,P36,0)+IF(X42=K37,P37,0)+IF(X42=K39,P39,0)+IF(X42=K40,P40,0)+IF(X42=K41,P41,0)+IF(X42=K42,P42,0)+IF(X42=K43,P43,0)+IF(X42=K44,P44,0)+IF(X42=K45,P45,0)+IF(X42=K46,P46,0)+IF(X42=K47,P47,0)+IF(X42=K48,P48,0)</f>
        <v>0</v>
      </c>
      <c r="AD42" s="41">
        <f>[2]DB!BJ42</f>
        <v>0</v>
      </c>
      <c r="AE42" s="41">
        <f>IF(X42=K28,R28,0)+IF(X42=K29,R29,0)+IF(X42=K30,R30,0)+IF(X42=K31,R31,0)+IF(X42=K32,R32,0)+IF(X42=K33,R33,0)+IF(X42=K34,R34,0)+IF(X42=K35,R35,0)+IF(X42=K36,R36,0)+IF(X42=K37,R37,0)+IF(X42=K39,R39,0)+IF(X42=K40,R40,0)+IF(X42=K41,R41,0)+IF(X42=K42,R42,0)+IF(X42=K43,R43,0)+IF(X42=K44,R44,0)+IF(X42=K45,R45,0)+IF(X42=K46,R46,0)+IF(X42=K47,R47,0)+IF(X42=K48,R48,0)</f>
        <v>0</v>
      </c>
      <c r="AF42" s="41">
        <f t="shared" si="6"/>
        <v>0</v>
      </c>
      <c r="AG42" s="41">
        <f>[2]DB!BK42</f>
        <v>0</v>
      </c>
      <c r="AH42" s="41">
        <f>IF(X42=K28,U28,0)+IF(X42=K29,U29,0)+IF(X42=K30,U30,0)+IF(X42=K31,U31,0)+IF(X42=K32,U32,0)+IF(X42=K33,U33,0)+IF(X42=K34,U34,0)+IF(X42=K35,U35,0)+IF(X42=K36,U36,0)+IF(X42=K37,U37,0)+IF(X42=K39,U39,0)+IF(X42=K40,U40,0)+IF(X42=K41,U41,0)+IF(X42=K42,U42,0)+IF(X42=K43,U43,0)+IF(X42=K44,U44,0)+IF(X42=K45,U45,0)+IF(X42=K46,U46,0)+IF(X42=K47,U47,0)+IF(X42=K48,U48,0)</f>
        <v>0</v>
      </c>
      <c r="AI42" s="41">
        <f>IF(X42=K28,V28,0)+IF(X42=K29,V29,0)+IF(X42=K30,V30,0)+IF(X42=K31,V31,0)+IF(X42=K32,V32,0)+IF(X42=K33,V33,0)+IF(X42=K34,V34,0)+IF(X42=K35,V35,0)+IF(X42=K36,V36,0)+IF(X42=K37,V37,0)+IF(X42=K39,V39,0)+IF(X42=K40,V40,0)+IF(X42=K41,V41,0)+IF(X42=K42,V42,0)+IF(X42=K43,V43,0)+IF(X42=K44,V44,0)+IF(X42=K45,V45,0)+IF(X42=K46,V46,0)+IF(X42=K47,V47,0)+IF(X42=K48,V48,0)</f>
        <v>0</v>
      </c>
      <c r="AJ42" s="41">
        <f>[2]DB!BL42</f>
        <v>39</v>
      </c>
      <c r="AK42" s="41">
        <f t="shared" si="7"/>
        <v>40</v>
      </c>
      <c r="AL42" s="41">
        <f>[2]DB!BM42</f>
        <v>12</v>
      </c>
      <c r="AM42" s="41">
        <f t="shared" si="19"/>
        <v>12</v>
      </c>
      <c r="AN42" s="41">
        <f>[2]DB!BN42</f>
        <v>13</v>
      </c>
      <c r="AO42" s="41">
        <f t="shared" si="20"/>
        <v>14</v>
      </c>
      <c r="AP42" s="41">
        <f>[2]DB!BO42</f>
        <v>14</v>
      </c>
      <c r="AQ42" s="41">
        <f t="shared" si="21"/>
        <v>14</v>
      </c>
      <c r="AR42" s="41">
        <f>[2]DB!BP42</f>
        <v>244</v>
      </c>
      <c r="AS42" s="41">
        <f>IF(X42=E18,G18,0)+IF(X42=E19,G19,0)+IF(X42=E20,G20,0)+IF(X42=E21,G21,0)+IF(X42=E22,G22,0)+IF(X42=E24,G24,0)+IF(X42=E25,G25,0)+IF(X42=E26,G26,0)+IF(X42=E27,G27,0)+IF(X42=E28,G28,0)+IF(X42=F18,H18,0)+IF(X42=F19,H19,0)+IF(X42=F20,H20,0)+IF(X42=F21,H21,0)+IF(X42=F22,H22,0)+IF(X42=F24,H24,0)+IF(X42=F25,H25,0)+IF(X42=F26,H26,0)+IF(X42=F27,H27,0)+IF(X42=F28,H28,0)</f>
        <v>4</v>
      </c>
      <c r="AT42" s="41">
        <f t="shared" si="8"/>
        <v>248</v>
      </c>
      <c r="AU42" s="41">
        <f>[2]DB!BQ42</f>
        <v>249</v>
      </c>
      <c r="AV42" s="41">
        <f>IF(X42=E18,H18,0)+IF(X42=E19,H19,0)+IF(X42=E20,H20,0)+IF(X42=E21,H21,0)+IF(X42=E22,H22,0)+IF(X42=E24,H24,0)+IF(X42=E25,H25,0)+IF(X42=E26,H26,0)+IF(X42=E27,H27,0)+IF(X42=E28,H28,0)+IF(X42=F18,G18,0)+IF(X42=F19,G19,0)+IF(X42=F20,G20,0)+IF(X42=F21,G21,0)+IF(X42=F22,G22,0)+IF(X42=F24,G24,0)+IF(X42=F25,G25,0)+IF(X42=F26,G26,0)+IF(X42=F27,G27,0)+IF(X42=F28,G28,0)</f>
        <v>4</v>
      </c>
      <c r="AW42" s="41">
        <f t="shared" si="9"/>
        <v>253</v>
      </c>
      <c r="AX42" s="41">
        <f>[2]DB!BR42</f>
        <v>49</v>
      </c>
      <c r="AY42" s="41">
        <f t="shared" si="10"/>
        <v>1</v>
      </c>
      <c r="AZ42" s="41">
        <f t="shared" si="11"/>
        <v>50</v>
      </c>
      <c r="BA42" s="41">
        <f>[2]DB!BE42</f>
        <v>14</v>
      </c>
      <c r="BB42" s="41">
        <f>RANK(BC42,BC39:BC48,0)+10</f>
        <v>14</v>
      </c>
      <c r="BC42" s="41">
        <f t="shared" si="12"/>
        <v>524547</v>
      </c>
      <c r="BD42" s="42">
        <f>IF(BB42=BB39,IF(Y42&gt;Y39,1,0),0)+IF(BB42=BB40,IF(Y42&gt;Y40,1,0),0)+IF(BB42=BB41,IF(Y42&gt;Y41,1,0),0)+IF(BB42=BB42,IF(Y42&gt;Y42,1,0),0)+IF(BB42=BB43,IF(Y42&gt;Y43,1,0),0)+IF(BB42=BB44,IF(Y42&gt;Y44,1,0),0)+IF(BB42=BB45,IF(Y42&gt;Y45,1,0),0)+IF(BB42=BB46,IF(Y42&gt;Y46,1,0),0)+IF(BB42=BB47,IF(Y42&gt;Y47,1,0),0)+IF(BB42=BB48,IF(Y42&gt;Y48,1,0),0)+BB42</f>
        <v>14</v>
      </c>
      <c r="BE42" s="43">
        <f>IF(BD39=14,BB39,0)+IF(BD40=14,BB40,0)+IF(BD41=14,BB41,0)+IF(BD42=14,BB42,0)+IF(BD43=14,BB43,0)+IF(BD44=14,BB44,0)+IF(BD45=14,BB45,0)+IF(BD46=14,BB46,0)+IF(BD47=14,BB47,0)+IF(BD48=14,BB48,0)</f>
        <v>14</v>
      </c>
      <c r="BF42" s="41" t="str">
        <f>IF(BD39=14,X39,IF(BD40=14,X40,IF(BD41=14,X41,IF(BD42=14,X42,IF(BD43=14,X43,IF(BD44=14,X44,IF(BD45=14,X45,IF(BD46=14,X46,BG42))))))))</f>
        <v>Kinks</v>
      </c>
      <c r="BG42" s="41" t="str">
        <f>IF(BD47=14,X47,X48)</f>
        <v>IANRUSH</v>
      </c>
      <c r="BH42" s="41">
        <f>IF(BD39=14,AA39,0)+IF(BD40=14,AA40,0)+IF(BD41=14,AA41,0)+IF(BD42=14,AA42,0)+IF(BD43=14,AA43,0)+IF(BD44=14,AA44,0)+IF(BD45=14,AA45,0)+IF(BD46=14,AA46,0)+IF(BD47=14,AA47,0)+IF(BD48=14,AA48,0)</f>
        <v>0</v>
      </c>
      <c r="BI42" s="41">
        <f>IF(BD39=14,AC39,0)+IF(BD40=14,AC40,0)+IF(BD41=14,AC41,0)+IF(BD42=14,AC42,0)+IF(BD43=14,AC43,0)+IF(BD44=14,AC44,0)+IF(BD45=14,AC45,0)+IF(BD46=14,AC46,0)+IF(BD47=14,AC47,0)+IF(BD48=14,AC48,0)</f>
        <v>0</v>
      </c>
      <c r="BJ42" s="41">
        <f>IF(BD39=14,AF39,0)+IF(BD40=14,AF40,0)+IF(BD41=14,AF41,0)+IF(BD42=14,AF42,0)+IF(BD43=14,AF43,0)+IF(BD44=14,AF44,0)+IF(BD45=14,AF45,0)+IF(BD46=14,AF46,0)+IF(BD47=14,AF47,0)+IF(BD48=14,AF48,0)</f>
        <v>0</v>
      </c>
      <c r="BK42" s="41">
        <f>IF(BD39=14,AI39,0)+IF(BD40=14,AI40,0)+IF(BD41=14,AI41,0)+IF(BD42=14,AI42,0)+IF(BD43=14,AI43,0)+IF(BD44=14,AI44,0)+IF(BD45=14,AI45,0)+IF(BD46=14,AI46,0)+IF(BD47=14,AI47,0)+IF(BD48=14,AI48,0)</f>
        <v>0</v>
      </c>
      <c r="BL42" s="41">
        <f>IF(BD39=14,AK39,0)+IF(BD40=14,AK40,0)+IF(BD41=14,AK41,0)+IF(BD42=14,AK42,0)+IF(BD43=14,AK43,0)+IF(BD44=14,AK44,0)+IF(BD45=14,AK45,0)+IF(BD46=14,AK46,0)+IF(BD47=14,AK47,0)+IF(BD48=14,AK48,0)</f>
        <v>40</v>
      </c>
      <c r="BM42" s="41">
        <f>IF(BD39=14,AM39,0)+IF(BD40=14,AM40,0)+IF(BD41=14,AM41,0)+IF(BD42=14,AM42,0)+IF(BD43=14,AM43,0)+IF(BD44=14,AM44,0)+IF(BD45=14,AM45,0)+IF(BD46=14,AM46,0)+IF(BD47=14,AM47,0)+IF(BD48=14,AM48,0)</f>
        <v>12</v>
      </c>
      <c r="BN42" s="41">
        <f>IF(BD39=14,AO39,0)+IF(BD40=14,AO40,0)+IF(BD41=14,AO41,0)+IF(BD42=14,AO42,0)+IF(BD43=14,AO43,0)+IF(BD44=14,AO44,0)+IF(BD45=14,AO45,0)+IF(BD46=14,AO46,0)+IF(BD47=14,AO47,0)+IF(BD48=14,AO48,0)</f>
        <v>14</v>
      </c>
      <c r="BO42" s="41">
        <f>IF(BD39=14,AQ39,0)+IF(BD40=14,AQ40,0)+IF(BD41=14,AQ41,0)+IF(BD42=14,AQ42,0)+IF(BD43=14,AQ43,0)+IF(BD44=14,AQ44,0)+IF(BD45=14,AQ45,0)+IF(BD46=14,AQ46,0)+IF(BD47=14,AQ47,0)+IF(BD48=14,AQ48,0)</f>
        <v>14</v>
      </c>
      <c r="BP42" s="41">
        <f>IF(BD39=14,AT39,0)+IF(BD40=14,AT40,0)+IF(BD41=14,AT41,0)+IF(BD42=14,AT42,0)+IF(BD43=14,AT43,0)+IF(BD44=14,AT44,0)+IF(BD45=14,AT45,0)+IF(BD46=14,AT46,0)+IF(BD47=14,AT47,0)+IF(BD48=14,AT48,0)</f>
        <v>248</v>
      </c>
      <c r="BQ42" s="41">
        <f>IF(BD39=14,AW39,0)+IF(BD40=14,AW40,0)+IF(BD41=14,AW41,0)+IF(BD42=14,AW42,0)+IF(BD43=14,AW43,0)+IF(BD44=14,AW44,0)+IF(BD45=14,AW45,0)+IF(BD46=14,AW46,0)+IF(BD47=14,AW47,0)+IF(BD48=14,AW48,0)</f>
        <v>253</v>
      </c>
      <c r="BR42" s="42">
        <f>IF(BD39=14,AZ39,0)+IF(BD40=14,AZ40,0)+IF(BD41=14,AZ41,0)+IF(BD42=14,AZ42,0)+IF(BD43=14,AZ43,0)+IF(BD44=14,AZ44,0)+IF(BD45=14,AZ45,0)+IF(BD46=14,AZ46,0)+IF(BD47=14,AZ47,0)+IF(BD48=14,AZ48,0)</f>
        <v>50</v>
      </c>
    </row>
    <row r="43" spans="1:70" x14ac:dyDescent="0.15">
      <c r="A43" s="41"/>
      <c r="B43" s="41"/>
      <c r="C43" s="41"/>
      <c r="D43" s="41"/>
      <c r="E43" s="41"/>
      <c r="F43" s="41"/>
      <c r="G43" s="41"/>
      <c r="H43" s="41"/>
      <c r="I43" s="41"/>
      <c r="J43" s="42"/>
      <c r="K43" s="43" t="str">
        <f>[2]DB!K43</f>
        <v>Livpool</v>
      </c>
      <c r="L43" s="41">
        <f>[2]DB!L43</f>
        <v>33</v>
      </c>
      <c r="M43" s="41">
        <f>[2]DB!N43</f>
        <v>0</v>
      </c>
      <c r="N43" s="41">
        <f>IF(OR(M43=1,Rækker!AD28="Disket",DB!V43&gt;5),1,0)</f>
        <v>0</v>
      </c>
      <c r="O43" s="41">
        <f>[2]DB!P43</f>
        <v>0</v>
      </c>
      <c r="P43" s="41">
        <f>IF(OR(O43=1,Rækker!AD28="Udmeldt"),1,0)</f>
        <v>0</v>
      </c>
      <c r="Q43" s="41">
        <f>[2]DB!S43</f>
        <v>0</v>
      </c>
      <c r="R43" s="41">
        <f>IF(Rækker!AD28="Res",1,0)</f>
        <v>0</v>
      </c>
      <c r="S43" s="41">
        <f t="shared" si="3"/>
        <v>0</v>
      </c>
      <c r="T43" s="41">
        <f>[2]DB!V43</f>
        <v>0</v>
      </c>
      <c r="U43" s="41">
        <f>IF(Rækker!AD28="MR",1,0)</f>
        <v>0</v>
      </c>
      <c r="V43" s="41">
        <f t="shared" si="4"/>
        <v>0</v>
      </c>
      <c r="W43" s="42" t="str">
        <f t="shared" si="5"/>
        <v/>
      </c>
      <c r="X43" s="43" t="str">
        <f>[2]DB!BF43</f>
        <v>Cottee</v>
      </c>
      <c r="Y43" s="41">
        <f>IF(X43=K28,L28,0)+IF(X43=K29,L29,0)+IF(X43=K30,L30,0)+IF(X43=K31,L31,0)+IF(X43=K32,L32,0)+IF(X43=K33,L33,0)+IF(X43=K34,L34,0)+IF(X43=K35,L35,0)+IF(X43=K36,L36,0)+IF(X43=K37,L37,0)+IF(X43=K39,L39,0)+IF(X43=K40,L40,0)+IF(X43=K41,L41,0)+IF(X43=K42,L42,0)+IF(X43=K43,L43,0)+IF(X43=K44,L44,0)+IF(X43=K45,L45,0)+IF(X43=K46,L46,0)+IF(X43=K47,L47,0)+IF(X43=K48,L48,0)</f>
        <v>10</v>
      </c>
      <c r="Z43" s="41">
        <f>[2]DB!BH43</f>
        <v>0</v>
      </c>
      <c r="AA43" s="41">
        <f>IF(X43=K28,N28,0)+IF(X43=K29,N29,0)+IF(X43=K30,N30,0)+IF(X43=K31,N31,0)+IF(X43=K32,N32,0)+IF(X43=K33,N33,0)+IF(X43=K34,N34,0)+IF(X43=K35,N35,0)+IF(X43=K36,N36,0)+IF(X43=K37,N37,0)+IF(X43=K39,N39,0)+IF(X43=K40,N40,0)+IF(X43=K41,N41,0)+IF(X43=K42,N42,0)+IF(X43=K43,N43,0)+IF(X43=K44,N44,0)+IF(X43=K45,N45,0)+IF(X43=K46,N46,0)+IF(X43=K47,N47,0)+IF(X43=K48,N48,0)</f>
        <v>0</v>
      </c>
      <c r="AB43" s="41">
        <f>[2]DB!BI43</f>
        <v>0</v>
      </c>
      <c r="AC43" s="41">
        <f>IF(X43=K28,P28,0)+IF(X43=K29,P29,0)+IF(X43=K30,P30,0)+IF(X43=K31,P31,0)+IF(X43=K32,P32,0)+IF(X43=K33,P33,0)+IF(X43=K34,P34,0)+IF(X43=K35,P35,0)+IF(X43=K36,P36,0)+IF(X43=K37,P37,0)+IF(X43=K39,P39,0)+IF(X43=K40,P40,0)+IF(X43=K41,P41,0)+IF(X43=K42,P42,0)+IF(X43=K43,P43,0)+IF(X43=K44,P44,0)+IF(X43=K45,P45,0)+IF(X43=K46,P46,0)+IF(X43=K47,P47,0)+IF(X43=K48,P48,0)</f>
        <v>0</v>
      </c>
      <c r="AD43" s="41">
        <f>[2]DB!BJ43</f>
        <v>1</v>
      </c>
      <c r="AE43" s="41">
        <f>IF(X43=K28,R28,0)+IF(X43=K29,R29,0)+IF(X43=K30,R30,0)+IF(X43=K31,R31,0)+IF(X43=K32,R32,0)+IF(X43=K33,R33,0)+IF(X43=K34,R34,0)+IF(X43=K35,R35,0)+IF(X43=K36,R36,0)+IF(X43=K37,R37,0)+IF(X43=K39,R39,0)+IF(X43=K40,R40,0)+IF(X43=K41,R41,0)+IF(X43=K42,R42,0)+IF(X43=K43,R43,0)+IF(X43=K44,R44,0)+IF(X43=K45,R45,0)+IF(X43=K46,R46,0)+IF(X43=K47,R47,0)+IF(X43=K48,R48,0)</f>
        <v>0</v>
      </c>
      <c r="AF43" s="41">
        <f t="shared" si="6"/>
        <v>1</v>
      </c>
      <c r="AG43" s="41">
        <f>[2]DB!BK43</f>
        <v>0</v>
      </c>
      <c r="AH43" s="41">
        <f>IF(X43=K28,U28,0)+IF(X43=K29,U29,0)+IF(X43=K30,U30,0)+IF(X43=K31,U31,0)+IF(X43=K32,U32,0)+IF(X43=K33,U33,0)+IF(X43=K34,U34,0)+IF(X43=K35,U35,0)+IF(X43=K36,U36,0)+IF(X43=K37,U37,0)+IF(X43=K39,U39,0)+IF(X43=K40,U40,0)+IF(X43=K41,U41,0)+IF(X43=K42,U42,0)+IF(X43=K43,U43,0)+IF(X43=K44,U44,0)+IF(X43=K45,U45,0)+IF(X43=K46,U46,0)+IF(X43=K47,U47,0)+IF(X43=K48,U48,0)</f>
        <v>0</v>
      </c>
      <c r="AI43" s="41">
        <f>IF(X43=K28,V28,0)+IF(X43=K29,V29,0)+IF(X43=K30,V30,0)+IF(X43=K31,V31,0)+IF(X43=K32,V32,0)+IF(X43=K33,V33,0)+IF(X43=K34,V34,0)+IF(X43=K35,V35,0)+IF(X43=K36,V36,0)+IF(X43=K37,V37,0)+IF(X43=K39,V39,0)+IF(X43=K40,V40,0)+IF(X43=K41,V41,0)+IF(X43=K42,V42,0)+IF(X43=K43,V43,0)+IF(X43=K44,V44,0)+IF(X43=K45,V45,0)+IF(X43=K46,V46,0)+IF(X43=K47,V47,0)+IF(X43=K48,V48,0)</f>
        <v>0</v>
      </c>
      <c r="AJ43" s="41">
        <f>[2]DB!BL43</f>
        <v>39</v>
      </c>
      <c r="AK43" s="41">
        <f t="shared" si="7"/>
        <v>40</v>
      </c>
      <c r="AL43" s="41">
        <f>[2]DB!BM43</f>
        <v>10</v>
      </c>
      <c r="AM43" s="41">
        <f t="shared" si="19"/>
        <v>10</v>
      </c>
      <c r="AN43" s="41">
        <f>[2]DB!BN43</f>
        <v>16</v>
      </c>
      <c r="AO43" s="41">
        <f t="shared" si="20"/>
        <v>17</v>
      </c>
      <c r="AP43" s="41">
        <f>[2]DB!BO43</f>
        <v>13</v>
      </c>
      <c r="AQ43" s="41">
        <f t="shared" si="21"/>
        <v>13</v>
      </c>
      <c r="AR43" s="41">
        <f>[2]DB!BP43</f>
        <v>247</v>
      </c>
      <c r="AS43" s="41">
        <f>IF(X43=E18,G18,0)+IF(X43=E19,G19,0)+IF(X43=E20,G20,0)+IF(X43=E21,G21,0)+IF(X43=E22,G22,0)+IF(X43=E24,G24,0)+IF(X43=E25,G25,0)+IF(X43=E26,G26,0)+IF(X43=E27,G27,0)+IF(X43=E28,G28,0)+IF(X43=F18,H18,0)+IF(X43=F19,H19,0)+IF(X43=F20,H20,0)+IF(X43=F21,H21,0)+IF(X43=F22,H22,0)+IF(X43=F24,H24,0)+IF(X43=F25,H25,0)+IF(X43=F26,H26,0)+IF(X43=F27,H27,0)+IF(X43=F28,H28,0)</f>
        <v>4</v>
      </c>
      <c r="AT43" s="41">
        <f t="shared" si="8"/>
        <v>251</v>
      </c>
      <c r="AU43" s="41">
        <f>[2]DB!BQ43</f>
        <v>247</v>
      </c>
      <c r="AV43" s="41">
        <f>IF(X43=E18,H18,0)+IF(X43=E19,H19,0)+IF(X43=E20,H20,0)+IF(X43=E21,H21,0)+IF(X43=E22,H22,0)+IF(X43=E24,H24,0)+IF(X43=E25,H25,0)+IF(X43=E26,H26,0)+IF(X43=E27,H27,0)+IF(X43=E28,H28,0)+IF(X43=F18,G18,0)+IF(X43=F19,G19,0)+IF(X43=F20,G20,0)+IF(X43=F21,G21,0)+IF(X43=F22,G22,0)+IF(X43=F24,G24,0)+IF(X43=F25,G25,0)+IF(X43=F26,G26,0)+IF(X43=F27,G27,0)+IF(X43=F28,G28,0)</f>
        <v>4</v>
      </c>
      <c r="AW43" s="41">
        <f t="shared" si="9"/>
        <v>251</v>
      </c>
      <c r="AX43" s="41">
        <f>[2]DB!BR43</f>
        <v>46</v>
      </c>
      <c r="AY43" s="41">
        <f t="shared" si="10"/>
        <v>1</v>
      </c>
      <c r="AZ43" s="41">
        <f t="shared" si="11"/>
        <v>47</v>
      </c>
      <c r="BA43" s="41">
        <f>[2]DB!BE43</f>
        <v>15</v>
      </c>
      <c r="BB43" s="41">
        <f>RANK(BC43,BC39:BC48,0)+10</f>
        <v>15</v>
      </c>
      <c r="BC43" s="41">
        <f t="shared" si="12"/>
        <v>494849</v>
      </c>
      <c r="BD43" s="42">
        <f>IF(BB43=BB39,IF(Y43&gt;Y39,1,0),0)+IF(BB43=BB40,IF(Y43&gt;Y40,1,0),0)+IF(BB43=BB41,IF(Y43&gt;Y41,1,0),0)+IF(BB43=BB42,IF(Y43&gt;Y42,1,0),0)+IF(BB43=BB43,IF(Y43&gt;Y43,1,0),0)+IF(BB43=BB44,IF(Y43&gt;Y44,1,0),0)+IF(BB43=BB45,IF(Y43&gt;Y45,1,0),0)+IF(BB43=BB46,IF(Y43&gt;Y46,1,0),0)+IF(BB43=BB47,IF(Y43&gt;Y47,1,0),0)+IF(BB43=BB48,IF(Y43&gt;Y48,1,0),0)+BB43</f>
        <v>15</v>
      </c>
      <c r="BE43" s="43">
        <f>IF(BD39=15,BB39,0)+IF(BD40=15,BB40,0)+IF(BD41=15,BB41,0)+IF(BD42=15,BB42,0)+IF(BD43=15,BB43,0)+IF(BD44=15,BB44,0)+IF(BD45=15,BB45,0)+IF(BD46=15,BB46,0)+IF(BD47=15,BB47,0)+IF(BD48=15,BB48,0)</f>
        <v>15</v>
      </c>
      <c r="BF43" s="41" t="str">
        <f>IF(BD39=15,X39,IF(BD40=15,X40,IF(BD41=15,X41,IF(BD42=15,X42,IF(BD43=15,X43,IF(BD44=15,X44,IF(BD45=15,X45,IF(BD46=15,X46,BG43))))))))</f>
        <v>Cottee</v>
      </c>
      <c r="BG43" s="41" t="str">
        <f>IF(BD47=15,X47,X48)</f>
        <v>IANRUSH</v>
      </c>
      <c r="BH43" s="41">
        <f>IF(BD39=15,AA39,0)+IF(BD40=15,AA40,0)+IF(BD41=15,AA41,0)+IF(BD42=15,AA42,0)+IF(BD43=15,AA43,0)+IF(BD44=15,AA44,0)+IF(BD45=15,AA45,0)+IF(BD46=15,AA46,0)+IF(BD47=15,AA47,0)+IF(BD48=15,AA48,0)</f>
        <v>0</v>
      </c>
      <c r="BI43" s="41">
        <f>IF(BD39=15,AC39,0)+IF(BD40=15,AC40,0)+IF(BD41=15,AC41,0)+IF(BD42=15,AC42,0)+IF(BD43=15,AC43,0)+IF(BD44=15,AC44,0)+IF(BD45=15,AC45,0)+IF(BD46=15,AC46,0)+IF(BD47=15,AC47,0)+IF(BD48=15,AC48,0)</f>
        <v>0</v>
      </c>
      <c r="BJ43" s="41">
        <f>IF(BD39=15,AF39,0)+IF(BD40=15,AF40,0)+IF(BD41=15,AF41,0)+IF(BD42=15,AF42,0)+IF(BD43=15,AF43,0)+IF(BD44=15,AF44,0)+IF(BD45=15,AF45,0)+IF(BD46=15,AF46,0)+IF(BD47=15,AF47,0)+IF(BD48=15,AF48,0)</f>
        <v>1</v>
      </c>
      <c r="BK43" s="41">
        <f>IF(BD39=15,AI39,0)+IF(BD40=15,AI40,0)+IF(BD41=15,AI41,0)+IF(BD42=15,AI42,0)+IF(BD43=15,AI43,0)+IF(BD44=15,AI44,0)+IF(BD45=15,AI45,0)+IF(BD46=15,AI46,0)+IF(BD47=15,AI47,0)+IF(BD48=15,AI48,0)</f>
        <v>0</v>
      </c>
      <c r="BL43" s="41">
        <f>IF(BD39=15,AK39,0)+IF(BD40=15,AK40,0)+IF(BD41=15,AK41,0)+IF(BD42=15,AK42,0)+IF(BD43=15,AK43,0)+IF(BD44=15,AK44,0)+IF(BD45=15,AK45,0)+IF(BD46=15,AK46,0)+IF(BD47=15,AK47,0)+IF(BD48=15,AK48,0)</f>
        <v>40</v>
      </c>
      <c r="BM43" s="41">
        <f>IF(BD39=15,AM39,0)+IF(BD40=15,AM40,0)+IF(BD41=15,AM41,0)+IF(BD42=15,AM42,0)+IF(BD43=15,AM43,0)+IF(BD44=15,AM44,0)+IF(BD45=15,AM45,0)+IF(BD46=15,AM46,0)+IF(BD47=15,AM47,0)+IF(BD48=15,AM48,0)</f>
        <v>10</v>
      </c>
      <c r="BN43" s="41">
        <f>IF(BD39=15,AO39,0)+IF(BD40=15,AO40,0)+IF(BD41=15,AO41,0)+IF(BD42=15,AO42,0)+IF(BD43=15,AO43,0)+IF(BD44=15,AO44,0)+IF(BD45=15,AO45,0)+IF(BD46=15,AO46,0)+IF(BD47=15,AO47,0)+IF(BD48=15,AO48,0)</f>
        <v>17</v>
      </c>
      <c r="BO43" s="41">
        <f>IF(BD39=15,AQ39,0)+IF(BD40=15,AQ40,0)+IF(BD41=15,AQ41,0)+IF(BD42=15,AQ42,0)+IF(BD43=15,AQ43,0)+IF(BD44=15,AQ44,0)+IF(BD45=15,AQ45,0)+IF(BD46=15,AQ46,0)+IF(BD47=15,AQ47,0)+IF(BD48=15,AQ48,0)</f>
        <v>13</v>
      </c>
      <c r="BP43" s="41">
        <f>IF(BD39=15,AT39,0)+IF(BD40=15,AT40,0)+IF(BD41=15,AT41,0)+IF(BD42=15,AT42,0)+IF(BD43=15,AT43,0)+IF(BD44=15,AT44,0)+IF(BD45=15,AT45,0)+IF(BD46=15,AT46,0)+IF(BD47=15,AT47,0)+IF(BD48=15,AT48,0)</f>
        <v>251</v>
      </c>
      <c r="BQ43" s="41">
        <f>IF(BD39=15,AW39,0)+IF(BD40=15,AW40,0)+IF(BD41=15,AW41,0)+IF(BD42=15,AW42,0)+IF(BD43=15,AW43,0)+IF(BD44=15,AW44,0)+IF(BD45=15,AW45,0)+IF(BD46=15,AW46,0)+IF(BD47=15,AW47,0)+IF(BD48=15,AW48,0)</f>
        <v>251</v>
      </c>
      <c r="BR43" s="42">
        <f>IF(BD39=15,AZ39,0)+IF(BD40=15,AZ40,0)+IF(BD41=15,AZ41,0)+IF(BD42=15,AZ42,0)+IF(BD43=15,AZ43,0)+IF(BD44=15,AZ44,0)+IF(BD45=15,AZ45,0)+IF(BD46=15,AZ46,0)+IF(BD47=15,AZ47,0)+IF(BD48=15,AZ48,0)</f>
        <v>47</v>
      </c>
    </row>
    <row r="44" spans="1:70" x14ac:dyDescent="0.15">
      <c r="A44" s="41"/>
      <c r="B44" s="41"/>
      <c r="C44" s="41"/>
      <c r="D44" s="41"/>
      <c r="E44" s="41"/>
      <c r="F44" s="41"/>
      <c r="G44" s="41"/>
      <c r="H44" s="41"/>
      <c r="I44" s="41"/>
      <c r="J44" s="42"/>
      <c r="K44" s="43" t="str">
        <f>[2]DB!K44</f>
        <v>MFP</v>
      </c>
      <c r="L44" s="41">
        <f>[2]DB!L44</f>
        <v>40</v>
      </c>
      <c r="M44" s="41">
        <f>[2]DB!N44</f>
        <v>0</v>
      </c>
      <c r="N44" s="41">
        <f>IF(OR(M44=1,Rækker!AF28="Disket",DB!V44&gt;5),1,0)</f>
        <v>0</v>
      </c>
      <c r="O44" s="41">
        <f>[2]DB!P44</f>
        <v>0</v>
      </c>
      <c r="P44" s="41">
        <f>IF(OR(O44=1,Rækker!AF28="Udmeldt"),1,0)</f>
        <v>0</v>
      </c>
      <c r="Q44" s="41">
        <f>[2]DB!S44</f>
        <v>0</v>
      </c>
      <c r="R44" s="41">
        <f>IF(Rækker!AF28="Res",1,0)</f>
        <v>0</v>
      </c>
      <c r="S44" s="41">
        <f t="shared" si="3"/>
        <v>0</v>
      </c>
      <c r="T44" s="41">
        <f>[2]DB!V44</f>
        <v>0</v>
      </c>
      <c r="U44" s="41">
        <f>IF(Rækker!AF28="MR",1,0)</f>
        <v>0</v>
      </c>
      <c r="V44" s="41">
        <f t="shared" si="4"/>
        <v>0</v>
      </c>
      <c r="W44" s="42" t="str">
        <f t="shared" si="5"/>
        <v/>
      </c>
      <c r="X44" s="43" t="str">
        <f>[2]DB!BF44</f>
        <v>Zico</v>
      </c>
      <c r="Y44" s="41">
        <f>IF(X44=K28,L28,0)+IF(X44=K29,L29,0)+IF(X44=K30,L30,0)+IF(X44=K31,L31,0)+IF(X44=K32,L32,0)+IF(X44=K33,L33,0)+IF(X44=K34,L34,0)+IF(X44=K35,L35,0)+IF(X44=K36,L36,0)+IF(X44=K37,L37,0)+IF(X44=K39,L39,0)+IF(X44=K40,L40,0)+IF(X44=K41,L41,0)+IF(X44=K42,L42,0)+IF(X44=K43,L43,0)+IF(X44=K44,L44,0)+IF(X44=K45,L45,0)+IF(X44=K46,L46,0)+IF(X44=K47,L47,0)+IF(X44=K48,L48,0)</f>
        <v>59</v>
      </c>
      <c r="Z44" s="41">
        <f>[2]DB!BH44</f>
        <v>0</v>
      </c>
      <c r="AA44" s="41">
        <f>IF(X44=K28,N28,0)+IF(X44=K29,N29,0)+IF(X44=K30,N30,0)+IF(X44=K31,N31,0)+IF(X44=K32,N32,0)+IF(X44=K33,N33,0)+IF(X44=K34,N34,0)+IF(X44=K35,N35,0)+IF(X44=K36,N36,0)+IF(X44=K37,N37,0)+IF(X44=K39,N39,0)+IF(X44=K40,N40,0)+IF(X44=K41,N41,0)+IF(X44=K42,N42,0)+IF(X44=K43,N43,0)+IF(X44=K44,N44,0)+IF(X44=K45,N45,0)+IF(X44=K46,N46,0)+IF(X44=K47,N47,0)+IF(X44=K48,N48,0)</f>
        <v>0</v>
      </c>
      <c r="AB44" s="41">
        <f>[2]DB!BI44</f>
        <v>0</v>
      </c>
      <c r="AC44" s="41">
        <f>IF(X44=K28,P28,0)+IF(X44=K29,P29,0)+IF(X44=K30,P30,0)+IF(X44=K31,P31,0)+IF(X44=K32,P32,0)+IF(X44=K33,P33,0)+IF(X44=K34,P34,0)+IF(X44=K35,P35,0)+IF(X44=K36,P36,0)+IF(X44=K37,P37,0)+IF(X44=K39,P39,0)+IF(X44=K40,P40,0)+IF(X44=K41,P41,0)+IF(X44=K42,P42,0)+IF(X44=K43,P43,0)+IF(X44=K44,P44,0)+IF(X44=K45,P45,0)+IF(X44=K46,P46,0)+IF(X44=K47,P47,0)+IF(X44=K48,P48,0)</f>
        <v>0</v>
      </c>
      <c r="AD44" s="41">
        <f>[2]DB!BJ44</f>
        <v>0</v>
      </c>
      <c r="AE44" s="41">
        <f>IF(X44=K28,R28,0)+IF(X44=K29,R29,0)+IF(X44=K30,R30,0)+IF(X44=K31,R31,0)+IF(X44=K32,R32,0)+IF(X44=K33,R33,0)+IF(X44=K34,R34,0)+IF(X44=K35,R35,0)+IF(X44=K36,R36,0)+IF(X44=K37,R37,0)+IF(X44=K39,R39,0)+IF(X44=K40,R40,0)+IF(X44=K41,R41,0)+IF(X44=K42,R42,0)+IF(X44=K43,R43,0)+IF(X44=K44,R44,0)+IF(X44=K45,R45,0)+IF(X44=K46,R46,0)+IF(X44=K47,R47,0)+IF(X44=K48,R48,0)</f>
        <v>0</v>
      </c>
      <c r="AF44" s="41">
        <f t="shared" si="6"/>
        <v>0</v>
      </c>
      <c r="AG44" s="41">
        <f>[2]DB!BK44</f>
        <v>0</v>
      </c>
      <c r="AH44" s="41">
        <f>IF(X44=K28,U28,0)+IF(X44=K29,U29,0)+IF(X44=K30,U30,0)+IF(X44=K31,U31,0)+IF(X44=K32,U32,0)+IF(X44=K33,U33,0)+IF(X44=K34,U34,0)+IF(X44=K35,U35,0)+IF(X44=K36,U36,0)+IF(X44=K37,U37,0)+IF(X44=K39,U39,0)+IF(X44=K40,U40,0)+IF(X44=K41,U41,0)+IF(X44=K42,U42,0)+IF(X44=K43,U43,0)+IF(X44=K44,U44,0)+IF(X44=K45,U45,0)+IF(X44=K46,U46,0)+IF(X44=K47,U47,0)+IF(X44=K48,U48,0)</f>
        <v>0</v>
      </c>
      <c r="AI44" s="41">
        <f>IF(X44=K28,V28,0)+IF(X44=K29,V29,0)+IF(X44=K30,V30,0)+IF(X44=K31,V31,0)+IF(X44=K32,V32,0)+IF(X44=K33,V33,0)+IF(X44=K34,V34,0)+IF(X44=K35,V35,0)+IF(X44=K36,V36,0)+IF(X44=K37,V37,0)+IF(X44=K39,V39,0)+IF(X44=K40,V40,0)+IF(X44=K41,V41,0)+IF(X44=K42,V42,0)+IF(X44=K43,V43,0)+IF(X44=K44,V44,0)+IF(X44=K45,V45,0)+IF(X44=K46,V46,0)+IF(X44=K47,V47,0)+IF(X44=K48,V48,0)</f>
        <v>0</v>
      </c>
      <c r="AJ44" s="41">
        <f>[2]DB!BL44</f>
        <v>39</v>
      </c>
      <c r="AK44" s="41">
        <f t="shared" si="7"/>
        <v>40</v>
      </c>
      <c r="AL44" s="41">
        <f>[2]DB!BM44</f>
        <v>11</v>
      </c>
      <c r="AM44" s="41">
        <f t="shared" si="19"/>
        <v>11</v>
      </c>
      <c r="AN44" s="41">
        <f>[2]DB!BN44</f>
        <v>13</v>
      </c>
      <c r="AO44" s="41">
        <f t="shared" si="20"/>
        <v>14</v>
      </c>
      <c r="AP44" s="41">
        <f>[2]DB!BO44</f>
        <v>15</v>
      </c>
      <c r="AQ44" s="41">
        <f t="shared" si="21"/>
        <v>15</v>
      </c>
      <c r="AR44" s="41">
        <f>[2]DB!BP44</f>
        <v>233</v>
      </c>
      <c r="AS44" s="41">
        <f>IF(X44=E18,G18,0)+IF(X44=E19,G19,0)+IF(X44=E20,G20,0)+IF(X44=E21,G21,0)+IF(X44=E22,G22,0)+IF(X44=E24,G24,0)+IF(X44=E25,G25,0)+IF(X44=E26,G26,0)+IF(X44=E27,G27,0)+IF(X44=E28,G28,0)+IF(X44=F18,H18,0)+IF(X44=F19,H19,0)+IF(X44=F20,H20,0)+IF(X44=F21,H21,0)+IF(X44=F22,H22,0)+IF(X44=F24,H24,0)+IF(X44=F25,H25,0)+IF(X44=F26,H26,0)+IF(X44=F27,H27,0)+IF(X44=F28,H28,0)</f>
        <v>4</v>
      </c>
      <c r="AT44" s="41">
        <f t="shared" si="8"/>
        <v>237</v>
      </c>
      <c r="AU44" s="41">
        <f>[2]DB!BQ44</f>
        <v>249</v>
      </c>
      <c r="AV44" s="41">
        <f>IF(X44=E18,H18,0)+IF(X44=E19,H19,0)+IF(X44=E20,H20,0)+IF(X44=E21,H21,0)+IF(X44=E22,H22,0)+IF(X44=E24,H24,0)+IF(X44=E25,H25,0)+IF(X44=E26,H26,0)+IF(X44=E27,H27,0)+IF(X44=E28,H28,0)+IF(X44=F18,G18,0)+IF(X44=F19,G19,0)+IF(X44=F20,G20,0)+IF(X44=F21,G21,0)+IF(X44=F22,G22,0)+IF(X44=F24,G24,0)+IF(X44=F25,G25,0)+IF(X44=F26,G26,0)+IF(X44=F27,G27,0)+IF(X44=F28,G28,0)</f>
        <v>4</v>
      </c>
      <c r="AW44" s="41">
        <f t="shared" si="9"/>
        <v>253</v>
      </c>
      <c r="AX44" s="41">
        <f>[2]DB!BR44</f>
        <v>46</v>
      </c>
      <c r="AY44" s="41">
        <f t="shared" si="10"/>
        <v>1</v>
      </c>
      <c r="AZ44" s="41">
        <f t="shared" si="11"/>
        <v>47</v>
      </c>
      <c r="BA44" s="41">
        <f>[2]DB!BE44</f>
        <v>16</v>
      </c>
      <c r="BB44" s="41">
        <f>RANK(BC44,BC39:BC48,0)+10</f>
        <v>16</v>
      </c>
      <c r="BC44" s="41">
        <f t="shared" si="12"/>
        <v>493447</v>
      </c>
      <c r="BD44" s="42">
        <f>IF(BB44=BB39,IF(Y44&gt;Y39,1,0),0)+IF(BB44=BB40,IF(Y44&gt;Y40,1,0),0)+IF(BB44=BB41,IF(Y44&gt;Y41,1,0),0)+IF(BB44=BB42,IF(Y44&gt;Y42,1,0),0)+IF(BB44=BB43,IF(Y44&gt;Y43,1,0),0)+IF(BB44=BB44,IF(Y44&gt;Y44,1,0),0)+IF(BB44=BB45,IF(Y44&gt;Y45,1,0),0)+IF(BB44=BB46,IF(Y44&gt;Y46,1,0),0)+IF(BB44=BB47,IF(Y44&gt;Y47,1,0),0)+IF(BB44=BB48,IF(Y44&gt;Y48,1,0),0)+BB44</f>
        <v>16</v>
      </c>
      <c r="BE44" s="43">
        <f>IF(BD39=16,BB39,0)+IF(BD40=16,BB40,0)+IF(BD41=16,BB41,0)+IF(BD42=16,BB42,0)+IF(BD43=16,BB43,0)+IF(BD44=16,BB44,0)+IF(BD45=16,BB45,0)+IF(BD46=16,BB46,0)+IF(BD47=16,BB47,0)+IF(BD48=16,BB48,0)</f>
        <v>16</v>
      </c>
      <c r="BF44" s="41" t="str">
        <f>IF(BD39=16,X39,IF(BD40=16,X40,IF(BD41=16,X41,IF(BD42=16,X42,IF(BD43=16,X43,IF(BD44=16,X44,IF(BD45=16,X45,IF(BD46=16,X46,BG44))))))))</f>
        <v>Zico</v>
      </c>
      <c r="BG44" s="41" t="str">
        <f>IF(BD47=16,X47,X48)</f>
        <v>IANRUSH</v>
      </c>
      <c r="BH44" s="41">
        <f>IF(BD39=16,AA39,0)+IF(BD40=16,AA40,0)+IF(BD41=16,AA41,0)+IF(BD42=16,AA42,0)+IF(BD43=16,AA43,0)+IF(BD44=16,AA44,0)+IF(BD45=16,AA45,0)+IF(BD46=16,AA46,0)+IF(BD47=16,AA47,0)+IF(BD48=16,AA48,0)</f>
        <v>0</v>
      </c>
      <c r="BI44" s="41">
        <f>IF(BD39=16,AC39,0)+IF(BD40=16,AC40,0)+IF(BD41=16,AC41,0)+IF(BD42=16,AC42,0)+IF(BD43=16,AC43,0)+IF(BD44=16,AC44,0)+IF(BD45=16,AC45,0)+IF(BD46=16,AC46,0)+IF(BD47=16,AC47,0)+IF(BD48=16,AC48,0)</f>
        <v>0</v>
      </c>
      <c r="BJ44" s="41">
        <f>IF(BD39=16,AF39,0)+IF(BD40=16,AF40,0)+IF(BD41=16,AF41,0)+IF(BD42=16,AF42,0)+IF(BD43=16,AF43,0)+IF(BD44=16,AF44,0)+IF(BD45=16,AF45,0)+IF(BD46=16,AF46,0)+IF(BD47=16,AF47,0)+IF(BD48=16,AF48,0)</f>
        <v>0</v>
      </c>
      <c r="BK44" s="41">
        <f>IF(BD39=16,AI39,0)+IF(BD40=16,AI40,0)+IF(BD41=16,AI41,0)+IF(BD42=16,AI42,0)+IF(BD43=16,AI43,0)+IF(BD44=16,AI44,0)+IF(BD45=16,AI45,0)+IF(BD46=16,AI46,0)+IF(BD47=16,AI47,0)+IF(BD48=16,AI48,0)</f>
        <v>0</v>
      </c>
      <c r="BL44" s="41">
        <f>IF(BD39=16,AK39,0)+IF(BD40=16,AK40,0)+IF(BD41=16,AK41,0)+IF(BD42=16,AK42,0)+IF(BD43=16,AK43,0)+IF(BD44=16,AK44,0)+IF(BD45=16,AK45,0)+IF(BD46=16,AK46,0)+IF(BD47=16,AK47,0)+IF(BD48=16,AK48,0)</f>
        <v>40</v>
      </c>
      <c r="BM44" s="41">
        <f>IF(BD39=16,AM39,0)+IF(BD40=16,AM40,0)+IF(BD41=16,AM41,0)+IF(BD42=16,AM42,0)+IF(BD43=16,AM43,0)+IF(BD44=16,AM44,0)+IF(BD45=16,AM45,0)+IF(BD46=16,AM46,0)+IF(BD47=16,AM47,0)+IF(BD48=16,AM48,0)</f>
        <v>11</v>
      </c>
      <c r="BN44" s="41">
        <f>IF(BD39=16,AO39,0)+IF(BD40=16,AO40,0)+IF(BD41=16,AO41,0)+IF(BD42=16,AO42,0)+IF(BD43=16,AO43,0)+IF(BD44=16,AO44,0)+IF(BD45=16,AO45,0)+IF(BD46=16,AO46,0)+IF(BD47=16,AO47,0)+IF(BD48=16,AO48,0)</f>
        <v>14</v>
      </c>
      <c r="BO44" s="41">
        <f>IF(BD39=16,AQ39,0)+IF(BD40=16,AQ40,0)+IF(BD41=16,AQ41,0)+IF(BD42=16,AQ42,0)+IF(BD43=16,AQ43,0)+IF(BD44=16,AQ44,0)+IF(BD45=16,AQ45,0)+IF(BD46=16,AQ46,0)+IF(BD47=16,AQ47,0)+IF(BD48=16,AQ48,0)</f>
        <v>15</v>
      </c>
      <c r="BP44" s="41">
        <f>IF(BD39=16,AT39,0)+IF(BD40=16,AT40,0)+IF(BD41=16,AT41,0)+IF(BD42=16,AT42,0)+IF(BD43=16,AT43,0)+IF(BD44=16,AT44,0)+IF(BD45=16,AT45,0)+IF(BD46=16,AT46,0)+IF(BD47=16,AT47,0)+IF(BD48=16,AT48,0)</f>
        <v>237</v>
      </c>
      <c r="BQ44" s="41">
        <f>IF(BD39=16,AW39,0)+IF(BD40=16,AW40,0)+IF(BD41=16,AW41,0)+IF(BD42=16,AW42,0)+IF(BD43=16,AW43,0)+IF(BD44=16,AW44,0)+IF(BD45=16,AW45,0)+IF(BD46=16,AW46,0)+IF(BD47=16,AW47,0)+IF(BD48=16,AW48,0)</f>
        <v>253</v>
      </c>
      <c r="BR44" s="42">
        <f>IF(BD39=16,AZ39,0)+IF(BD40=16,AZ40,0)+IF(BD41=16,AZ41,0)+IF(BD42=16,AZ42,0)+IF(BD43=16,AZ43,0)+IF(BD44=16,AZ44,0)+IF(BD45=16,AZ45,0)+IF(BD46=16,AZ46,0)+IF(BD47=16,AZ47,0)+IF(BD48=16,AZ48,0)</f>
        <v>47</v>
      </c>
    </row>
    <row r="45" spans="1:70" x14ac:dyDescent="0.15">
      <c r="A45" s="41"/>
      <c r="B45" s="41"/>
      <c r="C45" s="41"/>
      <c r="D45" s="41"/>
      <c r="E45" s="41"/>
      <c r="F45" s="41"/>
      <c r="G45" s="41"/>
      <c r="H45" s="41"/>
      <c r="I45" s="41"/>
      <c r="J45" s="42"/>
      <c r="K45" s="43" t="str">
        <f>[2]DB!K45</f>
        <v>Nemelig</v>
      </c>
      <c r="L45" s="41">
        <f>[2]DB!L45</f>
        <v>42</v>
      </c>
      <c r="M45" s="41">
        <f>[2]DB!N45</f>
        <v>0</v>
      </c>
      <c r="N45" s="41">
        <f>IF(OR(M45=1,Rækker!AH28="Disket",DB!V45&gt;5),1,0)</f>
        <v>0</v>
      </c>
      <c r="O45" s="41">
        <f>[2]DB!P45</f>
        <v>0</v>
      </c>
      <c r="P45" s="41">
        <f>IF(OR(O45=1,Rækker!AH28="Udmeldt"),1,0)</f>
        <v>0</v>
      </c>
      <c r="Q45" s="41">
        <f>[2]DB!S45</f>
        <v>1</v>
      </c>
      <c r="R45" s="41">
        <f>IF(Rækker!AH28="Res",1,0)</f>
        <v>0</v>
      </c>
      <c r="S45" s="41">
        <f t="shared" si="3"/>
        <v>1</v>
      </c>
      <c r="T45" s="41">
        <f>[2]DB!V45</f>
        <v>0</v>
      </c>
      <c r="U45" s="41">
        <f>IF(Rækker!AH28="MR",1,0)</f>
        <v>0</v>
      </c>
      <c r="V45" s="41">
        <f t="shared" si="4"/>
        <v>0</v>
      </c>
      <c r="W45" s="42" t="str">
        <f t="shared" si="5"/>
        <v/>
      </c>
      <c r="X45" s="43" t="str">
        <f>[2]DB!BF45</f>
        <v>Livpool</v>
      </c>
      <c r="Y45" s="41">
        <f>IF(X45=K28,L28,0)+IF(X45=K29,L29,0)+IF(X45=K30,L30,0)+IF(X45=K31,L31,0)+IF(X45=K32,L32,0)+IF(X45=K33,L33,0)+IF(X45=K34,L34,0)+IF(X45=K35,L35,0)+IF(X45=K36,L36,0)+IF(X45=K37,L37,0)+IF(X45=K39,L39,0)+IF(X45=K40,L40,0)+IF(X45=K41,L41,0)+IF(X45=K42,L42,0)+IF(X45=K43,L43,0)+IF(X45=K44,L44,0)+IF(X45=K45,L45,0)+IF(X45=K46,L46,0)+IF(X45=K47,L47,0)+IF(X45=K48,L48,0)</f>
        <v>33</v>
      </c>
      <c r="Z45" s="41">
        <f>[2]DB!BH45</f>
        <v>0</v>
      </c>
      <c r="AA45" s="41">
        <f>IF(X45=K28,N28,0)+IF(X45=K29,N29,0)+IF(X45=K30,N30,0)+IF(X45=K31,N31,0)+IF(X45=K32,N32,0)+IF(X45=K33,N33,0)+IF(X45=K34,N34,0)+IF(X45=K35,N35,0)+IF(X45=K36,N36,0)+IF(X45=K37,N37,0)+IF(X45=K39,N39,0)+IF(X45=K40,N40,0)+IF(X45=K41,N41,0)+IF(X45=K42,N42,0)+IF(X45=K43,N43,0)+IF(X45=K44,N44,0)+IF(X45=K45,N45,0)+IF(X45=K46,N46,0)+IF(X45=K47,N47,0)+IF(X45=K48,N48,0)</f>
        <v>0</v>
      </c>
      <c r="AB45" s="41">
        <f>[2]DB!BI45</f>
        <v>0</v>
      </c>
      <c r="AC45" s="41">
        <f>IF(X45=K28,P28,0)+IF(X45=K29,P29,0)+IF(X45=K30,P30,0)+IF(X45=K31,P31,0)+IF(X45=K32,P32,0)+IF(X45=K33,P33,0)+IF(X45=K34,P34,0)+IF(X45=K35,P35,0)+IF(X45=K36,P36,0)+IF(X45=K37,P37,0)+IF(X45=K39,P39,0)+IF(X45=K40,P40,0)+IF(X45=K41,P41,0)+IF(X45=K42,P42,0)+IF(X45=K43,P43,0)+IF(X45=K44,P44,0)+IF(X45=K45,P45,0)+IF(X45=K46,P46,0)+IF(X45=K47,P47,0)+IF(X45=K48,P48,0)</f>
        <v>0</v>
      </c>
      <c r="AD45" s="41">
        <f>[2]DB!BJ45</f>
        <v>0</v>
      </c>
      <c r="AE45" s="41">
        <f>IF(X45=K28,R28,0)+IF(X45=K29,R29,0)+IF(X45=K30,R30,0)+IF(X45=K31,R31,0)+IF(X45=K32,R32,0)+IF(X45=K33,R33,0)+IF(X45=K34,R34,0)+IF(X45=K35,R35,0)+IF(X45=K36,R36,0)+IF(X45=K37,R37,0)+IF(X45=K39,R39,0)+IF(X45=K40,R40,0)+IF(X45=K41,R41,0)+IF(X45=K42,R42,0)+IF(X45=K43,R43,0)+IF(X45=K44,R44,0)+IF(X45=K45,R45,0)+IF(X45=K46,R46,0)+IF(X45=K47,R47,0)+IF(X45=K48,R48,0)</f>
        <v>0</v>
      </c>
      <c r="AF45" s="41">
        <f t="shared" si="6"/>
        <v>0</v>
      </c>
      <c r="AG45" s="41">
        <f>[2]DB!BK45</f>
        <v>0</v>
      </c>
      <c r="AH45" s="41">
        <f>IF(X45=K28,U28,0)+IF(X45=K29,U29,0)+IF(X45=K30,U30,0)+IF(X45=K31,U31,0)+IF(X45=K32,U32,0)+IF(X45=K33,U33,0)+IF(X45=K34,U34,0)+IF(X45=K35,U35,0)+IF(X45=K36,U36,0)+IF(X45=K37,U37,0)+IF(X45=K39,U39,0)+IF(X45=K40,U40,0)+IF(X45=K41,U41,0)+IF(X45=K42,U42,0)+IF(X45=K43,U43,0)+IF(X45=K44,U44,0)+IF(X45=K45,U45,0)+IF(X45=K46,U46,0)+IF(X45=K47,U47,0)+IF(X45=K48,U48,0)</f>
        <v>0</v>
      </c>
      <c r="AI45" s="41">
        <f>IF(X45=K28,V28,0)+IF(X45=K29,V29,0)+IF(X45=K30,V30,0)+IF(X45=K31,V31,0)+IF(X45=K32,V32,0)+IF(X45=K33,V33,0)+IF(X45=K34,V34,0)+IF(X45=K35,V35,0)+IF(X45=K36,V36,0)+IF(X45=K37,V37,0)+IF(X45=K39,V39,0)+IF(X45=K40,V40,0)+IF(X45=K41,V41,0)+IF(X45=K42,V42,0)+IF(X45=K43,V43,0)+IF(X45=K44,V44,0)+IF(X45=K45,V45,0)+IF(X45=K46,V46,0)+IF(X45=K47,V47,0)+IF(X45=K48,V48,0)</f>
        <v>0</v>
      </c>
      <c r="AJ45" s="41">
        <f>[2]DB!BL45</f>
        <v>39</v>
      </c>
      <c r="AK45" s="41">
        <f t="shared" si="7"/>
        <v>40</v>
      </c>
      <c r="AL45" s="41">
        <f>[2]DB!BM45</f>
        <v>11</v>
      </c>
      <c r="AM45" s="41">
        <f t="shared" si="19"/>
        <v>11</v>
      </c>
      <c r="AN45" s="41">
        <f>[2]DB!BN45</f>
        <v>11</v>
      </c>
      <c r="AO45" s="41">
        <f t="shared" si="20"/>
        <v>11</v>
      </c>
      <c r="AP45" s="41">
        <f>[2]DB!BO45</f>
        <v>17</v>
      </c>
      <c r="AQ45" s="41">
        <f t="shared" si="21"/>
        <v>18</v>
      </c>
      <c r="AR45" s="41">
        <f>[2]DB!BP45</f>
        <v>236</v>
      </c>
      <c r="AS45" s="41">
        <f>IF(X45=E18,G18,0)+IF(X45=E19,G19,0)+IF(X45=E20,G20,0)+IF(X45=E21,G21,0)+IF(X45=E22,G22,0)+IF(X45=E24,G24,0)+IF(X45=E25,G25,0)+IF(X45=E26,G26,0)+IF(X45=E27,G27,0)+IF(X45=E28,G28,0)+IF(X45=F18,H18,0)+IF(X45=F19,H19,0)+IF(X45=F20,H20,0)+IF(X45=F21,H21,0)+IF(X45=F22,H22,0)+IF(X45=F24,H24,0)+IF(X45=F25,H25,0)+IF(X45=F26,H26,0)+IF(X45=F27,H27,0)+IF(X45=F28,H28,0)</f>
        <v>2</v>
      </c>
      <c r="AT45" s="41">
        <f t="shared" si="8"/>
        <v>238</v>
      </c>
      <c r="AU45" s="41">
        <f>[2]DB!BQ45</f>
        <v>247</v>
      </c>
      <c r="AV45" s="41">
        <f>IF(X45=E18,H18,0)+IF(X45=E19,H19,0)+IF(X45=E20,H20,0)+IF(X45=E21,H21,0)+IF(X45=E22,H22,0)+IF(X45=E24,H24,0)+IF(X45=E25,H25,0)+IF(X45=E26,H26,0)+IF(X45=E27,H27,0)+IF(X45=E28,H28,0)+IF(X45=F18,G18,0)+IF(X45=F19,G19,0)+IF(X45=F20,G20,0)+IF(X45=F21,G21,0)+IF(X45=F22,G22,0)+IF(X45=F24,G24,0)+IF(X45=F25,G25,0)+IF(X45=F26,G26,0)+IF(X45=F27,G27,0)+IF(X45=F28,G28,0)</f>
        <v>4</v>
      </c>
      <c r="AW45" s="41">
        <f t="shared" si="9"/>
        <v>251</v>
      </c>
      <c r="AX45" s="41">
        <f>[2]DB!BR45</f>
        <v>44</v>
      </c>
      <c r="AY45" s="41">
        <f t="shared" si="10"/>
        <v>0</v>
      </c>
      <c r="AZ45" s="41">
        <f t="shared" si="11"/>
        <v>44</v>
      </c>
      <c r="BA45" s="41">
        <f>[2]DB!BE45</f>
        <v>17</v>
      </c>
      <c r="BB45" s="41">
        <f>RANK(BC45,BC39:BC48,0)+10</f>
        <v>17</v>
      </c>
      <c r="BC45" s="41">
        <f t="shared" si="12"/>
        <v>463549</v>
      </c>
      <c r="BD45" s="42">
        <f>IF(BB45=BB39,IF(Y45&gt;Y39,1,0),0)+IF(BB45=BB40,IF(Y45&gt;Y40,1,0),0)+IF(BB45=BB41,IF(Y45&gt;Y41,1,0),0)+IF(BB45=BB42,IF(Y45&gt;Y42,1,0),0)+IF(BB45=BB43,IF(Y45&gt;Y43,1,0),0)+IF(BB45=BB44,IF(Y45&gt;Y44,1,0),0)+IF(BB45=BB45,IF(Y45&gt;Y45,1,0),0)+IF(BB45=BB46,IF(Y45&gt;Y46,1,0),0)+IF(BB45=BB47,IF(Y45&gt;Y47,1,0),0)+IF(BB45=BB48,IF(Y45&gt;Y48,1,0),0)+BB45</f>
        <v>17</v>
      </c>
      <c r="BE45" s="43">
        <f>IF(BD39=17,BB39,0)+IF(BD40=17,BB40,0)+IF(BD41=17,BB41,0)+IF(BD42=17,BB42,0)+IF(BD43=17,BB43,0)+IF(BD44=17,BB44,0)+IF(BD45=17,BB45,0)+IF(BD46=17,BB46,0)+IF(BD47=17,BB47,0)+IF(BD48=17,BB48,0)</f>
        <v>17</v>
      </c>
      <c r="BF45" s="41" t="str">
        <f>IF(BD39=17,X39,IF(BD40=17,X40,IF(BD41=17,X41,IF(BD42=17,X42,IF(BD43=17,X43,IF(BD44=17,X44,IF(BD45=17,X45,IF(BD46=17,X46,BG45))))))))</f>
        <v>Livpool</v>
      </c>
      <c r="BG45" s="41" t="str">
        <f>IF(BD47=17,X47,X48)</f>
        <v>IANRUSH</v>
      </c>
      <c r="BH45" s="41">
        <f>IF(BD39=17,AA39,0)+IF(BD40=17,AA40,0)+IF(BD41=17,AA41,0)+IF(BD42=17,AA42,0)+IF(BD43=17,AA43,0)+IF(BD44=17,AA44,0)+IF(BD45=17,AA45,0)+IF(BD46=17,AA46,0)+IF(BD47=17,AA47,0)+IF(BD48=17,AA48,0)</f>
        <v>0</v>
      </c>
      <c r="BI45" s="41">
        <f>IF(BD39=17,AC39,0)+IF(BD40=17,AC40,0)+IF(BD41=17,AC41,0)+IF(BD42=17,AC42,0)+IF(BD43=17,AC43,0)+IF(BD44=17,AC44,0)+IF(BD45=17,AC45,0)+IF(BD46=17,AC46,0)+IF(BD47=17,AC47,0)+IF(BD48=17,AC48,0)</f>
        <v>0</v>
      </c>
      <c r="BJ45" s="41">
        <f>IF(BD39=17,AF39,0)+IF(BD40=17,AF40,0)+IF(BD41=17,AF41,0)+IF(BD42=17,AF42,0)+IF(BD43=17,AF43,0)+IF(BD44=17,AF44,0)+IF(BD45=17,AF45,0)+IF(BD46=17,AF46,0)+IF(BD47=17,AF47,0)+IF(BD48=17,AF48,0)</f>
        <v>0</v>
      </c>
      <c r="BK45" s="41">
        <f>IF(BD39=17,AI39,0)+IF(BD40=17,AI40,0)+IF(BD41=17,AI41,0)+IF(BD42=17,AI42,0)+IF(BD43=17,AI43,0)+IF(BD44=17,AI44,0)+IF(BD45=17,AI45,0)+IF(BD46=17,AI46,0)+IF(BD47=17,AI47,0)+IF(BD48=17,AI48,0)</f>
        <v>0</v>
      </c>
      <c r="BL45" s="41">
        <f>IF(BD39=17,AK39,0)+IF(BD40=17,AK40,0)+IF(BD41=17,AK41,0)+IF(BD42=17,AK42,0)+IF(BD43=17,AK43,0)+IF(BD44=17,AK44,0)+IF(BD45=17,AK45,0)+IF(BD46=17,AK46,0)+IF(BD47=17,AK47,0)+IF(BD48=17,AK48,0)</f>
        <v>40</v>
      </c>
      <c r="BM45" s="41">
        <f>IF(BD39=17,AM39,0)+IF(BD40=17,AM40,0)+IF(BD41=17,AM41,0)+IF(BD42=17,AM42,0)+IF(BD43=17,AM43,0)+IF(BD44=17,AM44,0)+IF(BD45=17,AM45,0)+IF(BD46=17,AM46,0)+IF(BD47=17,AM47,0)+IF(BD48=17,AM48,0)</f>
        <v>11</v>
      </c>
      <c r="BN45" s="41">
        <f>IF(BD39=17,AO39,0)+IF(BD40=17,AO40,0)+IF(BD41=17,AO41,0)+IF(BD42=17,AO42,0)+IF(BD43=17,AO43,0)+IF(BD44=17,AO44,0)+IF(BD45=17,AO45,0)+IF(BD46=17,AO46,0)+IF(BD47=17,AO47,0)+IF(BD48=17,AO48,0)</f>
        <v>11</v>
      </c>
      <c r="BO45" s="41">
        <f>IF(BD39=17,AQ39,0)+IF(BD40=17,AQ40,0)+IF(BD41=17,AQ41,0)+IF(BD42=17,AQ42,0)+IF(BD43=17,AQ43,0)+IF(BD44=17,AQ44,0)+IF(BD45=17,AQ45,0)+IF(BD46=17,AQ46,0)+IF(BD47=17,AQ47,0)+IF(BD48=17,AQ48,0)</f>
        <v>18</v>
      </c>
      <c r="BP45" s="41">
        <f>IF(BD39=17,AT39,0)+IF(BD40=17,AT40,0)+IF(BD41=17,AT41,0)+IF(BD42=17,AT42,0)+IF(BD43=17,AT43,0)+IF(BD44=17,AT44,0)+IF(BD45=17,AT45,0)+IF(BD46=17,AT46,0)+IF(BD47=17,AT47,0)+IF(BD48=17,AT48,0)</f>
        <v>238</v>
      </c>
      <c r="BQ45" s="41">
        <f>IF(BD39=17,AW39,0)+IF(BD40=17,AW40,0)+IF(BD41=17,AW41,0)+IF(BD42=17,AW42,0)+IF(BD43=17,AW43,0)+IF(BD44=17,AW44,0)+IF(BD45=17,AW45,0)+IF(BD46=17,AW46,0)+IF(BD47=17,AW47,0)+IF(BD48=17,AW48,0)</f>
        <v>251</v>
      </c>
      <c r="BR45" s="42">
        <f>IF(BD39=17,AZ39,0)+IF(BD40=17,AZ40,0)+IF(BD41=17,AZ41,0)+IF(BD42=17,AZ42,0)+IF(BD43=17,AZ43,0)+IF(BD44=17,AZ44,0)+IF(BD45=17,AZ45,0)+IF(BD46=17,AZ46,0)+IF(BD47=17,AZ47,0)+IF(BD48=17,AZ48,0)</f>
        <v>44</v>
      </c>
    </row>
    <row r="46" spans="1:70" x14ac:dyDescent="0.15">
      <c r="A46" s="41"/>
      <c r="B46" s="41"/>
      <c r="C46" s="41"/>
      <c r="D46" s="41"/>
      <c r="E46" s="41"/>
      <c r="F46" s="41"/>
      <c r="G46" s="41"/>
      <c r="H46" s="41"/>
      <c r="I46" s="41"/>
      <c r="J46" s="42"/>
      <c r="K46" s="43" t="str">
        <f>[2]DB!K46</f>
        <v>Percy</v>
      </c>
      <c r="L46" s="41">
        <f>[2]DB!L46</f>
        <v>45</v>
      </c>
      <c r="M46" s="41">
        <f>[2]DB!N46</f>
        <v>0</v>
      </c>
      <c r="N46" s="41">
        <f>IF(OR(M46=1,Rækker!AJ28="Disket",DB!V46&gt;5),1,0)</f>
        <v>0</v>
      </c>
      <c r="O46" s="41">
        <f>[2]DB!P46</f>
        <v>0</v>
      </c>
      <c r="P46" s="41">
        <f>IF(OR(O46=1,Rækker!AJ28="Udmeldt"),1,0)</f>
        <v>0</v>
      </c>
      <c r="Q46" s="41">
        <f>[2]DB!S46</f>
        <v>0</v>
      </c>
      <c r="R46" s="41">
        <f>IF(Rækker!AJ28="Res",1,0)</f>
        <v>0</v>
      </c>
      <c r="S46" s="41">
        <f t="shared" si="3"/>
        <v>0</v>
      </c>
      <c r="T46" s="41">
        <f>[2]DB!V46</f>
        <v>0</v>
      </c>
      <c r="U46" s="41">
        <f>IF(Rækker!AJ28="MR",1,0)</f>
        <v>0</v>
      </c>
      <c r="V46" s="41">
        <f t="shared" si="4"/>
        <v>0</v>
      </c>
      <c r="W46" s="42" t="str">
        <f t="shared" si="5"/>
        <v/>
      </c>
      <c r="X46" s="43" t="str">
        <f>[2]DB!BF46</f>
        <v>Agger</v>
      </c>
      <c r="Y46" s="41">
        <f>IF(X46=K28,L28,0)+IF(X46=K29,L29,0)+IF(X46=K30,L30,0)+IF(X46=K31,L31,0)+IF(X46=K32,L32,0)+IF(X46=K33,L33,0)+IF(X46=K34,L34,0)+IF(X46=K35,L35,0)+IF(X46=K36,L36,0)+IF(X46=K37,L37,0)+IF(X46=K39,L39,0)+IF(X46=K40,L40,0)+IF(X46=K41,L41,0)+IF(X46=K42,L42,0)+IF(X46=K43,L43,0)+IF(X46=K44,L44,0)+IF(X46=K45,L45,0)+IF(X46=K46,L46,0)+IF(X46=K47,L47,0)+IF(X46=K48,L48,0)</f>
        <v>1</v>
      </c>
      <c r="Z46" s="41">
        <f>[2]DB!BH46</f>
        <v>0</v>
      </c>
      <c r="AA46" s="41">
        <f>IF(X46=K28,N28,0)+IF(X46=K29,N29,0)+IF(X46=K30,N30,0)+IF(X46=K31,N31,0)+IF(X46=K32,N32,0)+IF(X46=K33,N33,0)+IF(X46=K34,N34,0)+IF(X46=K35,N35,0)+IF(X46=K36,N36,0)+IF(X46=K37,N37,0)+IF(X46=K39,N39,0)+IF(X46=K40,N40,0)+IF(X46=K41,N41,0)+IF(X46=K42,N42,0)+IF(X46=K43,N43,0)+IF(X46=K44,N44,0)+IF(X46=K45,N45,0)+IF(X46=K46,N46,0)+IF(X46=K47,N47,0)+IF(X46=K48,N48,0)</f>
        <v>0</v>
      </c>
      <c r="AB46" s="41">
        <f>[2]DB!BI46</f>
        <v>0</v>
      </c>
      <c r="AC46" s="41">
        <f>IF(X46=K28,P28,0)+IF(X46=K29,P29,0)+IF(X46=K30,P30,0)+IF(X46=K31,P31,0)+IF(X46=K32,P32,0)+IF(X46=K33,P33,0)+IF(X46=K34,P34,0)+IF(X46=K35,P35,0)+IF(X46=K36,P36,0)+IF(X46=K37,P37,0)+IF(X46=K39,P39,0)+IF(X46=K40,P40,0)+IF(X46=K41,P41,0)+IF(X46=K42,P42,0)+IF(X46=K43,P43,0)+IF(X46=K44,P44,0)+IF(X46=K45,P45,0)+IF(X46=K46,P46,0)+IF(X46=K47,P47,0)+IF(X46=K48,P48,0)</f>
        <v>0</v>
      </c>
      <c r="AD46" s="41">
        <f>[2]DB!BJ46</f>
        <v>0</v>
      </c>
      <c r="AE46" s="41">
        <f>IF(X46=K28,R28,0)+IF(X46=K29,R29,0)+IF(X46=K30,R30,0)+IF(X46=K31,R31,0)+IF(X46=K32,R32,0)+IF(X46=K33,R33,0)+IF(X46=K34,R34,0)+IF(X46=K35,R35,0)+IF(X46=K36,R36,0)+IF(X46=K37,R37,0)+IF(X46=K39,R39,0)+IF(X46=K40,R40,0)+IF(X46=K41,R41,0)+IF(X46=K42,R42,0)+IF(X46=K43,R43,0)+IF(X46=K44,R44,0)+IF(X46=K45,R45,0)+IF(X46=K46,R46,0)+IF(X46=K47,R47,0)+IF(X46=K48,R48,0)</f>
        <v>0</v>
      </c>
      <c r="AF46" s="41">
        <f t="shared" si="6"/>
        <v>0</v>
      </c>
      <c r="AG46" s="41">
        <f>[2]DB!BK46</f>
        <v>0</v>
      </c>
      <c r="AH46" s="41">
        <f>IF(X46=K28,U28,0)+IF(X46=K29,U29,0)+IF(X46=K30,U30,0)+IF(X46=K31,U31,0)+IF(X46=K32,U32,0)+IF(X46=K33,U33,0)+IF(X46=K34,U34,0)+IF(X46=K35,U35,0)+IF(X46=K36,U36,0)+IF(X46=K37,U37,0)+IF(X46=K39,U39,0)+IF(X46=K40,U40,0)+IF(X46=K41,U41,0)+IF(X46=K42,U42,0)+IF(X46=K43,U43,0)+IF(X46=K44,U44,0)+IF(X46=K45,U45,0)+IF(X46=K46,U46,0)+IF(X46=K47,U47,0)+IF(X46=K48,U48,0)</f>
        <v>0</v>
      </c>
      <c r="AI46" s="41">
        <f>IF(X46=K28,V28,0)+IF(X46=K29,V29,0)+IF(X46=K30,V30,0)+IF(X46=K31,V31,0)+IF(X46=K32,V32,0)+IF(X46=K33,V33,0)+IF(X46=K34,V34,0)+IF(X46=K35,V35,0)+IF(X46=K36,V36,0)+IF(X46=K37,V37,0)+IF(X46=K39,V39,0)+IF(X46=K40,V40,0)+IF(X46=K41,V41,0)+IF(X46=K42,V42,0)+IF(X46=K43,V43,0)+IF(X46=K44,V44,0)+IF(X46=K45,V45,0)+IF(X46=K46,V46,0)+IF(X46=K47,V47,0)+IF(X46=K48,V48,0)</f>
        <v>0</v>
      </c>
      <c r="AJ46" s="41">
        <f>[2]DB!BL46</f>
        <v>39</v>
      </c>
      <c r="AK46" s="41">
        <f t="shared" si="7"/>
        <v>40</v>
      </c>
      <c r="AL46" s="41">
        <f>[2]DB!BM46</f>
        <v>10</v>
      </c>
      <c r="AM46" s="41">
        <f t="shared" si="19"/>
        <v>10</v>
      </c>
      <c r="AN46" s="41">
        <f>[2]DB!BN46</f>
        <v>13</v>
      </c>
      <c r="AO46" s="41">
        <f t="shared" si="20"/>
        <v>13</v>
      </c>
      <c r="AP46" s="41">
        <f>[2]DB!BO46</f>
        <v>16</v>
      </c>
      <c r="AQ46" s="41">
        <f t="shared" si="21"/>
        <v>17</v>
      </c>
      <c r="AR46" s="41">
        <f>[2]DB!BP46</f>
        <v>247</v>
      </c>
      <c r="AS46" s="41">
        <f>IF(X46=E18,G18,0)+IF(X46=E19,G19,0)+IF(X46=E20,G20,0)+IF(X46=E21,G21,0)+IF(X46=E22,G22,0)+IF(X46=E24,G24,0)+IF(X46=E25,G25,0)+IF(X46=E26,G26,0)+IF(X46=E27,G27,0)+IF(X46=E28,G28,0)+IF(X46=F18,H18,0)+IF(X46=F19,H19,0)+IF(X46=F20,H20,0)+IF(X46=F21,H21,0)+IF(X46=F22,H22,0)+IF(X46=F24,H24,0)+IF(X46=F25,H25,0)+IF(X46=F26,H26,0)+IF(X46=F27,H27,0)+IF(X46=F28,H28,0)</f>
        <v>3</v>
      </c>
      <c r="AT46" s="41">
        <f t="shared" si="8"/>
        <v>250</v>
      </c>
      <c r="AU46" s="41">
        <f>[2]DB!BQ46</f>
        <v>254</v>
      </c>
      <c r="AV46" s="41">
        <f>IF(X46=E18,H18,0)+IF(X46=E19,H19,0)+IF(X46=E20,H20,0)+IF(X46=E21,H21,0)+IF(X46=E22,H22,0)+IF(X46=E24,H24,0)+IF(X46=E25,H25,0)+IF(X46=E26,H26,0)+IF(X46=E27,H27,0)+IF(X46=E28,H28,0)+IF(X46=F18,G18,0)+IF(X46=F19,G19,0)+IF(X46=F20,G20,0)+IF(X46=F21,G21,0)+IF(X46=F22,G22,0)+IF(X46=F24,G24,0)+IF(X46=F25,G25,0)+IF(X46=F26,G26,0)+IF(X46=F27,G27,0)+IF(X46=F28,G28,0)</f>
        <v>4</v>
      </c>
      <c r="AW46" s="41">
        <f t="shared" si="9"/>
        <v>258</v>
      </c>
      <c r="AX46" s="41">
        <f>[2]DB!BR46</f>
        <v>43</v>
      </c>
      <c r="AY46" s="41">
        <f t="shared" si="10"/>
        <v>0</v>
      </c>
      <c r="AZ46" s="41">
        <f t="shared" si="11"/>
        <v>43</v>
      </c>
      <c r="BA46" s="41">
        <f>[2]DB!BE46</f>
        <v>18</v>
      </c>
      <c r="BB46" s="41">
        <f>RANK(BC46,BC39:BC48,0)+10</f>
        <v>18</v>
      </c>
      <c r="BC46" s="41">
        <f t="shared" si="12"/>
        <v>454742</v>
      </c>
      <c r="BD46" s="42">
        <f>IF(BB46=BB39,IF(Y46&gt;Y39,1,0),0)+IF(BB46=BB40,IF(Y46&gt;Y40,1,0),0)+IF(BB46=BB41,IF(Y46&gt;Y41,1,0),0)+IF(BB46=BB42,IF(Y46&gt;Y42,1,0),0)+IF(BB46=BB43,IF(Y46&gt;Y43,1,0),0)+IF(BB46=BB44,IF(Y46&gt;Y44,1,0),0)+IF(BB46=BB45,IF(Y46&gt;Y45,1,0),0)+IF(BB46=BB46,IF(Y46&gt;Y46,1,0),0)+IF(BB46=BB47,IF(Y46&gt;Y47,1,0),0)+IF(BB46=BB48,IF(Y46&gt;Y48,1,0),0)+BB46</f>
        <v>18</v>
      </c>
      <c r="BE46" s="43">
        <f>IF(BD39=18,BB39,0)+IF(BD40=18,BB40,0)+IF(BD41=18,BB41,0)+IF(BD42=18,BB42,0)+IF(BD43=18,BB43,0)+IF(BD44=18,BB44,0)+IF(BD45=18,BB45,0)+IF(BD46=18,BB46,0)+IF(BD47=18,BB47,0)+IF(BD48=18,BB48,0)</f>
        <v>18</v>
      </c>
      <c r="BF46" s="41" t="str">
        <f>IF(BD39=18,X39,IF(BD40=18,X40,IF(BD41=18,X41,IF(BD42=18,X42,IF(BD43=18,X43,IF(BD44=18,X44,IF(BD45=18,X45,IF(BD46=18,X46,BG46))))))))</f>
        <v>Agger</v>
      </c>
      <c r="BG46" s="41" t="str">
        <f>IF(BD47=18,X47,X48)</f>
        <v>IANRUSH</v>
      </c>
      <c r="BH46" s="41">
        <f>IF(BD39=18,AA39,0)+IF(BD40=18,AA40,0)+IF(BD41=18,AA41,0)+IF(BD42=18,AA42,0)+IF(BD43=18,AA43,0)+IF(BD44=18,AA44,0)+IF(BD45=18,AA45,0)+IF(BD46=18,AA46,0)+IF(BD47=18,AA47,0)+IF(BD48=18,AA48,0)</f>
        <v>0</v>
      </c>
      <c r="BI46" s="41">
        <f>IF(BD39=18,AC39,0)+IF(BD40=18,AC40,0)+IF(BD41=18,AC41,0)+IF(BD42=18,AC42,0)+IF(BD43=18,AC43,0)+IF(BD44=18,AC44,0)+IF(BD45=18,AC45,0)+IF(BD46=18,AC46,0)+IF(BD47=18,AC47,0)+IF(BD48=18,AC48,0)</f>
        <v>0</v>
      </c>
      <c r="BJ46" s="41">
        <f>IF(BD39=18,AF39,0)+IF(BD40=18,AF40,0)+IF(BD41=18,AF41,0)+IF(BD42=18,AF42,0)+IF(BD43=18,AF43,0)+IF(BD44=18,AF44,0)+IF(BD45=18,AF45,0)+IF(BD46=18,AF46,0)+IF(BD47=18,AF47,0)+IF(BD48=18,AF48,0)</f>
        <v>0</v>
      </c>
      <c r="BK46" s="41">
        <f>IF(BD39=18,AI39,0)+IF(BD40=18,AI40,0)+IF(BD41=18,AI41,0)+IF(BD42=18,AI42,0)+IF(BD43=18,AI43,0)+IF(BD44=18,AI44,0)+IF(BD45=18,AI45,0)+IF(BD46=18,AI46,0)+IF(BD47=18,AI47,0)+IF(BD48=18,AI48,0)</f>
        <v>0</v>
      </c>
      <c r="BL46" s="41">
        <f>IF(BD39=18,AK39,0)+IF(BD40=18,AK40,0)+IF(BD41=18,AK41,0)+IF(BD42=18,AK42,0)+IF(BD43=18,AK43,0)+IF(BD44=18,AK44,0)+IF(BD45=18,AK45,0)+IF(BD46=18,AK46,0)+IF(BD47=18,AK47,0)+IF(BD48=18,AK48,0)</f>
        <v>40</v>
      </c>
      <c r="BM46" s="41">
        <f>IF(BD39=18,AM39,0)+IF(BD40=18,AM40,0)+IF(BD41=18,AM41,0)+IF(BD42=18,AM42,0)+IF(BD43=18,AM43,0)+IF(BD44=18,AM44,0)+IF(BD45=18,AM45,0)+IF(BD46=18,AM46,0)+IF(BD47=18,AM47,0)+IF(BD48=18,AM48,0)</f>
        <v>10</v>
      </c>
      <c r="BN46" s="41">
        <f>IF(BD39=18,AO39,0)+IF(BD40=18,AO40,0)+IF(BD41=18,AO41,0)+IF(BD42=18,AO42,0)+IF(BD43=18,AO43,0)+IF(BD44=18,AO44,0)+IF(BD45=18,AO45,0)+IF(BD46=18,AO46,0)+IF(BD47=18,AO47,0)+IF(BD48=18,AO48,0)</f>
        <v>13</v>
      </c>
      <c r="BO46" s="41">
        <f>IF(BD39=18,AQ39,0)+IF(BD40=18,AQ40,0)+IF(BD41=18,AQ41,0)+IF(BD42=18,AQ42,0)+IF(BD43=18,AQ43,0)+IF(BD44=18,AQ44,0)+IF(BD45=18,AQ45,0)+IF(BD46=18,AQ46,0)+IF(BD47=18,AQ47,0)+IF(BD48=18,AQ48,0)</f>
        <v>17</v>
      </c>
      <c r="BP46" s="41">
        <f>IF(BD39=18,AT39,0)+IF(BD40=18,AT40,0)+IF(BD41=18,AT41,0)+IF(BD42=18,AT42,0)+IF(BD43=18,AT43,0)+IF(BD44=18,AT44,0)+IF(BD45=18,AT45,0)+IF(BD46=18,AT46,0)+IF(BD47=18,AT47,0)+IF(BD48=18,AT48,0)</f>
        <v>250</v>
      </c>
      <c r="BQ46" s="41">
        <f>IF(BD39=18,AW39,0)+IF(BD40=18,AW40,0)+IF(BD41=18,AW41,0)+IF(BD42=18,AW42,0)+IF(BD43=18,AW43,0)+IF(BD44=18,AW44,0)+IF(BD45=18,AW45,0)+IF(BD46=18,AW46,0)+IF(BD47=18,AW47,0)+IF(BD48=18,AW48,0)</f>
        <v>258</v>
      </c>
      <c r="BR46" s="42">
        <f>IF(BD39=18,AZ39,0)+IF(BD40=18,AZ40,0)+IF(BD41=18,AZ41,0)+IF(BD42=18,AZ42,0)+IF(BD43=18,AZ43,0)+IF(BD44=18,AZ44,0)+IF(BD45=18,AZ45,0)+IF(BD46=18,AZ46,0)+IF(BD47=18,AZ47,0)+IF(BD48=18,AZ48,0)</f>
        <v>43</v>
      </c>
    </row>
    <row r="47" spans="1:70" x14ac:dyDescent="0.15">
      <c r="A47" s="41"/>
      <c r="B47" s="41"/>
      <c r="C47" s="41"/>
      <c r="D47" s="41"/>
      <c r="E47" s="41"/>
      <c r="F47" s="41"/>
      <c r="G47" s="41"/>
      <c r="H47" s="41"/>
      <c r="I47" s="41"/>
      <c r="J47" s="42"/>
      <c r="K47" s="43" t="str">
        <f>[2]DB!K47</f>
        <v>Tøfting</v>
      </c>
      <c r="L47" s="41">
        <f>[2]DB!L47</f>
        <v>57</v>
      </c>
      <c r="M47" s="41">
        <f>[2]DB!N47</f>
        <v>0</v>
      </c>
      <c r="N47" s="41">
        <f>IF(OR(M47=1,Rækker!AL28="Disket",DB!V47&gt;5),1,0)</f>
        <v>0</v>
      </c>
      <c r="O47" s="41">
        <f>[2]DB!P47</f>
        <v>0</v>
      </c>
      <c r="P47" s="41">
        <f>IF(OR(O47=1,Rækker!AL28="Udmeldt"),1,0)</f>
        <v>0</v>
      </c>
      <c r="Q47" s="41">
        <f>[2]DB!S47</f>
        <v>0</v>
      </c>
      <c r="R47" s="41">
        <f>IF(Rækker!AL28="Res",1,0)</f>
        <v>0</v>
      </c>
      <c r="S47" s="41">
        <f t="shared" si="3"/>
        <v>0</v>
      </c>
      <c r="T47" s="41">
        <f>[2]DB!V47</f>
        <v>0</v>
      </c>
      <c r="U47" s="41">
        <f>IF(Rækker!AL28="MR",1,0)</f>
        <v>0</v>
      </c>
      <c r="V47" s="41">
        <f t="shared" si="4"/>
        <v>0</v>
      </c>
      <c r="W47" s="42" t="str">
        <f t="shared" si="5"/>
        <v/>
      </c>
      <c r="X47" s="43" t="str">
        <f>[2]DB!BF47</f>
        <v>Culopip</v>
      </c>
      <c r="Y47" s="41">
        <f>IF(X47=K28,L28,0)+IF(X47=K29,L29,0)+IF(X47=K30,L30,0)+IF(X47=K31,L31,0)+IF(X47=K32,L32,0)+IF(X47=K33,L33,0)+IF(X47=K34,L34,0)+IF(X47=K35,L35,0)+IF(X47=K36,L36,0)+IF(X47=K37,L37,0)+IF(X47=K39,L39,0)+IF(X47=K40,L40,0)+IF(X47=K41,L41,0)+IF(X47=K42,L42,0)+IF(X47=K43,L43,0)+IF(X47=K44,L44,0)+IF(X47=K45,L45,0)+IF(X47=K46,L46,0)+IF(X47=K47,L47,0)+IF(X47=K48,L48,0)</f>
        <v>11</v>
      </c>
      <c r="Z47" s="41">
        <f>[2]DB!BH47</f>
        <v>0</v>
      </c>
      <c r="AA47" s="41">
        <f>IF(X47=K28,N28,0)+IF(X47=K29,N29,0)+IF(X47=K30,N30,0)+IF(X47=K31,N31,0)+IF(X47=K32,N32,0)+IF(X47=K33,N33,0)+IF(X47=K34,N34,0)+IF(X47=K35,N35,0)+IF(X47=K36,N36,0)+IF(X47=K37,N37,0)+IF(X47=K39,N39,0)+IF(X47=K40,N40,0)+IF(X47=K41,N41,0)+IF(X47=K42,N42,0)+IF(X47=K43,N43,0)+IF(X47=K44,N44,0)+IF(X47=K45,N45,0)+IF(X47=K46,N46,0)+IF(X47=K47,N47,0)+IF(X47=K48,N48,0)</f>
        <v>0</v>
      </c>
      <c r="AB47" s="41">
        <f>[2]DB!BI47</f>
        <v>0</v>
      </c>
      <c r="AC47" s="41">
        <f>IF(X47=K28,P28,0)+IF(X47=K29,P29,0)+IF(X47=K30,P30,0)+IF(X47=K31,P31,0)+IF(X47=K32,P32,0)+IF(X47=K33,P33,0)+IF(X47=K34,P34,0)+IF(X47=K35,P35,0)+IF(X47=K36,P36,0)+IF(X47=K37,P37,0)+IF(X47=K39,P39,0)+IF(X47=K40,P40,0)+IF(X47=K41,P41,0)+IF(X47=K42,P42,0)+IF(X47=K43,P43,0)+IF(X47=K44,P44,0)+IF(X47=K45,P45,0)+IF(X47=K46,P46,0)+IF(X47=K47,P47,0)+IF(X47=K48,P48,0)</f>
        <v>0</v>
      </c>
      <c r="AD47" s="41">
        <f>[2]DB!BJ47</f>
        <v>0</v>
      </c>
      <c r="AE47" s="41">
        <f>IF(X47=K28,R28,0)+IF(X47=K29,R29,0)+IF(X47=K30,R30,0)+IF(X47=K31,R31,0)+IF(X47=K32,R32,0)+IF(X47=K33,R33,0)+IF(X47=K34,R34,0)+IF(X47=K35,R35,0)+IF(X47=K36,R36,0)+IF(X47=K37,R37,0)+IF(X47=K39,R39,0)+IF(X47=K40,R40,0)+IF(X47=K41,R41,0)+IF(X47=K42,R42,0)+IF(X47=K43,R43,0)+IF(X47=K44,R44,0)+IF(X47=K45,R45,0)+IF(X47=K46,R46,0)+IF(X47=K47,R47,0)+IF(X47=K48,R48,0)</f>
        <v>0</v>
      </c>
      <c r="AF47" s="41">
        <f t="shared" si="6"/>
        <v>0</v>
      </c>
      <c r="AG47" s="41">
        <f>[2]DB!BK47</f>
        <v>0</v>
      </c>
      <c r="AH47" s="41">
        <f>IF(X47=K28,U28,0)+IF(X47=K29,U29,0)+IF(X47=K30,U30,0)+IF(X47=K31,U31,0)+IF(X47=K32,U32,0)+IF(X47=K33,U33,0)+IF(X47=K34,U34,0)+IF(X47=K35,U35,0)+IF(X47=K36,U36,0)+IF(X47=K37,U37,0)+IF(X47=K39,U39,0)+IF(X47=K40,U40,0)+IF(X47=K41,U41,0)+IF(X47=K42,U42,0)+IF(X47=K43,U43,0)+IF(X47=K44,U44,0)+IF(X47=K45,U45,0)+IF(X47=K46,U46,0)+IF(X47=K47,U47,0)+IF(X47=K48,U48,0)</f>
        <v>0</v>
      </c>
      <c r="AI47" s="41">
        <f>IF(X47=K28,V28,0)+IF(X47=K29,V29,0)+IF(X47=K30,V30,0)+IF(X47=K31,V31,0)+IF(X47=K32,V32,0)+IF(X47=K33,V33,0)+IF(X47=K34,V34,0)+IF(X47=K35,V35,0)+IF(X47=K36,V36,0)+IF(X47=K37,V37,0)+IF(X47=K39,V39,0)+IF(X47=K40,V40,0)+IF(X47=K41,V41,0)+IF(X47=K42,V42,0)+IF(X47=K43,V43,0)+IF(X47=K44,V44,0)+IF(X47=K45,V45,0)+IF(X47=K46,V46,0)+IF(X47=K47,V47,0)+IF(X47=K48,V48,0)</f>
        <v>0</v>
      </c>
      <c r="AJ47" s="41">
        <f>[2]DB!BL47</f>
        <v>39</v>
      </c>
      <c r="AK47" s="41">
        <f t="shared" si="7"/>
        <v>40</v>
      </c>
      <c r="AL47" s="41">
        <f>[2]DB!BM47</f>
        <v>10</v>
      </c>
      <c r="AM47" s="41">
        <f t="shared" si="19"/>
        <v>10</v>
      </c>
      <c r="AN47" s="41">
        <f>[2]DB!BN47</f>
        <v>12</v>
      </c>
      <c r="AO47" s="41">
        <f t="shared" si="20"/>
        <v>13</v>
      </c>
      <c r="AP47" s="41">
        <f>[2]DB!BO47</f>
        <v>17</v>
      </c>
      <c r="AQ47" s="41">
        <f t="shared" si="21"/>
        <v>17</v>
      </c>
      <c r="AR47" s="41">
        <f>[2]DB!BP47</f>
        <v>238</v>
      </c>
      <c r="AS47" s="41">
        <f>IF(X47=E18,G18,0)+IF(X47=E19,G19,0)+IF(X47=E20,G20,0)+IF(X47=E21,G21,0)+IF(X47=E22,G22,0)+IF(X47=E24,G24,0)+IF(X47=E25,G25,0)+IF(X47=E26,G26,0)+IF(X47=E27,G27,0)+IF(X47=E28,G28,0)+IF(X47=F18,H18,0)+IF(X47=F19,H19,0)+IF(X47=F20,H20,0)+IF(X47=F21,H21,0)+IF(X47=F22,H22,0)+IF(X47=F24,H24,0)+IF(X47=F25,H25,0)+IF(X47=F26,H26,0)+IF(X47=F27,H27,0)+IF(X47=F28,H28,0)</f>
        <v>4</v>
      </c>
      <c r="AT47" s="41">
        <f t="shared" si="8"/>
        <v>242</v>
      </c>
      <c r="AU47" s="41">
        <f>[2]DB!BQ47</f>
        <v>247</v>
      </c>
      <c r="AV47" s="41">
        <f>IF(X47=E18,H18,0)+IF(X47=E19,H19,0)+IF(X47=E20,H20,0)+IF(X47=E21,H21,0)+IF(X47=E22,H22,0)+IF(X47=E24,H24,0)+IF(X47=E25,H25,0)+IF(X47=E26,H26,0)+IF(X47=E27,H27,0)+IF(X47=E28,H28,0)+IF(X47=F18,G18,0)+IF(X47=F19,G19,0)+IF(X47=F20,G20,0)+IF(X47=F21,G21,0)+IF(X47=F22,G22,0)+IF(X47=F24,G24,0)+IF(X47=F25,G25,0)+IF(X47=F26,G26,0)+IF(X47=F27,G27,0)+IF(X47=F28,G28,0)</f>
        <v>4</v>
      </c>
      <c r="AW47" s="41">
        <f t="shared" si="9"/>
        <v>251</v>
      </c>
      <c r="AX47" s="41">
        <f>[2]DB!BR47</f>
        <v>42</v>
      </c>
      <c r="AY47" s="41">
        <f t="shared" si="10"/>
        <v>1</v>
      </c>
      <c r="AZ47" s="41">
        <f t="shared" si="11"/>
        <v>43</v>
      </c>
      <c r="BA47" s="41">
        <f>[2]DB!BE47</f>
        <v>19</v>
      </c>
      <c r="BB47" s="41">
        <f>RANK(BC47,BC39:BC48,0)+10</f>
        <v>19</v>
      </c>
      <c r="BC47" s="41">
        <f t="shared" si="12"/>
        <v>453949</v>
      </c>
      <c r="BD47" s="42">
        <f>IF(BB47=BB39,IF(Y47&gt;Y39,1,0),0)+IF(BB47=BB40,IF(Y47&gt;Y40,1,0),0)+IF(BB47=BB41,IF(Y47&gt;Y41,1,0),0)+IF(BB47=BB42,IF(Y47&gt;Y42,1,0),0)+IF(BB47=BB43,IF(Y47&gt;Y43,1,0),0)+IF(BB47=BB44,IF(Y47&gt;Y44,1,0),0)+IF(BB47=BB45,IF(Y47&gt;Y45,1,0),0)+IF(BB47=BB46,IF(Y47&gt;Y46,1,0),0)+IF(BB47=BB47,IF(Y47&gt;Y47,1,0),0)+IF(BB47=BB48,IF(Y47&gt;Y48,1,0),0)+BB47</f>
        <v>19</v>
      </c>
      <c r="BE47" s="43">
        <f>IF(BD39=19,BB39,0)+IF(BD40=19,BB40,0)+IF(BD41=19,BB41,0)+IF(BD42=19,BB42,0)+IF(BD43=19,BB43,0)+IF(BD44=19,BB44,0)+IF(BD45=19,BB45,0)+IF(BD46=19,BB46,0)+IF(BD47=19,BB47,0)+IF(BD48=19,BB48,0)</f>
        <v>19</v>
      </c>
      <c r="BF47" s="41" t="str">
        <f>IF(BD39=19,X39,IF(BD40=19,X40,IF(BD41=19,X41,IF(BD42=19,X42,IF(BD43=19,X43,IF(BD44=19,X44,IF(BD45=19,X45,IF(BD46=19,X46,BG47))))))))</f>
        <v>Culopip</v>
      </c>
      <c r="BG47" s="41" t="str">
        <f>IF(BD47=19,X47,X48)</f>
        <v>Culopip</v>
      </c>
      <c r="BH47" s="41">
        <f>IF(BD39=19,AA39,0)+IF(BD40=19,AA40,0)+IF(BD41=19,AA41,0)+IF(BD42=19,AA42,0)+IF(BD43=19,AA43,0)+IF(BD44=19,AA44,0)+IF(BD45=19,AA45,0)+IF(BD46=19,AA46,0)+IF(BD47=19,AA47,0)+IF(BD48=19,AA48,0)</f>
        <v>0</v>
      </c>
      <c r="BI47" s="41">
        <f>IF(BD39=19,AC39,0)+IF(BD40=19,AC40,0)+IF(BD41=19,AC41,0)+IF(BD42=19,AC42,0)+IF(BD43=19,AC43,0)+IF(BD44=19,AC44,0)+IF(BD45=19,AC45,0)+IF(BD46=19,AC46,0)+IF(BD47=19,AC47,0)+IF(BD48=19,AC48,0)</f>
        <v>0</v>
      </c>
      <c r="BJ47" s="41">
        <f>IF(BD39=19,AF39,0)+IF(BD40=19,AF40,0)+IF(BD41=19,AF41,0)+IF(BD42=19,AF42,0)+IF(BD43=19,AF43,0)+IF(BD44=19,AF44,0)+IF(BD45=19,AF45,0)+IF(BD46=19,AF46,0)+IF(BD47=19,AF47,0)+IF(BD48=19,AF48,0)</f>
        <v>0</v>
      </c>
      <c r="BK47" s="41">
        <f>IF(BD39=19,AI39,0)+IF(BD40=19,AI40,0)+IF(BD41=19,AI41,0)+IF(BD42=19,AI42,0)+IF(BD43=19,AI43,0)+IF(BD44=19,AI44,0)+IF(BD45=19,AI45,0)+IF(BD46=19,AI46,0)+IF(BD47=19,AI47,0)+IF(BD48=19,AI48,0)</f>
        <v>0</v>
      </c>
      <c r="BL47" s="41">
        <f>IF(BD39=19,AK39,0)+IF(BD40=19,AK40,0)+IF(BD41=19,AK41,0)+IF(BD42=19,AK42,0)+IF(BD43=19,AK43,0)+IF(BD44=19,AK44,0)+IF(BD45=19,AK45,0)+IF(BD46=19,AK46,0)+IF(BD47=19,AK47,0)+IF(BD48=19,AK48,0)</f>
        <v>40</v>
      </c>
      <c r="BM47" s="41">
        <f>IF(BD39=19,AM39,0)+IF(BD40=19,AM40,0)+IF(BD41=19,AM41,0)+IF(BD42=19,AM42,0)+IF(BD43=19,AM43,0)+IF(BD44=19,AM44,0)+IF(BD45=19,AM45,0)+IF(BD46=19,AM46,0)+IF(BD47=19,AM47,0)+IF(BD48=19,AM48,0)</f>
        <v>10</v>
      </c>
      <c r="BN47" s="41">
        <f>IF(BD39=19,AO39,0)+IF(BD40=19,AO40,0)+IF(BD41=19,AO41,0)+IF(BD42=19,AO42,0)+IF(BD43=19,AO43,0)+IF(BD44=19,AO44,0)+IF(BD45=19,AO45,0)+IF(BD46=19,AO46,0)+IF(BD47=19,AO47,0)+IF(BD48=19,AO48,0)</f>
        <v>13</v>
      </c>
      <c r="BO47" s="41">
        <f>IF(BD39=19,AQ39,0)+IF(BD40=19,AQ40,0)+IF(BD41=19,AQ41,0)+IF(BD42=19,AQ42,0)+IF(BD43=19,AQ43,0)+IF(BD44=19,AQ44,0)+IF(BD45=19,AQ45,0)+IF(BD46=19,AQ46,0)+IF(BD47=19,AQ47,0)+IF(BD48=19,AQ48,0)</f>
        <v>17</v>
      </c>
      <c r="BP47" s="41">
        <f>IF(BD39=19,AT39,0)+IF(BD40=19,AT40,0)+IF(BD41=19,AT41,0)+IF(BD42=19,AT42,0)+IF(BD43=19,AT43,0)+IF(BD44=19,AT44,0)+IF(BD45=19,AT45,0)+IF(BD46=19,AT46,0)+IF(BD47=19,AT47,0)+IF(BD48=19,AT48,0)</f>
        <v>242</v>
      </c>
      <c r="BQ47" s="41">
        <f>IF(BD39=19,AW39,0)+IF(BD40=19,AW40,0)+IF(BD41=19,AW41,0)+IF(BD42=19,AW42,0)+IF(BD43=19,AW43,0)+IF(BD44=19,AW44,0)+IF(BD45=19,AW45,0)+IF(BD46=19,AW46,0)+IF(BD47=19,AW47,0)+IF(BD48=19,AW48,0)</f>
        <v>251</v>
      </c>
      <c r="BR47" s="42">
        <f>IF(BD39=19,AZ39,0)+IF(BD40=19,AZ40,0)+IF(BD41=19,AZ41,0)+IF(BD42=19,AZ42,0)+IF(BD43=19,AZ43,0)+IF(BD44=19,AZ44,0)+IF(BD45=19,AZ45,0)+IF(BD46=19,AZ46,0)+IF(BD47=19,AZ47,0)+IF(BD48=19,AZ48,0)</f>
        <v>43</v>
      </c>
    </row>
    <row r="48" spans="1:70" x14ac:dyDescent="0.15">
      <c r="A48" s="41"/>
      <c r="B48" s="41"/>
      <c r="C48" s="41"/>
      <c r="D48" s="41"/>
      <c r="E48" s="41"/>
      <c r="F48" s="41"/>
      <c r="G48" s="41"/>
      <c r="H48" s="41"/>
      <c r="I48" s="41"/>
      <c r="J48" s="42"/>
      <c r="K48" s="43" t="str">
        <f>[2]DB!K48</f>
        <v>Zico</v>
      </c>
      <c r="L48" s="41">
        <f>[2]DB!L48</f>
        <v>59</v>
      </c>
      <c r="M48" s="41">
        <f>[2]DB!N48</f>
        <v>0</v>
      </c>
      <c r="N48" s="41">
        <f>IF(OR(M48=1,Rækker!AN28="Disket",DB!V48&gt;5),1,0)</f>
        <v>0</v>
      </c>
      <c r="O48" s="41">
        <f>[2]DB!P48</f>
        <v>0</v>
      </c>
      <c r="P48" s="41">
        <f>IF(OR(O48=1,Rækker!AN28="Udmeldt"),1,0)</f>
        <v>0</v>
      </c>
      <c r="Q48" s="41">
        <f>[2]DB!S48</f>
        <v>0</v>
      </c>
      <c r="R48" s="41">
        <f>IF(Rækker!AN28="Res",1,0)</f>
        <v>0</v>
      </c>
      <c r="S48" s="41">
        <f t="shared" si="3"/>
        <v>0</v>
      </c>
      <c r="T48" s="41">
        <f>[2]DB!V48</f>
        <v>0</v>
      </c>
      <c r="U48" s="41">
        <f>IF(Rækker!AN28="MR",1,0)</f>
        <v>0</v>
      </c>
      <c r="V48" s="41">
        <f t="shared" si="4"/>
        <v>0</v>
      </c>
      <c r="W48" s="42" t="str">
        <f t="shared" si="5"/>
        <v/>
      </c>
      <c r="X48" s="43" t="str">
        <f>[2]DB!BF48</f>
        <v>IANRUSH</v>
      </c>
      <c r="Y48" s="41">
        <f>IF(X48=K28,L28,0)+IF(X48=K29,L29,0)+IF(X48=K30,L30,0)+IF(X48=K31,L31,0)+IF(X48=K32,L32,0)+IF(X48=K33,L33,0)+IF(X48=K34,L34,0)+IF(X48=K35,L35,0)+IF(X48=K36,L36,0)+IF(X48=K37,L37,0)+IF(X48=K39,L39,0)+IF(X48=K40,L40,0)+IF(X48=K41,L41,0)+IF(X48=K42,L42,0)+IF(X48=K43,L43,0)+IF(X48=K44,L44,0)+IF(X48=K45,L45,0)+IF(X48=K46,L46,0)+IF(X48=K47,L47,0)+IF(X48=K48,L48,0)</f>
        <v>26</v>
      </c>
      <c r="Z48" s="41">
        <f>[2]DB!BH48</f>
        <v>1</v>
      </c>
      <c r="AA48" s="41">
        <f>IF(X48=K28,N28,0)+IF(X48=K29,N29,0)+IF(X48=K30,N30,0)+IF(X48=K31,N31,0)+IF(X48=K32,N32,0)+IF(X48=K33,N33,0)+IF(X48=K34,N34,0)+IF(X48=K35,N35,0)+IF(X48=K36,N36,0)+IF(X48=K37,N37,0)+IF(X48=K39,N39,0)+IF(X48=K40,N40,0)+IF(X48=K41,N41,0)+IF(X48=K42,N42,0)+IF(X48=K43,N43,0)+IF(X48=K44,N44,0)+IF(X48=K45,N45,0)+IF(X48=K46,N46,0)+IF(X48=K47,N47,0)+IF(X48=K48,N48,0)</f>
        <v>1</v>
      </c>
      <c r="AB48" s="41">
        <f>[2]DB!BI48</f>
        <v>0</v>
      </c>
      <c r="AC48" s="41">
        <f>IF(X48=K28,P28,0)+IF(X48=K29,P29,0)+IF(X48=K30,P30,0)+IF(X48=K31,P31,0)+IF(X48=K32,P32,0)+IF(X48=K33,P33,0)+IF(X48=K34,P34,0)+IF(X48=K35,P35,0)+IF(X48=K36,P36,0)+IF(X48=K37,P37,0)+IF(X48=K39,P39,0)+IF(X48=K40,P40,0)+IF(X48=K41,P41,0)+IF(X48=K42,P42,0)+IF(X48=K43,P43,0)+IF(X48=K44,P44,0)+IF(X48=K45,P45,0)+IF(X48=K46,P46,0)+IF(X48=K47,P47,0)+IF(X48=K48,P48,0)</f>
        <v>0</v>
      </c>
      <c r="AD48" s="41">
        <f>[2]DB!BJ48</f>
        <v>5</v>
      </c>
      <c r="AE48" s="41">
        <f>IF(X48=K28,R28,0)+IF(X48=K29,R29,0)+IF(X48=K30,R30,0)+IF(X48=K31,R31,0)+IF(X48=K32,R32,0)+IF(X48=K33,R33,0)+IF(X48=K34,R34,0)+IF(X48=K35,R35,0)+IF(X48=K36,R36,0)+IF(X48=K37,R37,0)+IF(X48=K39,R39,0)+IF(X48=K40,R40,0)+IF(X48=K41,R41,0)+IF(X48=K42,R42,0)+IF(X48=K43,R43,0)+IF(X48=K44,R44,0)+IF(X48=K45,R45,0)+IF(X48=K46,R46,0)+IF(X48=K47,R47,0)+IF(X48=K48,R48,0)</f>
        <v>0</v>
      </c>
      <c r="AF48" s="41">
        <f t="shared" si="6"/>
        <v>5</v>
      </c>
      <c r="AG48" s="41">
        <f>[2]DB!BK48</f>
        <v>0</v>
      </c>
      <c r="AH48" s="41">
        <f>IF(X48=K28,U28,0)+IF(X48=K29,U29,0)+IF(X48=K30,U30,0)+IF(X48=K31,U31,0)+IF(X48=K32,U32,0)+IF(X48=K33,U33,0)+IF(X48=K34,U34,0)+IF(X48=K35,U35,0)+IF(X48=K36,U36,0)+IF(X48=K37,U37,0)+IF(X48=K39,U39,0)+IF(X48=K40,U40,0)+IF(X48=K41,U41,0)+IF(X48=K42,U42,0)+IF(X48=K43,U43,0)+IF(X48=K44,U44,0)+IF(X48=K45,U45,0)+IF(X48=K46,U46,0)+IF(X48=K47,U47,0)+IF(X48=K48,U48,0)</f>
        <v>0</v>
      </c>
      <c r="AI48" s="41">
        <f>IF(X48=K28,V28,0)+IF(X48=K29,V29,0)+IF(X48=K30,V30,0)+IF(X48=K31,V31,0)+IF(X48=K32,V32,0)+IF(X48=K33,V33,0)+IF(X48=K34,V34,0)+IF(X48=K35,V35,0)+IF(X48=K36,V36,0)+IF(X48=K37,V37,0)+IF(X48=K39,V39,0)+IF(X48=K40,V40,0)+IF(X48=K41,V41,0)+IF(X48=K42,V42,0)+IF(X48=K43,V43,0)+IF(X48=K44,V44,0)+IF(X48=K45,V45,0)+IF(X48=K46,V46,0)+IF(X48=K47,V47,0)+IF(X48=K48,V48,0)</f>
        <v>0</v>
      </c>
      <c r="AJ48" s="41">
        <f>[2]DB!BL48</f>
        <v>0</v>
      </c>
      <c r="AK48" s="41">
        <f t="shared" si="7"/>
        <v>0</v>
      </c>
      <c r="AL48" s="41">
        <f>[2]DB!BM48</f>
        <v>0</v>
      </c>
      <c r="AM48" s="41">
        <f t="shared" si="19"/>
        <v>0</v>
      </c>
      <c r="AN48" s="41">
        <f>[2]DB!BN48</f>
        <v>0</v>
      </c>
      <c r="AO48" s="41">
        <f t="shared" si="20"/>
        <v>0</v>
      </c>
      <c r="AP48" s="41">
        <f>[2]DB!BO48</f>
        <v>0</v>
      </c>
      <c r="AQ48" s="41">
        <f t="shared" si="21"/>
        <v>0</v>
      </c>
      <c r="AR48" s="41">
        <f>[2]DB!BP48</f>
        <v>0</v>
      </c>
      <c r="AS48" s="41">
        <f>IF(X48=E18,G18,0)+IF(X48=E19,G19,0)+IF(X48=E20,G20,0)+IF(X48=E21,G21,0)+IF(X48=E22,G22,0)+IF(X48=E24,G24,0)+IF(X48=E25,G25,0)+IF(X48=E26,G26,0)+IF(X48=E27,G27,0)+IF(X48=E28,G28,0)+IF(X48=F18,H18,0)+IF(X48=F19,H19,0)+IF(X48=F20,H20,0)+IF(X48=F21,H21,0)+IF(X48=F22,H22,0)+IF(X48=F24,H24,0)+IF(X48=F25,H25,0)+IF(X48=F26,H26,0)+IF(X48=F27,H27,0)+IF(X48=F28,H28,0)</f>
        <v>4</v>
      </c>
      <c r="AT48" s="41">
        <f t="shared" si="8"/>
        <v>0</v>
      </c>
      <c r="AU48" s="41">
        <f>[2]DB!BQ48</f>
        <v>0</v>
      </c>
      <c r="AV48" s="41">
        <f>IF(X48=E18,H18,0)+IF(X48=E19,H19,0)+IF(X48=E20,H20,0)+IF(X48=E21,H21,0)+IF(X48=E22,H22,0)+IF(X48=E24,H24,0)+IF(X48=E25,H25,0)+IF(X48=E26,H26,0)+IF(X48=E27,H27,0)+IF(X48=E28,H28,0)+IF(X48=F18,G18,0)+IF(X48=F19,G19,0)+IF(X48=F20,G20,0)+IF(X48=F21,G21,0)+IF(X48=F22,G22,0)+IF(X48=F24,G24,0)+IF(X48=F25,G25,0)+IF(X48=F26,G26,0)+IF(X48=F27,G27,0)+IF(X48=F28,G28,0)</f>
        <v>2</v>
      </c>
      <c r="AW48" s="41">
        <f t="shared" si="9"/>
        <v>0</v>
      </c>
      <c r="AX48" s="41">
        <f>[2]DB!BR48</f>
        <v>0</v>
      </c>
      <c r="AY48" s="41">
        <f t="shared" si="10"/>
        <v>0</v>
      </c>
      <c r="AZ48" s="41">
        <f t="shared" si="11"/>
        <v>0</v>
      </c>
      <c r="BA48" s="41">
        <f>[2]DB!BE48</f>
        <v>20</v>
      </c>
      <c r="BB48" s="41">
        <f>RANK(BC48,BC39:BC48,0)+10</f>
        <v>20</v>
      </c>
      <c r="BC48" s="41">
        <f t="shared" si="12"/>
        <v>0</v>
      </c>
      <c r="BD48" s="42">
        <f>IF(BB48=BB39,IF(Y48&gt;Y39,1,0),0)+IF(BB48=BB40,IF(Y48&gt;Y40,1,0),0)+IF(BB48=BB41,IF(Y48&gt;Y41,1,0),0)+IF(BB48=BB42,IF(Y48&gt;Y42,1,0),0)+IF(BB48=BB43,IF(Y48&gt;Y43,1,0),0)+IF(BB48=BB44,IF(Y48&gt;Y44,1,0),0)+IF(BB48=BB45,IF(Y48&gt;Y45,1,0),0)+IF(BB48=BB46,IF(Y48&gt;Y46,1,0),0)+IF(BB48=BB47,IF(Y48&gt;Y47,1,0),0)+IF(BB48=BB48,IF(Y48&gt;Y48,1,0),0)+BB48</f>
        <v>20</v>
      </c>
      <c r="BE48" s="43">
        <f>IF(BD39=20,BB39,0)+IF(BD40=20,BB40,0)+IF(BD41=20,BB41,0)+IF(BD42=20,BB42,0)+IF(BD43=20,BB43,0)+IF(BD44=20,BB44,0)+IF(BD45=20,BB45,0)+IF(BD46=20,BB46,0)+IF(BD47=20,BB47,0)+IF(BD48=20,BB48,0)</f>
        <v>20</v>
      </c>
      <c r="BF48" s="41" t="str">
        <f>IF(BD39=20,X39,IF(BD40=20,X40,IF(BD41=20,X41,IF(BD42=20,X42,IF(BD43=20,X43,IF(BD44=20,X44,IF(BD45=20,X45,IF(BD46=20,X46,BG48))))))))</f>
        <v>IANRUSH</v>
      </c>
      <c r="BG48" s="41" t="str">
        <f>IF(BD47=20,X47,X48)</f>
        <v>IANRUSH</v>
      </c>
      <c r="BH48" s="41">
        <f>IF(BD39=20,AA39,0)+IF(BD40=20,AA40,0)+IF(BD41=20,AA41,0)+IF(BD42=20,AA42,0)+IF(BD43=20,AA43,0)+IF(BD44=20,AA44,0)+IF(BD45=20,AA45,0)+IF(BD46=20,AA46,0)+IF(BD47=20,AA47,0)+IF(BD48=20,AA48,0)</f>
        <v>1</v>
      </c>
      <c r="BI48" s="41">
        <f>IF(BD39=20,AC39,0)+IF(BD40=20,AC40,0)+IF(BD41=20,AC41,0)+IF(BD42=20,AC42,0)+IF(BD43=20,AC43,0)+IF(BD44=20,AC44,0)+IF(BD45=20,AC45,0)+IF(BD46=20,AC46,0)+IF(BD47=20,AC47,0)+IF(BD48=20,AC48,0)</f>
        <v>0</v>
      </c>
      <c r="BJ48" s="41">
        <f>IF(BD39=20,AF39,0)+IF(BD40=20,AF40,0)+IF(BD41=20,AF41,0)+IF(BD42=20,AF42,0)+IF(BD43=20,AF43,0)+IF(BD44=20,AF44,0)+IF(BD45=20,AF45,0)+IF(BD46=20,AF46,0)+IF(BD47=20,AF47,0)+IF(BD48=20,AF48,0)</f>
        <v>5</v>
      </c>
      <c r="BK48" s="41">
        <f>IF(BD39=20,AI39,0)+IF(BD40=20,AI40,0)+IF(BD41=20,AI41,0)+IF(BD42=20,AI42,0)+IF(BD43=20,AI43,0)+IF(BD44=20,AI44,0)+IF(BD45=20,AI45,0)+IF(BD46=20,AI46,0)+IF(BD47=20,AI47,0)+IF(BD48=20,AI48,0)</f>
        <v>0</v>
      </c>
      <c r="BL48" s="41">
        <f>IF(BD39=20,AK39,0)+IF(BD40=20,AK40,0)+IF(BD41=20,AK41,0)+IF(BD42=20,AK42,0)+IF(BD43=20,AK43,0)+IF(BD44=20,AK44,0)+IF(BD45=20,AK45,0)+IF(BD46=20,AK46,0)+IF(BD47=20,AK47,0)+IF(BD48=20,AK48,0)</f>
        <v>0</v>
      </c>
      <c r="BM48" s="41">
        <f>IF(BD39=20,AM39,0)+IF(BD40=20,AM40,0)+IF(BD41=20,AM41,0)+IF(BD42=20,AM42,0)+IF(BD43=20,AM43,0)+IF(BD44=20,AM44,0)+IF(BD45=20,AM45,0)+IF(BD46=20,AM46,0)+IF(BD47=20,AM47,0)+IF(BD48=20,AM48,0)</f>
        <v>0</v>
      </c>
      <c r="BN48" s="41">
        <f>IF(BD39=20,AO39,0)+IF(BD40=20,AO40,0)+IF(BD41=20,AO41,0)+IF(BD42=20,AO42,0)+IF(BD43=20,AO43,0)+IF(BD44=20,AO44,0)+IF(BD45=20,AO45,0)+IF(BD46=20,AO46,0)+IF(BD47=20,AO47,0)+IF(BD48=20,AO48,0)</f>
        <v>0</v>
      </c>
      <c r="BO48" s="41">
        <f>IF(BD39=20,AQ39,0)+IF(BD40=20,AQ40,0)+IF(BD41=20,AQ41,0)+IF(BD42=20,AQ42,0)+IF(BD43=20,AQ43,0)+IF(BD44=20,AQ44,0)+IF(BD45=20,AQ45,0)+IF(BD46=20,AQ46,0)+IF(BD47=20,AQ47,0)+IF(BD48=20,AQ48,0)</f>
        <v>0</v>
      </c>
      <c r="BP48" s="41">
        <f>IF(BD39=20,AT39,0)+IF(BD40=20,AT40,0)+IF(BD41=20,AT41,0)+IF(BD42=20,AT42,0)+IF(BD43=20,AT43,0)+IF(BD44=20,AT44,0)+IF(BD45=20,AT45,0)+IF(BD46=20,AT46,0)+IF(BD47=20,AT47,0)+IF(BD48=20,AT48,0)</f>
        <v>0</v>
      </c>
      <c r="BQ48" s="41">
        <f>IF(BD39=20,AW39,0)+IF(BD40=20,AW40,0)+IF(BD41=20,AW41,0)+IF(BD42=20,AW42,0)+IF(BD43=20,AW43,0)+IF(BD44=20,AW44,0)+IF(BD45=20,AW45,0)+IF(BD46=20,AW46,0)+IF(BD47=20,AW47,0)+IF(BD48=20,AW48,0)</f>
        <v>0</v>
      </c>
      <c r="BR48" s="42">
        <f>IF(BD39=20,AZ39,0)+IF(BD40=20,AZ40,0)+IF(BD41=20,AZ41,0)+IF(BD42=20,AZ42,0)+IF(BD43=20,AZ43,0)+IF(BD44=20,AZ44,0)+IF(BD45=20,AZ45,0)+IF(BD46=20,AZ46,0)+IF(BD47=20,AZ47,0)+IF(BD48=20,AZ48,0)</f>
        <v>0</v>
      </c>
    </row>
    <row r="49" spans="1:70" x14ac:dyDescent="0.15">
      <c r="A49" s="41"/>
      <c r="B49" s="41"/>
      <c r="C49" s="41"/>
      <c r="D49" s="41"/>
      <c r="E49" s="41"/>
      <c r="F49" s="41"/>
      <c r="G49" s="41"/>
      <c r="H49" s="41"/>
      <c r="I49" s="41"/>
      <c r="J49" s="42"/>
      <c r="K49" s="43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2"/>
      <c r="X49" s="43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2"/>
      <c r="BE49" s="43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2"/>
    </row>
    <row r="50" spans="1:70" x14ac:dyDescent="0.15">
      <c r="A50" s="41"/>
      <c r="B50" s="41"/>
      <c r="C50" s="41"/>
      <c r="D50" s="41"/>
      <c r="E50" s="41"/>
      <c r="F50" s="41"/>
      <c r="G50" s="41"/>
      <c r="H50" s="41"/>
      <c r="I50" s="41"/>
      <c r="J50" s="42"/>
      <c r="K50" s="43" t="str">
        <f>[2]DB!K50</f>
        <v>Anfield</v>
      </c>
      <c r="L50" s="41">
        <f>[2]DB!L50</f>
        <v>3</v>
      </c>
      <c r="M50" s="41">
        <f>[2]DB!N50</f>
        <v>0</v>
      </c>
      <c r="N50" s="41">
        <f>IF(OR(M50=1,Rækker!B49="Disket",DB!V50&gt;5),1,0)</f>
        <v>0</v>
      </c>
      <c r="O50" s="41">
        <f>[2]DB!P50</f>
        <v>0</v>
      </c>
      <c r="P50" s="41">
        <f>IF(OR(O50=1,Rækker!B49="Udmeldt"),1,0)</f>
        <v>0</v>
      </c>
      <c r="Q50" s="41">
        <f>[2]DB!S50</f>
        <v>0</v>
      </c>
      <c r="R50" s="41">
        <f>IF(Rækker!B49="Res",1,0)</f>
        <v>0</v>
      </c>
      <c r="S50" s="41">
        <f t="shared" si="3"/>
        <v>0</v>
      </c>
      <c r="T50" s="41">
        <f>[2]DB!V50</f>
        <v>0</v>
      </c>
      <c r="U50" s="41">
        <f>IF(Rækker!B49="MR",1,0)</f>
        <v>0</v>
      </c>
      <c r="V50" s="41">
        <f t="shared" si="4"/>
        <v>0</v>
      </c>
      <c r="W50" s="42" t="str">
        <f t="shared" si="5"/>
        <v/>
      </c>
      <c r="X50" s="43" t="str">
        <f>[2]DB!BF50</f>
        <v>Mauer</v>
      </c>
      <c r="Y50" s="41">
        <f>IF(X50=K50,L50,0)+IF(X50=K51,L51,0)+IF(X50=K52,L52,0)+IF(X50=K53,L53,0)+IF(X50=K54,L54,0)+IF(X50=K55,L55,0)+IF(X50=K56,L56,0)+IF(X50=K57,L57,0)+IF(X50=K58,L58,0)+IF(X50=K59,L59,0)+IF(X50=K61,L61,0)+IF(X50=K62,L62,0)+IF(X50=K63,L63,0)+IF(X50=K64,L64,0)+IF(X50=K65,L65,0)+IF(X50=K66,L66,0)+IF(X50=K67,L67,0)+IF(X50=K68,L68,0)+IF(X50=K69,L69,0)+IF(X50=K70,L70,0)</f>
        <v>38</v>
      </c>
      <c r="Z50" s="41">
        <f>[2]DB!BH50</f>
        <v>0</v>
      </c>
      <c r="AA50" s="41">
        <f>IF(X50=K50,N50,0)+IF(X50=K51,N51,0)+IF(X50=K52,N52,0)+IF(X50=K53,N53,0)+IF(X50=K54,N54,0)+IF(X50=K55,N55,0)+IF(X50=K56,N56,0)+IF(X50=K57,N57,0)+IF(X50=K58,N58,0)+IF(X50=K59,N59,0)+IF(X50=K61,N61,0)+IF(X50=K62,N62,0)+IF(X50=K63,N63,0)+IF(X50=K64,N64,0)+IF(X50=K65,N65,0)+IF(X50=K66,N66,0)+IF(X50=K67,N67,0)+IF(X50=K68,N68,0)+IF(X50=K69,N69,0)+IF(X50=K70,N70,0)</f>
        <v>0</v>
      </c>
      <c r="AB50" s="41">
        <f>[2]DB!BI50</f>
        <v>0</v>
      </c>
      <c r="AC50" s="41">
        <f>IF(X50=K50,P50,0)+IF(X50=K51,P51,0)+IF(X50=K52,P52,0)+IF(X50=K53,P53,0)+IF(X50=K54,P54,0)+IF(X50=K55,P55,0)+IF(X50=K56,P56,0)+IF(X50=K57,P57,0)+IF(X50=K58,P58,0)+IF(X50=K59,P59,0)+IF(X50=K61,P61,0)+IF(X50=K62,P62,0)+IF(X50=K63,P63,0)+IF(X50=K64,P64,0)+IF(X50=K65,P65,0)+IF(X50=K66,P66,0)+IF(X50=K67,P67,0)+IF(X50=K68,P68,0)+IF(X50=K69,P69,0)+IF(X50=K70,P70,0)</f>
        <v>0</v>
      </c>
      <c r="AD50" s="41">
        <f>[2]DB!BJ50</f>
        <v>2</v>
      </c>
      <c r="AE50" s="41">
        <f>IF(X50=K50,R50,0)+IF(X50=K51,R51,0)+IF(X50=K52,R52,0)+IF(X50=K53,R53,0)+IF(X50=K54,R54,0)+IF(X50=K55,R55,0)+IF(X50=K56,R56,0)+IF(X50=K57,R57,0)+IF(X50=K58,R58,0)+IF(X50=K59,R59,0)+IF(X50=K61,R61,0)+IF(X50=K62,R62,0)+IF(X50=K63,R63,0)+IF(X50=K64,R64,0)+IF(X50=K65,R65,0)+IF(X50=K66,R66,0)+IF(X50=K67,R67,0)+IF(X50=K68,R68,0)+IF(X50=K69,R69,0)+IF(X50=K70,R70,0)</f>
        <v>0</v>
      </c>
      <c r="AF50" s="41">
        <f t="shared" si="6"/>
        <v>2</v>
      </c>
      <c r="AG50" s="41">
        <f>[2]DB!BK50</f>
        <v>0</v>
      </c>
      <c r="AH50" s="41">
        <f>IF(X50=K50,U50,0)+IF(X50=K51,U51,0)+IF(X50=K52,U52,0)+IF(X50=K53,U53,0)+IF(X50=K54,U54,0)+IF(X50=K55,U55,0)+IF(X50=K56,U56,0)+IF(X50=K57,U57,0)+IF(X50=K58,U58,0)+IF(X50=K59,U59,0)+IF(X50=K61,U61,0)+IF(X50=K62,U62,0)+IF(X50=K63,U63,0)+IF(X50=K64,U64,0)+IF(X50=K65,U65,0)+IF(X50=K66,U66,0)+IF(X50=K67,U67,0)+IF(X50=K68,U68,0)+IF(X50=K69,U69,0)+IF(X50=K70,U70,0)</f>
        <v>0</v>
      </c>
      <c r="AI50" s="41">
        <f>IF(X50=K50,V50,0)+IF(X50=K51,V51,0)+IF(X50=K52,V52,0)+IF(X50=K53,V53,0)+IF(X50=K54,V54,0)+IF(X50=K55,V55,0)+IF(X50=K56,V56,0)+IF(X50=K57,V57,0)+IF(X50=K58,V58,0)+IF(X50=K59,V59,0)+IF(X50=K61,V61,0)+IF(X50=K62,V62,0)+IF(X50=K63,V63,0)+IF(X50=K64,V64,0)+IF(X50=K65,V65,0)+IF(X50=K66,V66,0)+IF(X50=K67,V67,0)+IF(X50=K68,V68,0)+IF(X50=K69,V69,0)+IF(X50=K70,V70,0)</f>
        <v>0</v>
      </c>
      <c r="AJ50" s="41">
        <f>[2]DB!BL50</f>
        <v>39</v>
      </c>
      <c r="AK50" s="41">
        <f t="shared" si="7"/>
        <v>40</v>
      </c>
      <c r="AL50" s="41">
        <f>[2]DB!BM50</f>
        <v>20</v>
      </c>
      <c r="AM50" s="41">
        <f t="shared" ref="AM50:AM59" si="22">IF(OR(AA50=1,AC50=1),0,IF(AH50=1,AL50,IF(AS50&gt;AV50,AL50+1,AL50)))</f>
        <v>21</v>
      </c>
      <c r="AN50" s="41">
        <f>[2]DB!BN50</f>
        <v>9</v>
      </c>
      <c r="AO50" s="41">
        <f t="shared" ref="AO50:AO59" si="23">IF(OR(AA50=1,AC50=1),0,IF(AH50=1,AN50,IF(AS50=AV50,AN50+1,AN50)))</f>
        <v>9</v>
      </c>
      <c r="AP50" s="41">
        <f>[2]DB!BO50</f>
        <v>10</v>
      </c>
      <c r="AQ50" s="41">
        <f t="shared" ref="AQ50:AQ59" si="24">IF(OR(AA50=1,AC50=1),0,IF(AH50=1,AP50+1,IF(AS50&lt;AV50,AP50+1,AP50)))</f>
        <v>10</v>
      </c>
      <c r="AR50" s="41">
        <f>[2]DB!BP50</f>
        <v>253</v>
      </c>
      <c r="AS50" s="41">
        <f>IF(X50=E30,G30,0)+IF(X50=E31,G31,0)+IF(X50=E32,G32,0)+IF(X50=E33,G33,0)+IF(X50=E34,G34,0)+IF(X50=E36,G36,0)+IF(X50=E37,G37,0)+IF(X50=E38,G38,0)+IF(X50=E39,G39,0)+IF(X50=E40,G40,0)+IF(X50=F30,H30,0)+IF(X50=F31,H31,0)+IF(X50=F32,H32,0)+IF(X50=F33,H33,0)+IF(X50=F34,H34,0)+IF(X50=F36,H36,0)+IF(X50=F37,H37,0)+IF(X50=F38,H38,0)+IF(X50=F39,H39,0)+IF(X50=F40,H40,0)</f>
        <v>4</v>
      </c>
      <c r="AT50" s="41">
        <f t="shared" si="8"/>
        <v>257</v>
      </c>
      <c r="AU50" s="41">
        <f>[2]DB!BQ50</f>
        <v>233</v>
      </c>
      <c r="AV50" s="41">
        <f>IF(X50=E30,H30,0)+IF(X50=E31,H31,0)+IF(X50=E32,H32,0)+IF(X50=E33,H33,0)+IF(X50=E34,H34,0)+IF(X50=E36,H36,0)+IF(X50=E37,H37,0)+IF(X50=E38,H38,0)+IF(X50=E39,H39,0)+IF(X50=E40,H40,0)+IF(X50=F30,G30,0)+IF(X50=F31,G31,0)+IF(X50=F32,G32,0)+IF(X50=F33,G33,0)+IF(X50=F34,G34,0)+IF(X50=F36,G36,0)+IF(X50=F37,G37,0)+IF(X50=F38,G38,0)+IF(X50=F39,G39,0)+IF(X50=F40,G40,0)</f>
        <v>3</v>
      </c>
      <c r="AW50" s="41">
        <f t="shared" si="9"/>
        <v>236</v>
      </c>
      <c r="AX50" s="41">
        <f>[2]DB!BR50</f>
        <v>69</v>
      </c>
      <c r="AY50" s="41">
        <f t="shared" si="10"/>
        <v>3</v>
      </c>
      <c r="AZ50" s="41">
        <f t="shared" si="11"/>
        <v>72</v>
      </c>
      <c r="BA50" s="41">
        <f>[2]DB!BE50</f>
        <v>1</v>
      </c>
      <c r="BB50" s="41">
        <f>RANK(BC50,BC50:BC59,0)</f>
        <v>1</v>
      </c>
      <c r="BC50" s="41">
        <f t="shared" si="12"/>
        <v>745464</v>
      </c>
      <c r="BD50" s="42">
        <f>IF(BB50=BB50,IF(Y50&gt;Y50,1,0),0)+IF(BB50=BB51,IF(Y50&gt;Y51,1,0),0)+IF(BB50=BB52,IF(Y50&gt;Y52,1,0),0)+IF(BB50=BB53,IF(Y50&gt;Y53,1,0),0)+IF(BB50=BB54,IF(Y50&gt;Y54,1,0),0)+IF(BB50=BB55,IF(Y50&gt;Y55,1,0),0)+IF(BB50=BB56,IF(Y50&gt;Y56,1,0),0)+IF(BB50=BB57,IF(Y50&gt;Y57,1,0),0)+IF(BB50=BB58,IF(Y50&gt;Y58,1,0),0)+IF(BB50=BB59,IF(Y50&gt;Y59,1,0),0)+BB50</f>
        <v>1</v>
      </c>
      <c r="BE50" s="43">
        <f>IF(BD50=1,BB50,0)+IF(BD51=1,BB51,0)+IF(BD52=1,BB52,0)+IF(BD53=1,BB53,0)+IF(BD54=1,BB54,0)+IF(BD55=1,BB55,0)+IF(BD56=1,BB56,0)+IF(BD57=1,BB57,0)+IF(BD58=1,BB58,0)+IF(BD59=1,BB59,0)</f>
        <v>1</v>
      </c>
      <c r="BF50" s="41" t="str">
        <f>IF(BD50=1,X50,IF(BD51=1,X51,IF(BD52=1,X52,IF(BD53=1,X53,IF(BD54=1,X54,IF(BD55=1,X55,IF(BD56=1,X56,IF(BD57=1,X57,BG50))))))))</f>
        <v>Mauer</v>
      </c>
      <c r="BG50" s="41" t="str">
        <f>IF(BD58=1,X58,X59)</f>
        <v>Højgård</v>
      </c>
      <c r="BH50" s="41">
        <f>IF(BD50=1,AA50,0)+IF(BD51=1,AA51,0)+IF(BD52=1,AA52,0)+IF(BD53=1,AA53,0)+IF(BD54=1,AA54,0)+IF(BD55=1,AA55,0)+IF(BD56=1,AA56,0)+IF(BD57=1,AA57,0)+IF(BD58=1,AA58,0)+IF(BD59=1,AA59,0)</f>
        <v>0</v>
      </c>
      <c r="BI50" s="41">
        <f>IF(BD50=1,AC50,0)+IF(BD51=1,AC51,0)+IF(BD52=1,AC52,0)+IF(BD53=1,AC53,0)+IF(BD54=1,AC54,0)+IF(BD55=1,AC55,0)+IF(BD56=1,AC56,0)+IF(BD57=1,AC57,0)+IF(BD58=1,AC58,0)+IF(BD59=1,AC59,0)</f>
        <v>0</v>
      </c>
      <c r="BJ50" s="41">
        <f>IF(BD50=1,AF50,0)+IF(BD51=1,AF51,0)+IF(BD52=1,AF52,0)+IF(BD53=1,AF53,0)+IF(BD54=1,AF54,0)+IF(BD55=1,AF55,0)+IF(BD56=1,AF56,0)+IF(BD57=1,AF57,0)+IF(BD58=1,AF58,0)+IF(BD59=1,AF59,0)</f>
        <v>2</v>
      </c>
      <c r="BK50" s="41">
        <f>IF(BD50=1,AI50,0)+IF(BD51=1,AI51,0)+IF(BD52=1,AI52,0)+IF(BD53=1,AI53,0)+IF(BD54=1,AI54,0)+IF(BD55=1,AI55,0)+IF(BD56=1,AI56,0)+IF(BD57=1,AI57,0)+IF(BD58=1,AI58,0)+IF(BD59=1,AI59,0)</f>
        <v>0</v>
      </c>
      <c r="BL50" s="41">
        <f>IF(BD50=1,AK50,0)+IF(BD51=1,AK51,0)+IF(BD52=1,AK52,0)+IF(BD53=1,AK53,0)+IF(BD54=1,AK54,0)+IF(BD55=1,AK55,0)+IF(BD56=1,AK56,0)+IF(BD57=1,AK57,0)+IF(BD58=1,AK58,0)+IF(BD59=1,AK59,0)</f>
        <v>40</v>
      </c>
      <c r="BM50" s="41">
        <f>IF(BD50=1,AM50,0)+IF(BD51=1,AM51,0)+IF(BD52=1,AM52,0)+IF(BD53=1,AM53,0)+IF(BD54=1,AM54,0)+IF(BD55=1,AM55,0)+IF(BD56=1,AM56,0)+IF(BD57=1,AM57,0)+IF(BD58=1,AM58,0)+IF(BD59=1,AM59,0)</f>
        <v>21</v>
      </c>
      <c r="BN50" s="41">
        <f>IF(BD50=1,AO50,0)+IF(BD51=1,AO51,0)+IF(BD52=1,AO52,0)+IF(BD53=1,AO53,0)+IF(BD54=1,AO54,0)+IF(BD55=1,AO55,0)+IF(BD56=1,AO56,0)+IF(BD57=1,AO57,0)+IF(BD58=1,AO58,0)+IF(BD59=1,AO59,0)</f>
        <v>9</v>
      </c>
      <c r="BO50" s="41">
        <f>IF(BD50=1,AQ50,0)+IF(BD51=1,AQ51,0)+IF(BD52=1,AQ52,0)+IF(BD53=1,AQ53,0)+IF(BD54=1,AQ54,0)+IF(BD55=1,AQ55,0)+IF(BD56=1,AQ56,0)+IF(BD57=1,AQ57,0)+IF(BD58=1,AQ58,0)+IF(BD59=1,AQ59,0)</f>
        <v>10</v>
      </c>
      <c r="BP50" s="41">
        <f>IF(BD50=1,AT50,0)+IF(BD51=1,AT51,0)+IF(BD52=1,AT52,0)+IF(BD53=1,AT53,0)+IF(BD54=1,AT54,0)+IF(BD55=1,AT55,0)+IF(BD56=1,AT56,0)+IF(BD57=1,AT57,0)+IF(BD58=1,AT58,0)+IF(BD59=1,AT59,0)</f>
        <v>257</v>
      </c>
      <c r="BQ50" s="41">
        <f>IF(BD50=1,AW50,0)+IF(BD51=1,AW51,0)+IF(BD52=1,AW52,0)+IF(BD53=1,AW53,0)+IF(BD54=1,AW54,0)+IF(BD55=1,AW55,0)+IF(BD56=1,AW56,0)+IF(BD57=1,AW57,0)+IF(BD58=1,AW58,0)+IF(BD59=1,AW59,0)</f>
        <v>236</v>
      </c>
      <c r="BR50" s="42">
        <f>IF(BD50=1,AZ50,0)+IF(BD51=1,AZ51,0)+IF(BD52=1,AZ52,0)+IF(BD53=1,AZ53,0)+IF(BD54=1,AZ54,0)+IF(BD55=1,AZ55,0)+IF(BD56=1,AZ56,0)+IF(BD57=1,AZ57,0)+IF(BD58=1,AZ58,0)+IF(BD59=1,AZ59,0)</f>
        <v>72</v>
      </c>
    </row>
    <row r="51" spans="1:70" x14ac:dyDescent="0.15">
      <c r="A51" s="41"/>
      <c r="B51" s="41"/>
      <c r="C51" s="41"/>
      <c r="D51" s="41"/>
      <c r="E51" s="41"/>
      <c r="F51" s="41"/>
      <c r="G51" s="41"/>
      <c r="H51" s="41"/>
      <c r="I51" s="41"/>
      <c r="J51" s="42"/>
      <c r="K51" s="43" t="str">
        <f>[2]DB!K51</f>
        <v>brula</v>
      </c>
      <c r="L51" s="41">
        <f>[2]DB!L51</f>
        <v>6</v>
      </c>
      <c r="M51" s="41">
        <f>[2]DB!N51</f>
        <v>0</v>
      </c>
      <c r="N51" s="41">
        <f>IF(OR(M51=1,Rækker!D49="Disket",DB!V51&gt;5),1,0)</f>
        <v>0</v>
      </c>
      <c r="O51" s="41">
        <f>[2]DB!P51</f>
        <v>0</v>
      </c>
      <c r="P51" s="41">
        <f>IF(OR(O51=1,Rækker!D49="Udmeldt"),1,0)</f>
        <v>0</v>
      </c>
      <c r="Q51" s="41">
        <f>[2]DB!S51</f>
        <v>0</v>
      </c>
      <c r="R51" s="41">
        <f>IF(Rækker!D49="Res",1,0)</f>
        <v>0</v>
      </c>
      <c r="S51" s="41">
        <f t="shared" si="3"/>
        <v>0</v>
      </c>
      <c r="T51" s="41">
        <f>[2]DB!V51</f>
        <v>0</v>
      </c>
      <c r="U51" s="41">
        <f>IF(Rækker!D49="MR",1,0)</f>
        <v>0</v>
      </c>
      <c r="V51" s="41">
        <f t="shared" si="4"/>
        <v>0</v>
      </c>
      <c r="W51" s="42" t="str">
        <f t="shared" si="5"/>
        <v/>
      </c>
      <c r="X51" s="43" t="str">
        <f>[2]DB!BF51</f>
        <v>McCoist</v>
      </c>
      <c r="Y51" s="41">
        <f>IF(X51=K50,L50,0)+IF(X51=K51,L51,0)+IF(X51=K52,L52,0)+IF(X51=K53,L53,0)+IF(X51=K54,L54,0)+IF(X51=K55,L55,0)+IF(X51=K56,L56,0)+IF(X51=K57,L57,0)+IF(X51=K58,L58,0)+IF(X51=K59,L59,0)+IF(X51=K61,L61,0)+IF(X51=K62,L62,0)+IF(X51=K63,L63,0)+IF(X51=K64,L64,0)+IF(X51=K65,L65,0)+IF(X51=K66,L66,0)+IF(X51=K67,L67,0)+IF(X51=K68,L68,0)+IF(X51=K69,L69,0)+IF(X51=K70,L70,0)</f>
        <v>39</v>
      </c>
      <c r="Z51" s="41">
        <f>[2]DB!BH51</f>
        <v>0</v>
      </c>
      <c r="AA51" s="41">
        <f>IF(X51=K50,N50,0)+IF(X51=K51,N51,0)+IF(X51=K52,N52,0)+IF(X51=K53,N53,0)+IF(X51=K54,N54,0)+IF(X51=K55,N55,0)+IF(X51=K56,N56,0)+IF(X51=K57,N57,0)+IF(X51=K58,N58,0)+IF(X51=K59,N59,0)+IF(X51=K61,N61,0)+IF(X51=K62,N62,0)+IF(X51=K63,N63,0)+IF(X51=K64,N64,0)+IF(X51=K65,N65,0)+IF(X51=K66,N66,0)+IF(X51=K67,N67,0)+IF(X51=K68,N68,0)+IF(X51=K69,N69,0)+IF(X51=K70,N70,0)</f>
        <v>0</v>
      </c>
      <c r="AB51" s="41">
        <f>[2]DB!BI51</f>
        <v>0</v>
      </c>
      <c r="AC51" s="41">
        <f>IF(X51=K50,P50,0)+IF(X51=K51,P51,0)+IF(X51=K52,P52,0)+IF(X51=K53,P53,0)+IF(X51=K54,P54,0)+IF(X51=K55,P55,0)+IF(X51=K56,P56,0)+IF(X51=K57,P57,0)+IF(X51=K58,P58,0)+IF(X51=K59,P59,0)+IF(X51=K61,P61,0)+IF(X51=K62,P62,0)+IF(X51=K63,P63,0)+IF(X51=K64,P64,0)+IF(X51=K65,P65,0)+IF(X51=K66,P66,0)+IF(X51=K67,P67,0)+IF(X51=K68,P68,0)+IF(X51=K69,P69,0)+IF(X51=K70,P70,0)</f>
        <v>0</v>
      </c>
      <c r="AD51" s="41">
        <f>[2]DB!BJ51</f>
        <v>0</v>
      </c>
      <c r="AE51" s="41">
        <f>IF(X51=K50,R50,0)+IF(X51=K51,R51,0)+IF(X51=K52,R52,0)+IF(X51=K53,R53,0)+IF(X51=K54,R54,0)+IF(X51=K55,R55,0)+IF(X51=K56,R56,0)+IF(X51=K57,R57,0)+IF(X51=K58,R58,0)+IF(X51=K59,R59,0)+IF(X51=K61,R61,0)+IF(X51=K62,R62,0)+IF(X51=K63,R63,0)+IF(X51=K64,R64,0)+IF(X51=K65,R65,0)+IF(X51=K66,R66,0)+IF(X51=K67,R67,0)+IF(X51=K68,R68,0)+IF(X51=K69,R69,0)+IF(X51=K70,R70,0)</f>
        <v>0</v>
      </c>
      <c r="AF51" s="41">
        <f t="shared" si="6"/>
        <v>0</v>
      </c>
      <c r="AG51" s="41">
        <f>[2]DB!BK51</f>
        <v>0</v>
      </c>
      <c r="AH51" s="41">
        <f>IF(X51=K50,U50,0)+IF(X51=K51,U51,0)+IF(X51=K52,U52,0)+IF(X51=K53,U53,0)+IF(X51=K54,U54,0)+IF(X51=K55,U55,0)+IF(X51=K56,U56,0)+IF(X51=K57,U57,0)+IF(X51=K58,U58,0)+IF(X51=K59,U59,0)+IF(X51=K61,U61,0)+IF(X51=K62,U62,0)+IF(X51=K63,U63,0)+IF(X51=K64,U64,0)+IF(X51=K65,U65,0)+IF(X51=K66,U66,0)+IF(X51=K67,U67,0)+IF(X51=K68,U68,0)+IF(X51=K69,U69,0)+IF(X51=K70,U70,0)</f>
        <v>0</v>
      </c>
      <c r="AI51" s="41">
        <f>IF(X51=K50,V50,0)+IF(X51=K51,V51,0)+IF(X51=K52,V52,0)+IF(X51=K53,V53,0)+IF(X51=K54,V54,0)+IF(X51=K55,V55,0)+IF(X51=K56,V56,0)+IF(X51=K57,V57,0)+IF(X51=K58,V58,0)+IF(X51=K59,V59,0)+IF(X51=K61,V61,0)+IF(X51=K62,V62,0)+IF(X51=K63,V63,0)+IF(X51=K64,V64,0)+IF(X51=K65,V65,0)+IF(X51=K66,V66,0)+IF(X51=K67,V67,0)+IF(X51=K68,V68,0)+IF(X51=K69,V69,0)+IF(X51=K70,V70,0)</f>
        <v>0</v>
      </c>
      <c r="AJ51" s="41">
        <f>[2]DB!BL51</f>
        <v>39</v>
      </c>
      <c r="AK51" s="41">
        <f t="shared" si="7"/>
        <v>40</v>
      </c>
      <c r="AL51" s="41">
        <f>[2]DB!BM51</f>
        <v>17</v>
      </c>
      <c r="AM51" s="41">
        <f t="shared" si="22"/>
        <v>18</v>
      </c>
      <c r="AN51" s="41">
        <f>[2]DB!BN51</f>
        <v>13</v>
      </c>
      <c r="AO51" s="41">
        <f t="shared" si="23"/>
        <v>13</v>
      </c>
      <c r="AP51" s="41">
        <f>[2]DB!BO51</f>
        <v>9</v>
      </c>
      <c r="AQ51" s="41">
        <f t="shared" si="24"/>
        <v>9</v>
      </c>
      <c r="AR51" s="41">
        <f>[2]DB!BP51</f>
        <v>254</v>
      </c>
      <c r="AS51" s="41">
        <f>IF(X51=E30,G30,0)+IF(X51=E31,G31,0)+IF(X51=E32,G32,0)+IF(X51=E33,G33,0)+IF(X51=E34,G34,0)+IF(X51=E36,G36,0)+IF(X51=E37,G37,0)+IF(X51=E38,G38,0)+IF(X51=E39,G39,0)+IF(X51=E40,G40,0)+IF(X51=F30,H30,0)+IF(X51=F31,H31,0)+IF(X51=F32,H32,0)+IF(X51=F33,H33,0)+IF(X51=F34,H34,0)+IF(X51=F36,H36,0)+IF(X51=F37,H37,0)+IF(X51=F38,H38,0)+IF(X51=F39,H39,0)+IF(X51=F40,H40,0)</f>
        <v>5</v>
      </c>
      <c r="AT51" s="41">
        <f t="shared" si="8"/>
        <v>259</v>
      </c>
      <c r="AU51" s="41">
        <f>[2]DB!BQ51</f>
        <v>234</v>
      </c>
      <c r="AV51" s="41">
        <f>IF(X51=E30,H30,0)+IF(X51=E31,H31,0)+IF(X51=E32,H32,0)+IF(X51=E33,H33,0)+IF(X51=E34,H34,0)+IF(X51=E36,H36,0)+IF(X51=E37,H37,0)+IF(X51=E38,H38,0)+IF(X51=E39,H39,0)+IF(X51=E40,H40,0)+IF(X51=F30,G30,0)+IF(X51=F31,G31,0)+IF(X51=F32,G32,0)+IF(X51=F33,G33,0)+IF(X51=F34,G34,0)+IF(X51=F36,G36,0)+IF(X51=F37,G37,0)+IF(X51=F38,G38,0)+IF(X51=F39,G39,0)+IF(X51=F40,G40,0)</f>
        <v>3</v>
      </c>
      <c r="AW51" s="41">
        <f t="shared" si="9"/>
        <v>237</v>
      </c>
      <c r="AX51" s="41">
        <f>[2]DB!BR51</f>
        <v>64</v>
      </c>
      <c r="AY51" s="41">
        <f t="shared" si="10"/>
        <v>3</v>
      </c>
      <c r="AZ51" s="41">
        <f t="shared" si="11"/>
        <v>67</v>
      </c>
      <c r="BA51" s="41">
        <f>[2]DB!BE51</f>
        <v>2</v>
      </c>
      <c r="BB51" s="41">
        <f>RANK(BC51,BC50:BC59,0)</f>
        <v>2</v>
      </c>
      <c r="BC51" s="41">
        <f t="shared" si="12"/>
        <v>695663</v>
      </c>
      <c r="BD51" s="42">
        <f>IF(BB51=BB50,IF(Y51&gt;Y50,1,0),0)+IF(BB51=BB51,IF(Y51&gt;Y51,1,0),0)+IF(BB51=BB52,IF(Y51&gt;Y52,1,0),0)+IF(BB51=BB53,IF(Y51&gt;Y53,1,0),0)+IF(BB51=BB54,IF(Y51&gt;Y54,1,0),0)+IF(BB51=BB55,IF(Y51&gt;Y55,1,0),0)+IF(BB51=BB56,IF(Y51&gt;Y56,1,0),0)+IF(BB51=BB57,IF(Y51&gt;Y57,1,0),0)+IF(BB51=BB58,IF(Y51&gt;Y58,1,0),0)+IF(BB51=BB59,IF(Y51&gt;Y59,1,0),0)+BB51</f>
        <v>2</v>
      </c>
      <c r="BE51" s="43">
        <f>IF(BD50=2,BB50,0)+IF(BD51=2,BB51,0)+IF(BD52=2,BB52,0)+IF(BD53=2,BB53,0)+IF(BD54=2,BB54,0)+IF(BD55=2,BB55,0)+IF(BD56=2,BB56,0)+IF(BD57=2,BB57,0)+IF(BD58=2,BB58,0)+IF(BD59=2,BB59,0)</f>
        <v>2</v>
      </c>
      <c r="BF51" s="41" t="str">
        <f>IF(BD50=2,X50,IF(BD51=2,X51,IF(BD52=2,X52,IF(BD53=2,X53,IF(BD54=2,X54,IF(BD55=2,X55,IF(BD56=2,X56,IF(BD57=2,X57,BG51))))))))</f>
        <v>McCoist</v>
      </c>
      <c r="BG51" s="41" t="str">
        <f>IF(BD58=2,X58,X59)</f>
        <v>Højgård</v>
      </c>
      <c r="BH51" s="41">
        <f>IF(BD50=2,AA50,0)+IF(BD51=2,AA51,0)+IF(BD52=2,AA52,0)+IF(BD53=2,AA53,0)+IF(BD54=2,AA54,0)+IF(BD55=2,AA55,0)+IF(BD56=2,AA56,0)+IF(BD57=2,AA57,0)+IF(BD58=2,AA58,0)+IF(BD59=2,AA59,0)</f>
        <v>0</v>
      </c>
      <c r="BI51" s="41">
        <f>IF(BD50=2,AC50,0)+IF(BD51=2,AC51,0)+IF(BD52=2,AC52,0)+IF(BD53=2,AC53,0)+IF(BD54=2,AC54,0)+IF(BD55=2,AC55,0)+IF(BD56=2,AC56,0)+IF(BD57=2,AC57,0)+IF(BD58=2,AC58,0)+IF(BD59=2,AC59,0)</f>
        <v>0</v>
      </c>
      <c r="BJ51" s="41">
        <f>IF(BD50=2,AF50,0)+IF(BD51=2,AF51,0)+IF(BD52=2,AF52,0)+IF(BD53=2,AF53,0)+IF(BD54=2,AF54,0)+IF(BD55=2,AF55,0)+IF(BD56=2,AF56,0)+IF(BD57=2,AF57,0)+IF(BD58=2,AF58,0)+IF(BD59=2,AF59,0)</f>
        <v>0</v>
      </c>
      <c r="BK51" s="41">
        <f>IF(BD50=2,AI50,0)+IF(BD51=2,AI51,0)+IF(BD52=2,AI52,0)+IF(BD53=2,AI53,0)+IF(BD54=2,AI54,0)+IF(BD55=2,AI55,0)+IF(BD56=2,AI56,0)+IF(BD57=2,AI57,0)+IF(BD58=2,AI58,0)+IF(BD59=2,AI59,0)</f>
        <v>0</v>
      </c>
      <c r="BL51" s="41">
        <f>IF(BD50=2,AK50,0)+IF(BD51=2,AK51,0)+IF(BD52=2,AK52,0)+IF(BD53=2,AK53,0)+IF(BD54=2,AK54,0)+IF(BD55=2,AK55,0)+IF(BD56=2,AK56,0)+IF(BD57=2,AK57,0)+IF(BD58=2,AK58,0)+IF(BD59=2,AK59,0)</f>
        <v>40</v>
      </c>
      <c r="BM51" s="41">
        <f>IF(BD50=2,AM50,0)+IF(BD51=2,AM51,0)+IF(BD52=2,AM52,0)+IF(BD53=2,AM53,0)+IF(BD54=2,AM54,0)+IF(BD55=2,AM55,0)+IF(BD56=2,AM56,0)+IF(BD57=2,AM57,0)+IF(BD58=2,AM58,0)+IF(BD59=2,AM59,0)</f>
        <v>18</v>
      </c>
      <c r="BN51" s="41">
        <f>IF(BD50=2,AO50,0)+IF(BD51=2,AO51,0)+IF(BD52=2,AO52,0)+IF(BD53=2,AO53,0)+IF(BD54=2,AO54,0)+IF(BD55=2,AO55,0)+IF(BD56=2,AO56,0)+IF(BD57=2,AO57,0)+IF(BD58=2,AO58,0)+IF(BD59=2,AO59,0)</f>
        <v>13</v>
      </c>
      <c r="BO51" s="41">
        <f>IF(BD50=2,AQ50,0)+IF(BD51=2,AQ51,0)+IF(BD52=2,AQ52,0)+IF(BD53=2,AQ53,0)+IF(BD54=2,AQ54,0)+IF(BD55=2,AQ55,0)+IF(BD56=2,AQ56,0)+IF(BD57=2,AQ57,0)+IF(BD58=2,AQ58,0)+IF(BD59=2,AQ59,0)</f>
        <v>9</v>
      </c>
      <c r="BP51" s="41">
        <f>IF(BD50=2,AT50,0)+IF(BD51=2,AT51,0)+IF(BD52=2,AT52,0)+IF(BD53=2,AT53,0)+IF(BD54=2,AT54,0)+IF(BD55=2,AT55,0)+IF(BD56=2,AT56,0)+IF(BD57=2,AT57,0)+IF(BD58=2,AT58,0)+IF(BD59=2,AT59,0)</f>
        <v>259</v>
      </c>
      <c r="BQ51" s="41">
        <f>IF(BD50=2,AW50,0)+IF(BD51=2,AW51,0)+IF(BD52=2,AW52,0)+IF(BD53=2,AW53,0)+IF(BD54=2,AW54,0)+IF(BD55=2,AW55,0)+IF(BD56=2,AW56,0)+IF(BD57=2,AW57,0)+IF(BD58=2,AW58,0)+IF(BD59=2,AW59,0)</f>
        <v>237</v>
      </c>
      <c r="BR51" s="42">
        <f>IF(BD50=2,AZ50,0)+IF(BD51=2,AZ51,0)+IF(BD52=2,AZ52,0)+IF(BD53=2,AZ53,0)+IF(BD54=2,AZ54,0)+IF(BD55=2,AZ55,0)+IF(BD56=2,AZ56,0)+IF(BD57=2,AZ57,0)+IF(BD58=2,AZ58,0)+IF(BD59=2,AZ59,0)</f>
        <v>67</v>
      </c>
    </row>
    <row r="52" spans="1:70" x14ac:dyDescent="0.15">
      <c r="A52" s="41"/>
      <c r="B52" s="41"/>
      <c r="C52" s="41"/>
      <c r="D52" s="41"/>
      <c r="E52" s="41"/>
      <c r="F52" s="41"/>
      <c r="G52" s="41"/>
      <c r="H52" s="41"/>
      <c r="I52" s="41"/>
      <c r="J52" s="42"/>
      <c r="K52" s="43" t="str">
        <f>[2]DB!K52</f>
        <v>Gunners</v>
      </c>
      <c r="L52" s="41">
        <f>[2]DB!L52</f>
        <v>19</v>
      </c>
      <c r="M52" s="41">
        <f>[2]DB!N52</f>
        <v>0</v>
      </c>
      <c r="N52" s="41">
        <f>IF(OR(M52=1,Rækker!F49="Disket",DB!V52&gt;5),1,0)</f>
        <v>0</v>
      </c>
      <c r="O52" s="41">
        <f>[2]DB!P52</f>
        <v>0</v>
      </c>
      <c r="P52" s="41">
        <f>IF(OR(O52=1,Rækker!F49="Udmeldt"),1,0)</f>
        <v>0</v>
      </c>
      <c r="Q52" s="41">
        <f>[2]DB!S52</f>
        <v>0</v>
      </c>
      <c r="R52" s="41">
        <f>IF(Rækker!F49="Res",1,0)</f>
        <v>0</v>
      </c>
      <c r="S52" s="41">
        <f t="shared" si="3"/>
        <v>0</v>
      </c>
      <c r="T52" s="41">
        <f>[2]DB!V52</f>
        <v>0</v>
      </c>
      <c r="U52" s="41">
        <f>IF(Rækker!F49="MR",1,0)</f>
        <v>0</v>
      </c>
      <c r="V52" s="41">
        <f t="shared" si="4"/>
        <v>0</v>
      </c>
      <c r="W52" s="42" t="str">
        <f t="shared" si="5"/>
        <v/>
      </c>
      <c r="X52" s="43" t="str">
        <f>[2]DB!BF52</f>
        <v>Schøn</v>
      </c>
      <c r="Y52" s="41">
        <f>IF(X52=K50,L50,0)+IF(X52=K51,L51,0)+IF(X52=K52,L52,0)+IF(X52=K53,L53,0)+IF(X52=K54,L54,0)+IF(X52=K55,L55,0)+IF(X52=K56,L56,0)+IF(X52=K57,L57,0)+IF(X52=K58,L58,0)+IF(X52=K59,L59,0)+IF(X52=K61,L61,0)+IF(X52=K62,L62,0)+IF(X52=K63,L63,0)+IF(X52=K64,L64,0)+IF(X52=K65,L65,0)+IF(X52=K66,L66,0)+IF(X52=K67,L67,0)+IF(X52=K68,L68,0)+IF(X52=K69,L69,0)+IF(X52=K70,L70,0)</f>
        <v>48</v>
      </c>
      <c r="Z52" s="41">
        <f>[2]DB!BH52</f>
        <v>0</v>
      </c>
      <c r="AA52" s="41">
        <f>IF(X52=K50,N50,0)+IF(X52=K51,N51,0)+IF(X52=K52,N52,0)+IF(X52=K53,N53,0)+IF(X52=K54,N54,0)+IF(X52=K55,N55,0)+IF(X52=K56,N56,0)+IF(X52=K57,N57,0)+IF(X52=K58,N58,0)+IF(X52=K59,N59,0)+IF(X52=K61,N61,0)+IF(X52=K62,N62,0)+IF(X52=K63,N63,0)+IF(X52=K64,N64,0)+IF(X52=K65,N65,0)+IF(X52=K66,N66,0)+IF(X52=K67,N67,0)+IF(X52=K68,N68,0)+IF(X52=K69,N69,0)+IF(X52=K70,N70,0)</f>
        <v>0</v>
      </c>
      <c r="AB52" s="41">
        <f>[2]DB!BI52</f>
        <v>0</v>
      </c>
      <c r="AC52" s="41">
        <f>IF(X52=K50,P50,0)+IF(X52=K51,P51,0)+IF(X52=K52,P52,0)+IF(X52=K53,P53,0)+IF(X52=K54,P54,0)+IF(X52=K55,P55,0)+IF(X52=K56,P56,0)+IF(X52=K57,P57,0)+IF(X52=K58,P58,0)+IF(X52=K59,P59,0)+IF(X52=K61,P61,0)+IF(X52=K62,P62,0)+IF(X52=K63,P63,0)+IF(X52=K64,P64,0)+IF(X52=K65,P65,0)+IF(X52=K66,P66,0)+IF(X52=K67,P67,0)+IF(X52=K68,P68,0)+IF(X52=K69,P69,0)+IF(X52=K70,P70,0)</f>
        <v>0</v>
      </c>
      <c r="AD52" s="41">
        <f>[2]DB!BJ52</f>
        <v>0</v>
      </c>
      <c r="AE52" s="41">
        <f>IF(X52=K50,R50,0)+IF(X52=K51,R51,0)+IF(X52=K52,R52,0)+IF(X52=K53,R53,0)+IF(X52=K54,R54,0)+IF(X52=K55,R55,0)+IF(X52=K56,R56,0)+IF(X52=K57,R57,0)+IF(X52=K58,R58,0)+IF(X52=K59,R59,0)+IF(X52=K61,R61,0)+IF(X52=K62,R62,0)+IF(X52=K63,R63,0)+IF(X52=K64,R64,0)+IF(X52=K65,R65,0)+IF(X52=K66,R66,0)+IF(X52=K67,R67,0)+IF(X52=K68,R68,0)+IF(X52=K69,R69,0)+IF(X52=K70,R70,0)</f>
        <v>0</v>
      </c>
      <c r="AF52" s="41">
        <f t="shared" si="6"/>
        <v>0</v>
      </c>
      <c r="AG52" s="41">
        <f>[2]DB!BK52</f>
        <v>0</v>
      </c>
      <c r="AH52" s="41">
        <f>IF(X52=K50,U50,0)+IF(X52=K51,U51,0)+IF(X52=K52,U52,0)+IF(X52=K53,U53,0)+IF(X52=K54,U54,0)+IF(X52=K55,U55,0)+IF(X52=K56,U56,0)+IF(X52=K57,U57,0)+IF(X52=K58,U58,0)+IF(X52=K59,U59,0)+IF(X52=K61,U61,0)+IF(X52=K62,U62,0)+IF(X52=K63,U63,0)+IF(X52=K64,U64,0)+IF(X52=K65,U65,0)+IF(X52=K66,U66,0)+IF(X52=K67,U67,0)+IF(X52=K68,U68,0)+IF(X52=K69,U69,0)+IF(X52=K70,U70,0)</f>
        <v>0</v>
      </c>
      <c r="AI52" s="41">
        <f>IF(X52=K50,V50,0)+IF(X52=K51,V51,0)+IF(X52=K52,V52,0)+IF(X52=K53,V53,0)+IF(X52=K54,V54,0)+IF(X52=K55,V55,0)+IF(X52=K56,V56,0)+IF(X52=K57,V57,0)+IF(X52=K58,V58,0)+IF(X52=K59,V59,0)+IF(X52=K61,V61,0)+IF(X52=K62,V62,0)+IF(X52=K63,V63,0)+IF(X52=K64,V64,0)+IF(X52=K65,V65,0)+IF(X52=K66,V66,0)+IF(X52=K67,V67,0)+IF(X52=K68,V68,0)+IF(X52=K69,V69,0)+IF(X52=K70,V70,0)</f>
        <v>0</v>
      </c>
      <c r="AJ52" s="41">
        <f>[2]DB!BL52</f>
        <v>39</v>
      </c>
      <c r="AK52" s="41">
        <f t="shared" si="7"/>
        <v>40</v>
      </c>
      <c r="AL52" s="41">
        <f>[2]DB!BM52</f>
        <v>17</v>
      </c>
      <c r="AM52" s="41">
        <f t="shared" si="22"/>
        <v>17</v>
      </c>
      <c r="AN52" s="41">
        <f>[2]DB!BN52</f>
        <v>9</v>
      </c>
      <c r="AO52" s="41">
        <f t="shared" si="23"/>
        <v>9</v>
      </c>
      <c r="AP52" s="41">
        <f>[2]DB!BO52</f>
        <v>13</v>
      </c>
      <c r="AQ52" s="41">
        <f t="shared" si="24"/>
        <v>14</v>
      </c>
      <c r="AR52" s="41">
        <f>[2]DB!BP52</f>
        <v>244</v>
      </c>
      <c r="AS52" s="41">
        <f>IF(X52=E30,G30,0)+IF(X52=E31,G31,0)+IF(X52=E32,G32,0)+IF(X52=E33,G33,0)+IF(X52=E34,G34,0)+IF(X52=E36,G36,0)+IF(X52=E37,G37,0)+IF(X52=E38,G38,0)+IF(X52=E39,G39,0)+IF(X52=E40,G40,0)+IF(X52=F30,H30,0)+IF(X52=F31,H31,0)+IF(X52=F32,H32,0)+IF(X52=F33,H33,0)+IF(X52=F34,H34,0)+IF(X52=F36,H36,0)+IF(X52=F37,H37,0)+IF(X52=F38,H38,0)+IF(X52=F39,H39,0)+IF(X52=F40,H40,0)</f>
        <v>3</v>
      </c>
      <c r="AT52" s="41">
        <f t="shared" si="8"/>
        <v>247</v>
      </c>
      <c r="AU52" s="41">
        <f>[2]DB!BQ52</f>
        <v>241</v>
      </c>
      <c r="AV52" s="41">
        <f>IF(X52=E30,H30,0)+IF(X52=E31,H31,0)+IF(X52=E32,H32,0)+IF(X52=E33,H33,0)+IF(X52=E34,H34,0)+IF(X52=E36,H36,0)+IF(X52=E37,H37,0)+IF(X52=E38,H38,0)+IF(X52=E39,H39,0)+IF(X52=E40,H40,0)+IF(X52=F30,G30,0)+IF(X52=F31,G31,0)+IF(X52=F32,G32,0)+IF(X52=F33,G33,0)+IF(X52=F34,G34,0)+IF(X52=F36,G36,0)+IF(X52=F37,G37,0)+IF(X52=F38,G38,0)+IF(X52=F39,G39,0)+IF(X52=F40,G40,0)</f>
        <v>4</v>
      </c>
      <c r="AW52" s="41">
        <f t="shared" si="9"/>
        <v>245</v>
      </c>
      <c r="AX52" s="41">
        <f>[2]DB!BR52</f>
        <v>60</v>
      </c>
      <c r="AY52" s="41">
        <f t="shared" si="10"/>
        <v>0</v>
      </c>
      <c r="AZ52" s="41">
        <f t="shared" si="11"/>
        <v>60</v>
      </c>
      <c r="BA52" s="41">
        <f>[2]DB!BE52</f>
        <v>3</v>
      </c>
      <c r="BB52" s="41">
        <f>RANK(BC52,BC50:BC59,0)</f>
        <v>5</v>
      </c>
      <c r="BC52" s="41">
        <f t="shared" si="12"/>
        <v>624455</v>
      </c>
      <c r="BD52" s="42">
        <f>IF(BB52=BB50,IF(Y52&gt;Y50,1,0),0)+IF(BB52=BB51,IF(Y52&gt;Y51,1,0),0)+IF(BB52=BB52,IF(Y52&gt;Y52,1,0),0)+IF(BB52=BB53,IF(Y52&gt;Y53,1,0),0)+IF(BB52=BB54,IF(Y52&gt;Y54,1,0),0)+IF(BB52=BB55,IF(Y52&gt;Y55,1,0),0)+IF(BB52=BB56,IF(Y52&gt;Y56,1,0),0)+IF(BB52=BB57,IF(Y52&gt;Y57,1,0),0)+IF(BB52=BB58,IF(Y52&gt;Y58,1,0),0)+IF(BB52=BB59,IF(Y52&gt;Y59,1,0),0)+BB52</f>
        <v>5</v>
      </c>
      <c r="BE52" s="43">
        <f>IF(BD50=3,BB50,0)+IF(BD51=3,BB51,0)+IF(BD52=3,BB52,0)+IF(BD53=3,BB53,0)+IF(BD54=3,BB54,0)+IF(BD55=3,BB55,0)+IF(BD56=3,BB56,0)+IF(BD57=3,BB57,0)+IF(BD58=3,BB58,0)+IF(BD59=3,BB59,0)</f>
        <v>3</v>
      </c>
      <c r="BF52" s="41" t="str">
        <f>IF(BD50=3,X50,IF(BD51=3,X51,IF(BD52=3,X52,IF(BD53=3,X53,IF(BD54=3,X54,IF(BD55=3,X55,IF(BD56=3,X56,IF(BD57=3,X57,BG52))))))))</f>
        <v>Gunners</v>
      </c>
      <c r="BG52" s="41" t="str">
        <f>IF(BD58=3,X58,X59)</f>
        <v>Højgård</v>
      </c>
      <c r="BH52" s="41">
        <f>IF(BD50=3,AA50,0)+IF(BD51=3,AA51,0)+IF(BD52=3,AA52,0)+IF(BD53=3,AA53,0)+IF(BD54=3,AA54,0)+IF(BD55=3,AA55,0)+IF(BD56=3,AA56,0)+IF(BD57=3,AA57,0)+IF(BD58=3,AA58,0)+IF(BD59=3,AA59,0)</f>
        <v>0</v>
      </c>
      <c r="BI52" s="41">
        <f>IF(BD50=3,AC50,0)+IF(BD51=3,AC51,0)+IF(BD52=3,AC52,0)+IF(BD53=3,AC53,0)+IF(BD54=3,AC54,0)+IF(BD55=3,AC55,0)+IF(BD56=3,AC56,0)+IF(BD57=3,AC57,0)+IF(BD58=3,AC58,0)+IF(BD59=3,AC59,0)</f>
        <v>0</v>
      </c>
      <c r="BJ52" s="41">
        <f>IF(BD50=3,AF50,0)+IF(BD51=3,AF51,0)+IF(BD52=3,AF52,0)+IF(BD53=3,AF53,0)+IF(BD54=3,AF54,0)+IF(BD55=3,AF55,0)+IF(BD56=3,AF56,0)+IF(BD57=3,AF57,0)+IF(BD58=3,AF58,0)+IF(BD59=3,AF59,0)</f>
        <v>0</v>
      </c>
      <c r="BK52" s="41">
        <f>IF(BD50=3,AI50,0)+IF(BD51=3,AI51,0)+IF(BD52=3,AI52,0)+IF(BD53=3,AI53,0)+IF(BD54=3,AI54,0)+IF(BD55=3,AI55,0)+IF(BD56=3,AI56,0)+IF(BD57=3,AI57,0)+IF(BD58=3,AI58,0)+IF(BD59=3,AI59,0)</f>
        <v>0</v>
      </c>
      <c r="BL52" s="41">
        <f>IF(BD50=3,AK50,0)+IF(BD51=3,AK51,0)+IF(BD52=3,AK52,0)+IF(BD53=3,AK53,0)+IF(BD54=3,AK54,0)+IF(BD55=3,AK55,0)+IF(BD56=3,AK56,0)+IF(BD57=3,AK57,0)+IF(BD58=3,AK58,0)+IF(BD59=3,AK59,0)</f>
        <v>40</v>
      </c>
      <c r="BM52" s="41">
        <f>IF(BD50=3,AM50,0)+IF(BD51=3,AM51,0)+IF(BD52=3,AM52,0)+IF(BD53=3,AM53,0)+IF(BD54=3,AM54,0)+IF(BD55=3,AM55,0)+IF(BD56=3,AM56,0)+IF(BD57=3,AM57,0)+IF(BD58=3,AM58,0)+IF(BD59=3,AM59,0)</f>
        <v>17</v>
      </c>
      <c r="BN52" s="41">
        <f>IF(BD50=3,AO50,0)+IF(BD51=3,AO51,0)+IF(BD52=3,AO52,0)+IF(BD53=3,AO53,0)+IF(BD54=3,AO54,0)+IF(BD55=3,AO55,0)+IF(BD56=3,AO56,0)+IF(BD57=3,AO57,0)+IF(BD58=3,AO58,0)+IF(BD59=3,AO59,0)</f>
        <v>11</v>
      </c>
      <c r="BO52" s="41">
        <f>IF(BD50=3,AQ50,0)+IF(BD51=3,AQ51,0)+IF(BD52=3,AQ52,0)+IF(BD53=3,AQ53,0)+IF(BD54=3,AQ54,0)+IF(BD55=3,AQ55,0)+IF(BD56=3,AQ56,0)+IF(BD57=3,AQ57,0)+IF(BD58=3,AQ58,0)+IF(BD59=3,AQ59,0)</f>
        <v>12</v>
      </c>
      <c r="BP52" s="41">
        <f>IF(BD50=3,AT50,0)+IF(BD51=3,AT51,0)+IF(BD52=3,AT52,0)+IF(BD53=3,AT53,0)+IF(BD54=3,AT54,0)+IF(BD55=3,AT55,0)+IF(BD56=3,AT56,0)+IF(BD57=3,AT57,0)+IF(BD58=3,AT58,0)+IF(BD59=3,AT59,0)</f>
        <v>252</v>
      </c>
      <c r="BQ52" s="41">
        <f>IF(BD50=3,AW50,0)+IF(BD51=3,AW51,0)+IF(BD52=3,AW52,0)+IF(BD53=3,AW53,0)+IF(BD54=3,AW54,0)+IF(BD55=3,AW55,0)+IF(BD56=3,AW56,0)+IF(BD57=3,AW57,0)+IF(BD58=3,AW58,0)+IF(BD59=3,AW59,0)</f>
        <v>245</v>
      </c>
      <c r="BR52" s="42">
        <f>IF(BD50=3,AZ50,0)+IF(BD51=3,AZ51,0)+IF(BD52=3,AZ52,0)+IF(BD53=3,AZ53,0)+IF(BD54=3,AZ54,0)+IF(BD55=3,AZ55,0)+IF(BD56=3,AZ56,0)+IF(BD57=3,AZ57,0)+IF(BD58=3,AZ58,0)+IF(BD59=3,AZ59,0)</f>
        <v>62</v>
      </c>
    </row>
    <row r="53" spans="1:70" x14ac:dyDescent="0.15">
      <c r="A53" s="41"/>
      <c r="B53" s="41"/>
      <c r="C53" s="41"/>
      <c r="D53" s="41"/>
      <c r="E53" s="41"/>
      <c r="F53" s="41"/>
      <c r="G53" s="41"/>
      <c r="H53" s="41"/>
      <c r="I53" s="41"/>
      <c r="J53" s="42"/>
      <c r="K53" s="43" t="str">
        <f>[2]DB!K53</f>
        <v>Hede</v>
      </c>
      <c r="L53" s="41">
        <f>[2]DB!L53</f>
        <v>22</v>
      </c>
      <c r="M53" s="41">
        <f>[2]DB!N53</f>
        <v>0</v>
      </c>
      <c r="N53" s="41">
        <f>IF(OR(M53=1,Rækker!H49="Disket",DB!V53&gt;5),1,0)</f>
        <v>0</v>
      </c>
      <c r="O53" s="41">
        <f>[2]DB!P53</f>
        <v>0</v>
      </c>
      <c r="P53" s="41">
        <f>IF(OR(O53=1,Rækker!H49="Udmeldt"),1,0)</f>
        <v>0</v>
      </c>
      <c r="Q53" s="41">
        <f>[2]DB!S53</f>
        <v>2</v>
      </c>
      <c r="R53" s="41">
        <f>IF(Rækker!H49="Res",1,0)</f>
        <v>0</v>
      </c>
      <c r="S53" s="41">
        <f t="shared" si="3"/>
        <v>2</v>
      </c>
      <c r="T53" s="41">
        <f>[2]DB!V53</f>
        <v>0</v>
      </c>
      <c r="U53" s="41">
        <f>IF(Rækker!H49="MR",1,0)</f>
        <v>0</v>
      </c>
      <c r="V53" s="41">
        <f t="shared" si="4"/>
        <v>0</v>
      </c>
      <c r="W53" s="42" t="str">
        <f t="shared" si="5"/>
        <v/>
      </c>
      <c r="X53" s="43" t="str">
        <f>[2]DB!BF53</f>
        <v>Gunners</v>
      </c>
      <c r="Y53" s="41">
        <f>IF(X53=K50,L50,0)+IF(X53=K51,L51,0)+IF(X53=K52,L52,0)+IF(X53=K53,L53,0)+IF(X53=K54,L54,0)+IF(X53=K55,L55,0)+IF(X53=K56,L56,0)+IF(X53=K57,L57,0)+IF(X53=K58,L58,0)+IF(X53=K59,L59,0)+IF(X53=K61,L61,0)+IF(X53=K62,L62,0)+IF(X53=K63,L63,0)+IF(X53=K64,L64,0)+IF(X53=K65,L65,0)+IF(X53=K66,L66,0)+IF(X53=K67,L67,0)+IF(X53=K68,L68,0)+IF(X53=K69,L69,0)+IF(X53=K70,L70,0)</f>
        <v>19</v>
      </c>
      <c r="Z53" s="41">
        <f>[2]DB!BH53</f>
        <v>0</v>
      </c>
      <c r="AA53" s="41">
        <f>IF(X53=K50,N50,0)+IF(X53=K51,N51,0)+IF(X53=K52,N52,0)+IF(X53=K53,N53,0)+IF(X53=K54,N54,0)+IF(X53=K55,N55,0)+IF(X53=K56,N56,0)+IF(X53=K57,N57,0)+IF(X53=K58,N58,0)+IF(X53=K59,N59,0)+IF(X53=K61,N61,0)+IF(X53=K62,N62,0)+IF(X53=K63,N63,0)+IF(X53=K64,N64,0)+IF(X53=K65,N65,0)+IF(X53=K66,N66,0)+IF(X53=K67,N67,0)+IF(X53=K68,N68,0)+IF(X53=K69,N69,0)+IF(X53=K70,N70,0)</f>
        <v>0</v>
      </c>
      <c r="AB53" s="41">
        <f>[2]DB!BI53</f>
        <v>0</v>
      </c>
      <c r="AC53" s="41">
        <f>IF(X53=K50,P50,0)+IF(X53=K51,P51,0)+IF(X53=K52,P52,0)+IF(X53=K53,P53,0)+IF(X53=K54,P54,0)+IF(X53=K55,P55,0)+IF(X53=K56,P56,0)+IF(X53=K57,P57,0)+IF(X53=K58,P58,0)+IF(X53=K59,P59,0)+IF(X53=K61,P61,0)+IF(X53=K62,P62,0)+IF(X53=K63,P63,0)+IF(X53=K64,P64,0)+IF(X53=K65,P65,0)+IF(X53=K66,P66,0)+IF(X53=K67,P67,0)+IF(X53=K68,P68,0)+IF(X53=K69,P69,0)+IF(X53=K70,P70,0)</f>
        <v>0</v>
      </c>
      <c r="AD53" s="41">
        <f>[2]DB!BJ53</f>
        <v>0</v>
      </c>
      <c r="AE53" s="41">
        <f>IF(X53=K50,R50,0)+IF(X53=K51,R51,0)+IF(X53=K52,R52,0)+IF(X53=K53,R53,0)+IF(X53=K54,R54,0)+IF(X53=K55,R55,0)+IF(X53=K56,R56,0)+IF(X53=K57,R57,0)+IF(X53=K58,R58,0)+IF(X53=K59,R59,0)+IF(X53=K61,R61,0)+IF(X53=K62,R62,0)+IF(X53=K63,R63,0)+IF(X53=K64,R64,0)+IF(X53=K65,R65,0)+IF(X53=K66,R66,0)+IF(X53=K67,R67,0)+IF(X53=K68,R68,0)+IF(X53=K69,R69,0)+IF(X53=K70,R70,0)</f>
        <v>0</v>
      </c>
      <c r="AF53" s="41">
        <f t="shared" si="6"/>
        <v>0</v>
      </c>
      <c r="AG53" s="41">
        <f>[2]DB!BK53</f>
        <v>0</v>
      </c>
      <c r="AH53" s="41">
        <f>IF(X53=K50,U50,0)+IF(X53=K51,U51,0)+IF(X53=K52,U52,0)+IF(X53=K53,U53,0)+IF(X53=K54,U54,0)+IF(X53=K55,U55,0)+IF(X53=K56,U56,0)+IF(X53=K57,U57,0)+IF(X53=K58,U58,0)+IF(X53=K59,U59,0)+IF(X53=K61,U61,0)+IF(X53=K62,U62,0)+IF(X53=K63,U63,0)+IF(X53=K64,U64,0)+IF(X53=K65,U65,0)+IF(X53=K66,U66,0)+IF(X53=K67,U67,0)+IF(X53=K68,U68,0)+IF(X53=K69,U69,0)+IF(X53=K70,U70,0)</f>
        <v>0</v>
      </c>
      <c r="AI53" s="41">
        <f>IF(X53=K50,V50,0)+IF(X53=K51,V51,0)+IF(X53=K52,V52,0)+IF(X53=K53,V53,0)+IF(X53=K54,V54,0)+IF(X53=K55,V55,0)+IF(X53=K56,V56,0)+IF(X53=K57,V57,0)+IF(X53=K58,V58,0)+IF(X53=K59,V59,0)+IF(X53=K61,V61,0)+IF(X53=K62,V62,0)+IF(X53=K63,V63,0)+IF(X53=K64,V64,0)+IF(X53=K65,V65,0)+IF(X53=K66,V66,0)+IF(X53=K67,V67,0)+IF(X53=K68,V68,0)+IF(X53=K69,V69,0)+IF(X53=K70,V70,0)</f>
        <v>0</v>
      </c>
      <c r="AJ53" s="41">
        <f>[2]DB!BL53</f>
        <v>39</v>
      </c>
      <c r="AK53" s="41">
        <f t="shared" si="7"/>
        <v>40</v>
      </c>
      <c r="AL53" s="41">
        <f>[2]DB!BM53</f>
        <v>16</v>
      </c>
      <c r="AM53" s="41">
        <f t="shared" si="22"/>
        <v>17</v>
      </c>
      <c r="AN53" s="41">
        <f>[2]DB!BN53</f>
        <v>11</v>
      </c>
      <c r="AO53" s="41">
        <f t="shared" si="23"/>
        <v>11</v>
      </c>
      <c r="AP53" s="41">
        <f>[2]DB!BO53</f>
        <v>12</v>
      </c>
      <c r="AQ53" s="41">
        <f t="shared" si="24"/>
        <v>12</v>
      </c>
      <c r="AR53" s="41">
        <f>[2]DB!BP53</f>
        <v>246</v>
      </c>
      <c r="AS53" s="41">
        <f>IF(X53=E30,G30,0)+IF(X53=E31,G31,0)+IF(X53=E32,G32,0)+IF(X53=E33,G33,0)+IF(X53=E34,G34,0)+IF(X53=E36,G36,0)+IF(X53=E37,G37,0)+IF(X53=E38,G38,0)+IF(X53=E39,G39,0)+IF(X53=E40,G40,0)+IF(X53=F30,H30,0)+IF(X53=F31,H31,0)+IF(X53=F32,H32,0)+IF(X53=F33,H33,0)+IF(X53=F34,H34,0)+IF(X53=F36,H36,0)+IF(X53=F37,H37,0)+IF(X53=F38,H38,0)+IF(X53=F39,H39,0)+IF(X53=F40,H40,0)</f>
        <v>6</v>
      </c>
      <c r="AT53" s="41">
        <f t="shared" si="8"/>
        <v>252</v>
      </c>
      <c r="AU53" s="41">
        <f>[2]DB!BQ53</f>
        <v>241</v>
      </c>
      <c r="AV53" s="41">
        <f>IF(X53=E30,H30,0)+IF(X53=E31,H31,0)+IF(X53=E32,H32,0)+IF(X53=E33,H33,0)+IF(X53=E34,H34,0)+IF(X53=E36,H36,0)+IF(X53=E37,H37,0)+IF(X53=E38,H38,0)+IF(X53=E39,H39,0)+IF(X53=E40,H40,0)+IF(X53=F30,G30,0)+IF(X53=F31,G31,0)+IF(X53=F32,G32,0)+IF(X53=F33,G33,0)+IF(X53=F34,G34,0)+IF(X53=F36,G36,0)+IF(X53=F37,G37,0)+IF(X53=F38,G38,0)+IF(X53=F39,G39,0)+IF(X53=F40,G40,0)</f>
        <v>4</v>
      </c>
      <c r="AW53" s="41">
        <f t="shared" si="9"/>
        <v>245</v>
      </c>
      <c r="AX53" s="41">
        <f>[2]DB!BR53</f>
        <v>59</v>
      </c>
      <c r="AY53" s="41">
        <f t="shared" si="10"/>
        <v>3</v>
      </c>
      <c r="AZ53" s="41">
        <f t="shared" si="11"/>
        <v>62</v>
      </c>
      <c r="BA53" s="41">
        <f>[2]DB!BE53</f>
        <v>4</v>
      </c>
      <c r="BB53" s="41">
        <f>RANK(BC53,BC50:BC59,0)</f>
        <v>3</v>
      </c>
      <c r="BC53" s="41">
        <f t="shared" si="12"/>
        <v>644955</v>
      </c>
      <c r="BD53" s="42">
        <f>IF(BB53=BB50,IF(Y53&gt;Y50,1,0),0)+IF(BB53=BB51,IF(Y53&gt;Y51,1,0),0)+IF(BB53=BB52,IF(Y53&gt;Y52,1,0),0)+IF(BB53=BB53,IF(Y53&gt;Y53,1,0),0)+IF(BB53=BB54,IF(Y53&gt;Y54,1,0),0)+IF(BB53=BB55,IF(Y53&gt;Y55,1,0),0)+IF(BB53=BB56,IF(Y53&gt;Y56,1,0),0)+IF(BB53=BB57,IF(Y53&gt;Y57,1,0),0)+IF(BB53=BB58,IF(Y53&gt;Y58,1,0),0)+IF(BB53=BB59,IF(Y53&gt;Y59,1,0),0)+BB53</f>
        <v>3</v>
      </c>
      <c r="BE53" s="43">
        <f>IF(BD50=4,BB50,0)+IF(BD51=4,BB51,0)+IF(BD52=4,BB52,0)+IF(BD53=4,BB53,0)+IF(BD54=4,BB54,0)+IF(BD55=4,BB55,0)+IF(BD56=4,BB56,0)+IF(BD57=4,BB57,0)+IF(BD58=4,BB58,0)+IF(BD59=4,BB59,0)</f>
        <v>4</v>
      </c>
      <c r="BF53" s="41" t="str">
        <f>IF(BD50=4,X50,IF(BD51=4,X51,IF(BD52=4,X52,IF(BD53=4,X53,IF(BD54=4,X54,IF(BD55=4,X55,IF(BD56=4,X56,IF(BD57=4,X57,BG53))))))))</f>
        <v>LPHJ</v>
      </c>
      <c r="BG53" s="41" t="str">
        <f>IF(BD58=4,X58,X59)</f>
        <v>Højgård</v>
      </c>
      <c r="BH53" s="41">
        <f>IF(BD50=4,AA50,0)+IF(BD51=4,AA51,0)+IF(BD52=4,AA52,0)+IF(BD53=4,AA53,0)+IF(BD54=4,AA54,0)+IF(BD55=4,AA55,0)+IF(BD56=4,AA56,0)+IF(BD57=4,AA57,0)+IF(BD58=4,AA58,0)+IF(BD59=4,AA59,0)</f>
        <v>0</v>
      </c>
      <c r="BI53" s="41">
        <f>IF(BD50=4,AC50,0)+IF(BD51=4,AC51,0)+IF(BD52=4,AC52,0)+IF(BD53=4,AC53,0)+IF(BD54=4,AC54,0)+IF(BD55=4,AC55,0)+IF(BD56=4,AC56,0)+IF(BD57=4,AC57,0)+IF(BD58=4,AC58,0)+IF(BD59=4,AC59,0)</f>
        <v>0</v>
      </c>
      <c r="BJ53" s="41">
        <f>IF(BD50=4,AF50,0)+IF(BD51=4,AF51,0)+IF(BD52=4,AF52,0)+IF(BD53=4,AF53,0)+IF(BD54=4,AF54,0)+IF(BD55=4,AF55,0)+IF(BD56=4,AF56,0)+IF(BD57=4,AF57,0)+IF(BD58=4,AF58,0)+IF(BD59=4,AF59,0)</f>
        <v>0</v>
      </c>
      <c r="BK53" s="41">
        <f>IF(BD50=4,AI50,0)+IF(BD51=4,AI51,0)+IF(BD52=4,AI52,0)+IF(BD53=4,AI53,0)+IF(BD54=4,AI54,0)+IF(BD55=4,AI55,0)+IF(BD56=4,AI56,0)+IF(BD57=4,AI57,0)+IF(BD58=4,AI58,0)+IF(BD59=4,AI59,0)</f>
        <v>0</v>
      </c>
      <c r="BL53" s="41">
        <f>IF(BD50=4,AK50,0)+IF(BD51=4,AK51,0)+IF(BD52=4,AK52,0)+IF(BD53=4,AK53,0)+IF(BD54=4,AK54,0)+IF(BD55=4,AK55,0)+IF(BD56=4,AK56,0)+IF(BD57=4,AK57,0)+IF(BD58=4,AK58,0)+IF(BD59=4,AK59,0)</f>
        <v>40</v>
      </c>
      <c r="BM53" s="41">
        <f>IF(BD50=4,AM50,0)+IF(BD51=4,AM51,0)+IF(BD52=4,AM52,0)+IF(BD53=4,AM53,0)+IF(BD54=4,AM54,0)+IF(BD55=4,AM55,0)+IF(BD56=4,AM56,0)+IF(BD57=4,AM57,0)+IF(BD58=4,AM58,0)+IF(BD59=4,AM59,0)</f>
        <v>16</v>
      </c>
      <c r="BN53" s="41">
        <f>IF(BD50=4,AO50,0)+IF(BD51=4,AO51,0)+IF(BD52=4,AO52,0)+IF(BD53=4,AO53,0)+IF(BD54=4,AO54,0)+IF(BD55=4,AO55,0)+IF(BD56=4,AO56,0)+IF(BD57=4,AO57,0)+IF(BD58=4,AO58,0)+IF(BD59=4,AO59,0)</f>
        <v>13</v>
      </c>
      <c r="BO53" s="41">
        <f>IF(BD50=4,AQ50,0)+IF(BD51=4,AQ51,0)+IF(BD52=4,AQ52,0)+IF(BD53=4,AQ53,0)+IF(BD54=4,AQ54,0)+IF(BD55=4,AQ55,0)+IF(BD56=4,AQ56,0)+IF(BD57=4,AQ57,0)+IF(BD58=4,AQ58,0)+IF(BD59=4,AQ59,0)</f>
        <v>11</v>
      </c>
      <c r="BP53" s="41">
        <f>IF(BD50=4,AT50,0)+IF(BD51=4,AT51,0)+IF(BD52=4,AT52,0)+IF(BD53=4,AT53,0)+IF(BD54=4,AT54,0)+IF(BD55=4,AT55,0)+IF(BD56=4,AT56,0)+IF(BD57=4,AT57,0)+IF(BD58=4,AT58,0)+IF(BD59=4,AT59,0)</f>
        <v>261</v>
      </c>
      <c r="BQ53" s="41">
        <f>IF(BD50=4,AW50,0)+IF(BD51=4,AW51,0)+IF(BD52=4,AW52,0)+IF(BD53=4,AW53,0)+IF(BD54=4,AW54,0)+IF(BD55=4,AW55,0)+IF(BD56=4,AW56,0)+IF(BD57=4,AW57,0)+IF(BD58=4,AW58,0)+IF(BD59=4,AW59,0)</f>
        <v>258</v>
      </c>
      <c r="BR53" s="42">
        <f>IF(BD50=4,AZ50,0)+IF(BD51=4,AZ51,0)+IF(BD52=4,AZ52,0)+IF(BD53=4,AZ53,0)+IF(BD54=4,AZ54,0)+IF(BD55=4,AZ55,0)+IF(BD56=4,AZ56,0)+IF(BD57=4,AZ57,0)+IF(BD58=4,AZ58,0)+IF(BD59=4,AZ59,0)</f>
        <v>61</v>
      </c>
    </row>
    <row r="54" spans="1:70" x14ac:dyDescent="0.15">
      <c r="A54" s="41"/>
      <c r="B54" s="41"/>
      <c r="C54" s="41"/>
      <c r="D54" s="41"/>
      <c r="E54" s="41"/>
      <c r="F54" s="41"/>
      <c r="G54" s="41"/>
      <c r="H54" s="41"/>
      <c r="I54" s="41"/>
      <c r="J54" s="42"/>
      <c r="K54" s="43" t="str">
        <f>[2]DB!K54</f>
        <v>Højgård</v>
      </c>
      <c r="L54" s="41">
        <f>[2]DB!L54</f>
        <v>24</v>
      </c>
      <c r="M54" s="41">
        <f>[2]DB!N54</f>
        <v>0</v>
      </c>
      <c r="N54" s="41">
        <f>IF(OR(M54=1,Rækker!J49="Disket",DB!V54&gt;5),1,0)</f>
        <v>0</v>
      </c>
      <c r="O54" s="41">
        <f>[2]DB!P54</f>
        <v>0</v>
      </c>
      <c r="P54" s="41">
        <f>IF(OR(O54=1,Rækker!J49="Udmeldt"),1,0)</f>
        <v>0</v>
      </c>
      <c r="Q54" s="41">
        <f>[2]DB!S54</f>
        <v>1</v>
      </c>
      <c r="R54" s="41">
        <f>IF(Rækker!J49="Res",1,0)</f>
        <v>0</v>
      </c>
      <c r="S54" s="41">
        <f t="shared" si="3"/>
        <v>1</v>
      </c>
      <c r="T54" s="41">
        <f>[2]DB!V54</f>
        <v>0</v>
      </c>
      <c r="U54" s="41">
        <f>IF(Rækker!J49="MR",1,0)</f>
        <v>0</v>
      </c>
      <c r="V54" s="41">
        <f t="shared" si="4"/>
        <v>0</v>
      </c>
      <c r="W54" s="42" t="str">
        <f t="shared" si="5"/>
        <v/>
      </c>
      <c r="X54" s="43" t="str">
        <f>[2]DB!BF54</f>
        <v>Sergio</v>
      </c>
      <c r="Y54" s="41">
        <f>IF(X54=K50,L50,0)+IF(X54=K51,L51,0)+IF(X54=K52,L52,0)+IF(X54=K53,L53,0)+IF(X54=K54,L54,0)+IF(X54=K55,L55,0)+IF(X54=K56,L56,0)+IF(X54=K57,L57,0)+IF(X54=K58,L58,0)+IF(X54=K59,L59,0)+IF(X54=K61,L61,0)+IF(X54=K62,L62,0)+IF(X54=K63,L63,0)+IF(X54=K64,L64,0)+IF(X54=K65,L65,0)+IF(X54=K66,L66,0)+IF(X54=K67,L67,0)+IF(X54=K68,L68,0)+IF(X54=K69,L69,0)+IF(X54=K70,L70,0)</f>
        <v>51</v>
      </c>
      <c r="Z54" s="41">
        <f>[2]DB!BH54</f>
        <v>0</v>
      </c>
      <c r="AA54" s="41">
        <f>IF(X54=K50,N50,0)+IF(X54=K51,N51,0)+IF(X54=K52,N52,0)+IF(X54=K53,N53,0)+IF(X54=K54,N54,0)+IF(X54=K55,N55,0)+IF(X54=K56,N56,0)+IF(X54=K57,N57,0)+IF(X54=K58,N58,0)+IF(X54=K59,N59,0)+IF(X54=K61,N61,0)+IF(X54=K62,N62,0)+IF(X54=K63,N63,0)+IF(X54=K64,N64,0)+IF(X54=K65,N65,0)+IF(X54=K66,N66,0)+IF(X54=K67,N67,0)+IF(X54=K68,N68,0)+IF(X54=K69,N69,0)+IF(X54=K70,N70,0)</f>
        <v>0</v>
      </c>
      <c r="AB54" s="41">
        <f>[2]DB!BI54</f>
        <v>0</v>
      </c>
      <c r="AC54" s="41">
        <f>IF(X54=K50,P50,0)+IF(X54=K51,P51,0)+IF(X54=K52,P52,0)+IF(X54=K53,P53,0)+IF(X54=K54,P54,0)+IF(X54=K55,P55,0)+IF(X54=K56,P56,0)+IF(X54=K57,P57,0)+IF(X54=K58,P58,0)+IF(X54=K59,P59,0)+IF(X54=K61,P61,0)+IF(X54=K62,P62,0)+IF(X54=K63,P63,0)+IF(X54=K64,P64,0)+IF(X54=K65,P65,0)+IF(X54=K66,P66,0)+IF(X54=K67,P67,0)+IF(X54=K68,P68,0)+IF(X54=K69,P69,0)+IF(X54=K70,P70,0)</f>
        <v>0</v>
      </c>
      <c r="AD54" s="41">
        <f>[2]DB!BJ54</f>
        <v>0</v>
      </c>
      <c r="AE54" s="41">
        <f>IF(X54=K50,R50,0)+IF(X54=K51,R51,0)+IF(X54=K52,R52,0)+IF(X54=K53,R53,0)+IF(X54=K54,R54,0)+IF(X54=K55,R55,0)+IF(X54=K56,R56,0)+IF(X54=K57,R57,0)+IF(X54=K58,R58,0)+IF(X54=K59,R59,0)+IF(X54=K61,R61,0)+IF(X54=K62,R62,0)+IF(X54=K63,R63,0)+IF(X54=K64,R64,0)+IF(X54=K65,R65,0)+IF(X54=K66,R66,0)+IF(X54=K67,R67,0)+IF(X54=K68,R68,0)+IF(X54=K69,R69,0)+IF(X54=K70,R70,0)</f>
        <v>0</v>
      </c>
      <c r="AF54" s="41">
        <f t="shared" si="6"/>
        <v>0</v>
      </c>
      <c r="AG54" s="41">
        <f>[2]DB!BK54</f>
        <v>0</v>
      </c>
      <c r="AH54" s="41">
        <f>IF(X54=K50,U50,0)+IF(X54=K51,U51,0)+IF(X54=K52,U52,0)+IF(X54=K53,U53,0)+IF(X54=K54,U54,0)+IF(X54=K55,U55,0)+IF(X54=K56,U56,0)+IF(X54=K57,U57,0)+IF(X54=K58,U58,0)+IF(X54=K59,U59,0)+IF(X54=K61,U61,0)+IF(X54=K62,U62,0)+IF(X54=K63,U63,0)+IF(X54=K64,U64,0)+IF(X54=K65,U65,0)+IF(X54=K66,U66,0)+IF(X54=K67,U67,0)+IF(X54=K68,U68,0)+IF(X54=K69,U69,0)+IF(X54=K70,U70,0)</f>
        <v>0</v>
      </c>
      <c r="AI54" s="41">
        <f>IF(X54=K50,V50,0)+IF(X54=K51,V51,0)+IF(X54=K52,V52,0)+IF(X54=K53,V53,0)+IF(X54=K54,V54,0)+IF(X54=K55,V55,0)+IF(X54=K56,V56,0)+IF(X54=K57,V57,0)+IF(X54=K58,V58,0)+IF(X54=K59,V59,0)+IF(X54=K61,V61,0)+IF(X54=K62,V62,0)+IF(X54=K63,V63,0)+IF(X54=K64,V64,0)+IF(X54=K65,V65,0)+IF(X54=K66,V66,0)+IF(X54=K67,V67,0)+IF(X54=K68,V68,0)+IF(X54=K69,V69,0)+IF(X54=K70,V70,0)</f>
        <v>0</v>
      </c>
      <c r="AJ54" s="41">
        <f>[2]DB!BL54</f>
        <v>39</v>
      </c>
      <c r="AK54" s="41">
        <f t="shared" si="7"/>
        <v>40</v>
      </c>
      <c r="AL54" s="41">
        <f>[2]DB!BM54</f>
        <v>16</v>
      </c>
      <c r="AM54" s="41">
        <f t="shared" si="22"/>
        <v>16</v>
      </c>
      <c r="AN54" s="41">
        <f>[2]DB!BN54</f>
        <v>11</v>
      </c>
      <c r="AO54" s="41">
        <f t="shared" si="23"/>
        <v>11</v>
      </c>
      <c r="AP54" s="41">
        <f>[2]DB!BO54</f>
        <v>12</v>
      </c>
      <c r="AQ54" s="41">
        <f t="shared" si="24"/>
        <v>13</v>
      </c>
      <c r="AR54" s="41">
        <f>[2]DB!BP54</f>
        <v>233</v>
      </c>
      <c r="AS54" s="41">
        <f>IF(X54=E30,G30,0)+IF(X54=E31,G31,0)+IF(X54=E32,G32,0)+IF(X54=E33,G33,0)+IF(X54=E34,G34,0)+IF(X54=E36,G36,0)+IF(X54=E37,G37,0)+IF(X54=E38,G38,0)+IF(X54=E39,G39,0)+IF(X54=E40,G40,0)+IF(X54=F30,H30,0)+IF(X54=F31,H31,0)+IF(X54=F32,H32,0)+IF(X54=F33,H33,0)+IF(X54=F34,H34,0)+IF(X54=F36,H36,0)+IF(X54=F37,H37,0)+IF(X54=F38,H38,0)+IF(X54=F39,H39,0)+IF(X54=F40,H40,0)</f>
        <v>4</v>
      </c>
      <c r="AT54" s="41">
        <f t="shared" si="8"/>
        <v>237</v>
      </c>
      <c r="AU54" s="41">
        <f>[2]DB!BQ54</f>
        <v>223</v>
      </c>
      <c r="AV54" s="41">
        <f>IF(X54=E30,H30,0)+IF(X54=E31,H31,0)+IF(X54=E32,H32,0)+IF(X54=E33,H33,0)+IF(X54=E34,H34,0)+IF(X54=E36,H36,0)+IF(X54=E37,H37,0)+IF(X54=E38,H38,0)+IF(X54=E39,H39,0)+IF(X54=E40,H40,0)+IF(X54=F30,G30,0)+IF(X54=F31,G31,0)+IF(X54=F32,G32,0)+IF(X54=F33,G33,0)+IF(X54=F34,G34,0)+IF(X54=F36,G36,0)+IF(X54=F37,G37,0)+IF(X54=F38,G38,0)+IF(X54=F39,G39,0)+IF(X54=F40,G40,0)</f>
        <v>5</v>
      </c>
      <c r="AW54" s="41">
        <f t="shared" si="9"/>
        <v>228</v>
      </c>
      <c r="AX54" s="41">
        <f>[2]DB!BR54</f>
        <v>59</v>
      </c>
      <c r="AY54" s="41">
        <f t="shared" si="10"/>
        <v>0</v>
      </c>
      <c r="AZ54" s="41">
        <f t="shared" si="11"/>
        <v>59</v>
      </c>
      <c r="BA54" s="41">
        <f>[2]DB!BE54</f>
        <v>5</v>
      </c>
      <c r="BB54" s="41">
        <f>RANK(BC54,BC50:BC59,0)</f>
        <v>6</v>
      </c>
      <c r="BC54" s="41">
        <f t="shared" si="12"/>
        <v>613472</v>
      </c>
      <c r="BD54" s="42">
        <f>IF(BB54=BB50,IF(Y54&gt;Y50,1,0),0)+IF(BB54=BB51,IF(Y54&gt;Y51,1,0),0)+IF(BB54=BB52,IF(Y54&gt;Y52,1,0),0)+IF(BB54=BB53,IF(Y54&gt;Y53,1,0),0)+IF(BB54=BB54,IF(Y54&gt;Y54,1,0),0)+IF(BB54=BB55,IF(Y54&gt;Y55,1,0),0)+IF(BB54=BB56,IF(Y54&gt;Y56,1,0),0)+IF(BB54=BB57,IF(Y54&gt;Y57,1,0),0)+IF(BB54=BB58,IF(Y54&gt;Y58,1,0),0)+IF(BB54=BB59,IF(Y54&gt;Y59,1,0),0)+BB54</f>
        <v>6</v>
      </c>
      <c r="BE54" s="43">
        <f>IF(BD50=5,BB50,0)+IF(BD51=5,BB51,0)+IF(BD52=5,BB52,0)+IF(BD53=5,BB53,0)+IF(BD54=5,BB54,0)+IF(BD55=5,BB55,0)+IF(BD56=5,BB56,0)+IF(BD57=5,BB57,0)+IF(BD58=5,BB58,0)+IF(BD59=5,BB59,0)</f>
        <v>5</v>
      </c>
      <c r="BF54" s="41" t="str">
        <f>IF(BD50=5,X50,IF(BD51=5,X51,IF(BD52=5,X52,IF(BD53=5,X53,IF(BD54=5,X54,IF(BD55=5,X55,IF(BD56=5,X56,IF(BD57=5,X57,BG54))))))))</f>
        <v>Schøn</v>
      </c>
      <c r="BG54" s="41" t="str">
        <f>IF(BD58=5,X58,X59)</f>
        <v>Højgård</v>
      </c>
      <c r="BH54" s="41">
        <f>IF(BD50=5,AA50,0)+IF(BD51=5,AA51,0)+IF(BD52=5,AA52,0)+IF(BD53=5,AA53,0)+IF(BD54=5,AA54,0)+IF(BD55=5,AA55,0)+IF(BD56=5,AA56,0)+IF(BD57=5,AA57,0)+IF(BD58=5,AA58,0)+IF(BD59=5,AA59,0)</f>
        <v>0</v>
      </c>
      <c r="BI54" s="41">
        <f>IF(BD50=5,AC50,0)+IF(BD51=5,AC51,0)+IF(BD52=5,AC52,0)+IF(BD53=5,AC53,0)+IF(BD54=5,AC54,0)+IF(BD55=5,AC55,0)+IF(BD56=5,AC56,0)+IF(BD57=5,AC57,0)+IF(BD58=5,AC58,0)+IF(BD59=5,AC59,0)</f>
        <v>0</v>
      </c>
      <c r="BJ54" s="41">
        <f>IF(BD50=5,AF50,0)+IF(BD51=5,AF51,0)+IF(BD52=5,AF52,0)+IF(BD53=5,AF53,0)+IF(BD54=5,AF54,0)+IF(BD55=5,AF55,0)+IF(BD56=5,AF56,0)+IF(BD57=5,AF57,0)+IF(BD58=5,AF58,0)+IF(BD59=5,AF59,0)</f>
        <v>0</v>
      </c>
      <c r="BK54" s="41">
        <f>IF(BD50=5,AI50,0)+IF(BD51=5,AI51,0)+IF(BD52=5,AI52,0)+IF(BD53=5,AI53,0)+IF(BD54=5,AI54,0)+IF(BD55=5,AI55,0)+IF(BD56=5,AI56,0)+IF(BD57=5,AI57,0)+IF(BD58=5,AI58,0)+IF(BD59=5,AI59,0)</f>
        <v>0</v>
      </c>
      <c r="BL54" s="41">
        <f>IF(BD50=5,AK50,0)+IF(BD51=5,AK51,0)+IF(BD52=5,AK52,0)+IF(BD53=5,AK53,0)+IF(BD54=5,AK54,0)+IF(BD55=5,AK55,0)+IF(BD56=5,AK56,0)+IF(BD57=5,AK57,0)+IF(BD58=5,AK58,0)+IF(BD59=5,AK59,0)</f>
        <v>40</v>
      </c>
      <c r="BM54" s="41">
        <f>IF(BD50=5,AM50,0)+IF(BD51=5,AM51,0)+IF(BD52=5,AM52,0)+IF(BD53=5,AM53,0)+IF(BD54=5,AM54,0)+IF(BD55=5,AM55,0)+IF(BD56=5,AM56,0)+IF(BD57=5,AM57,0)+IF(BD58=5,AM58,0)+IF(BD59=5,AM59,0)</f>
        <v>17</v>
      </c>
      <c r="BN54" s="41">
        <f>IF(BD50=5,AO50,0)+IF(BD51=5,AO51,0)+IF(BD52=5,AO52,0)+IF(BD53=5,AO53,0)+IF(BD54=5,AO54,0)+IF(BD55=5,AO55,0)+IF(BD56=5,AO56,0)+IF(BD57=5,AO57,0)+IF(BD58=5,AO58,0)+IF(BD59=5,AO59,0)</f>
        <v>9</v>
      </c>
      <c r="BO54" s="41">
        <f>IF(BD50=5,AQ50,0)+IF(BD51=5,AQ51,0)+IF(BD52=5,AQ52,0)+IF(BD53=5,AQ53,0)+IF(BD54=5,AQ54,0)+IF(BD55=5,AQ55,0)+IF(BD56=5,AQ56,0)+IF(BD57=5,AQ57,0)+IF(BD58=5,AQ58,0)+IF(BD59=5,AQ59,0)</f>
        <v>14</v>
      </c>
      <c r="BP54" s="41">
        <f>IF(BD50=5,AT50,0)+IF(BD51=5,AT51,0)+IF(BD52=5,AT52,0)+IF(BD53=5,AT53,0)+IF(BD54=5,AT54,0)+IF(BD55=5,AT55,0)+IF(BD56=5,AT56,0)+IF(BD57=5,AT57,0)+IF(BD58=5,AT58,0)+IF(BD59=5,AT59,0)</f>
        <v>247</v>
      </c>
      <c r="BQ54" s="41">
        <f>IF(BD50=5,AW50,0)+IF(BD51=5,AW51,0)+IF(BD52=5,AW52,0)+IF(BD53=5,AW53,0)+IF(BD54=5,AW54,0)+IF(BD55=5,AW55,0)+IF(BD56=5,AW56,0)+IF(BD57=5,AW57,0)+IF(BD58=5,AW58,0)+IF(BD59=5,AW59,0)</f>
        <v>245</v>
      </c>
      <c r="BR54" s="42">
        <f>IF(BD50=5,AZ50,0)+IF(BD51=5,AZ51,0)+IF(BD52=5,AZ52,0)+IF(BD53=5,AZ53,0)+IF(BD54=5,AZ54,0)+IF(BD55=5,AZ55,0)+IF(BD56=5,AZ56,0)+IF(BD57=5,AZ57,0)+IF(BD58=5,AZ58,0)+IF(BD59=5,AZ59,0)</f>
        <v>60</v>
      </c>
    </row>
    <row r="55" spans="1:70" x14ac:dyDescent="0.15">
      <c r="A55" s="41"/>
      <c r="B55" s="41"/>
      <c r="C55" s="41"/>
      <c r="D55" s="41"/>
      <c r="E55" s="41"/>
      <c r="F55" s="41"/>
      <c r="G55" s="41"/>
      <c r="H55" s="41"/>
      <c r="I55" s="41"/>
      <c r="J55" s="42"/>
      <c r="K55" s="43" t="str">
        <f>[2]DB!K55</f>
        <v>Håvard</v>
      </c>
      <c r="L55" s="41">
        <f>[2]DB!L55</f>
        <v>25</v>
      </c>
      <c r="M55" s="41">
        <f>[2]DB!N55</f>
        <v>0</v>
      </c>
      <c r="N55" s="41">
        <f>IF(OR(M55=1,Rækker!L49="Disket",DB!V55&gt;5),1,0)</f>
        <v>0</v>
      </c>
      <c r="O55" s="41">
        <f>[2]DB!P55</f>
        <v>0</v>
      </c>
      <c r="P55" s="41">
        <f>IF(OR(O55=1,Rækker!L49="Udmeldt"),1,0)</f>
        <v>0</v>
      </c>
      <c r="Q55" s="41">
        <f>[2]DB!S55</f>
        <v>0</v>
      </c>
      <c r="R55" s="41">
        <f>IF(Rækker!L49="Res",1,0)</f>
        <v>0</v>
      </c>
      <c r="S55" s="41">
        <f t="shared" si="3"/>
        <v>0</v>
      </c>
      <c r="T55" s="41">
        <f>[2]DB!V55</f>
        <v>0</v>
      </c>
      <c r="U55" s="41">
        <f>IF(Rækker!L49="MR",1,0)</f>
        <v>0</v>
      </c>
      <c r="V55" s="41">
        <f t="shared" si="4"/>
        <v>0</v>
      </c>
      <c r="W55" s="42" t="str">
        <f t="shared" si="5"/>
        <v/>
      </c>
      <c r="X55" s="43" t="str">
        <f>[2]DB!BF55</f>
        <v>LPHJ</v>
      </c>
      <c r="Y55" s="41">
        <f>IF(X55=K50,L50,0)+IF(X55=K51,L51,0)+IF(X55=K52,L52,0)+IF(X55=K53,L53,0)+IF(X55=K54,L54,0)+IF(X55=K55,L55,0)+IF(X55=K56,L56,0)+IF(X55=K57,L57,0)+IF(X55=K58,L58,0)+IF(X55=K59,L59,0)+IF(X55=K61,L61,0)+IF(X55=K62,L62,0)+IF(X55=K63,L63,0)+IF(X55=K64,L64,0)+IF(X55=K65,L65,0)+IF(X55=K66,L66,0)+IF(X55=K67,L67,0)+IF(X55=K68,L68,0)+IF(X55=K69,L69,0)+IF(X55=K70,L70,0)</f>
        <v>34</v>
      </c>
      <c r="Z55" s="41">
        <f>[2]DB!BH55</f>
        <v>0</v>
      </c>
      <c r="AA55" s="41">
        <f>IF(X55=K50,N50,0)+IF(X55=K51,N51,0)+IF(X55=K52,N52,0)+IF(X55=K53,N53,0)+IF(X55=K54,N54,0)+IF(X55=K55,N55,0)+IF(X55=K56,N56,0)+IF(X55=K57,N57,0)+IF(X55=K58,N58,0)+IF(X55=K59,N59,0)+IF(X55=K61,N61,0)+IF(X55=K62,N62,0)+IF(X55=K63,N63,0)+IF(X55=K64,N64,0)+IF(X55=K65,N65,0)+IF(X55=K66,N66,0)+IF(X55=K67,N67,0)+IF(X55=K68,N68,0)+IF(X55=K69,N69,0)+IF(X55=K70,N70,0)</f>
        <v>0</v>
      </c>
      <c r="AB55" s="41">
        <f>[2]DB!BI55</f>
        <v>0</v>
      </c>
      <c r="AC55" s="41">
        <f>IF(X55=K50,P50,0)+IF(X55=K51,P51,0)+IF(X55=K52,P52,0)+IF(X55=K53,P53,0)+IF(X55=K54,P54,0)+IF(X55=K55,P55,0)+IF(X55=K56,P56,0)+IF(X55=K57,P57,0)+IF(X55=K58,P58,0)+IF(X55=K59,P59,0)+IF(X55=K61,P61,0)+IF(X55=K62,P62,0)+IF(X55=K63,P63,0)+IF(X55=K64,P64,0)+IF(X55=K65,P65,0)+IF(X55=K66,P66,0)+IF(X55=K67,P67,0)+IF(X55=K68,P68,0)+IF(X55=K69,P69,0)+IF(X55=K70,P70,0)</f>
        <v>0</v>
      </c>
      <c r="AD55" s="41">
        <f>[2]DB!BJ55</f>
        <v>0</v>
      </c>
      <c r="AE55" s="41">
        <f>IF(X55=K50,R50,0)+IF(X55=K51,R51,0)+IF(X55=K52,R52,0)+IF(X55=K53,R53,0)+IF(X55=K54,R54,0)+IF(X55=K55,R55,0)+IF(X55=K56,R56,0)+IF(X55=K57,R57,0)+IF(X55=K58,R58,0)+IF(X55=K59,R59,0)+IF(X55=K61,R61,0)+IF(X55=K62,R62,0)+IF(X55=K63,R63,0)+IF(X55=K64,R64,0)+IF(X55=K65,R65,0)+IF(X55=K66,R66,0)+IF(X55=K67,R67,0)+IF(X55=K68,R68,0)+IF(X55=K69,R69,0)+IF(X55=K70,R70,0)</f>
        <v>0</v>
      </c>
      <c r="AF55" s="41">
        <f t="shared" si="6"/>
        <v>0</v>
      </c>
      <c r="AG55" s="41">
        <f>[2]DB!BK55</f>
        <v>0</v>
      </c>
      <c r="AH55" s="41">
        <f>IF(X55=K50,U50,0)+IF(X55=K51,U51,0)+IF(X55=K52,U52,0)+IF(X55=K53,U53,0)+IF(X55=K54,U54,0)+IF(X55=K55,U55,0)+IF(X55=K56,U56,0)+IF(X55=K57,U57,0)+IF(X55=K58,U58,0)+IF(X55=K59,U59,0)+IF(X55=K61,U61,0)+IF(X55=K62,U62,0)+IF(X55=K63,U63,0)+IF(X55=K64,U64,0)+IF(X55=K65,U65,0)+IF(X55=K66,U66,0)+IF(X55=K67,U67,0)+IF(X55=K68,U68,0)+IF(X55=K69,U69,0)+IF(X55=K70,U70,0)</f>
        <v>0</v>
      </c>
      <c r="AI55" s="41">
        <f>IF(X55=K50,V50,0)+IF(X55=K51,V51,0)+IF(X55=K52,V52,0)+IF(X55=K53,V53,0)+IF(X55=K54,V54,0)+IF(X55=K55,V55,0)+IF(X55=K56,V56,0)+IF(X55=K57,V57,0)+IF(X55=K58,V58,0)+IF(X55=K59,V59,0)+IF(X55=K61,V61,0)+IF(X55=K62,V62,0)+IF(X55=K63,V63,0)+IF(X55=K64,V64,0)+IF(X55=K65,V65,0)+IF(X55=K66,V66,0)+IF(X55=K67,V67,0)+IF(X55=K68,V68,0)+IF(X55=K69,V69,0)+IF(X55=K70,V70,0)</f>
        <v>0</v>
      </c>
      <c r="AJ55" s="41">
        <f>[2]DB!BL55</f>
        <v>39</v>
      </c>
      <c r="AK55" s="41">
        <f t="shared" si="7"/>
        <v>40</v>
      </c>
      <c r="AL55" s="41">
        <f>[2]DB!BM55</f>
        <v>15</v>
      </c>
      <c r="AM55" s="41">
        <f t="shared" si="22"/>
        <v>16</v>
      </c>
      <c r="AN55" s="41">
        <f>[2]DB!BN55</f>
        <v>13</v>
      </c>
      <c r="AO55" s="41">
        <f t="shared" si="23"/>
        <v>13</v>
      </c>
      <c r="AP55" s="41">
        <f>[2]DB!BO55</f>
        <v>11</v>
      </c>
      <c r="AQ55" s="41">
        <f t="shared" si="24"/>
        <v>11</v>
      </c>
      <c r="AR55" s="41">
        <f>[2]DB!BP55</f>
        <v>256</v>
      </c>
      <c r="AS55" s="41">
        <f>IF(X55=E30,G30,0)+IF(X55=E31,G31,0)+IF(X55=E32,G32,0)+IF(X55=E33,G33,0)+IF(X55=E34,G34,0)+IF(X55=E36,G36,0)+IF(X55=E37,G37,0)+IF(X55=E38,G38,0)+IF(X55=E39,G39,0)+IF(X55=E40,G40,0)+IF(X55=F30,H30,0)+IF(X55=F31,H31,0)+IF(X55=F32,H32,0)+IF(X55=F33,H33,0)+IF(X55=F34,H34,0)+IF(X55=F36,H36,0)+IF(X55=F37,H37,0)+IF(X55=F38,H38,0)+IF(X55=F39,H39,0)+IF(X55=F40,H40,0)</f>
        <v>5</v>
      </c>
      <c r="AT55" s="41">
        <f t="shared" si="8"/>
        <v>261</v>
      </c>
      <c r="AU55" s="41">
        <f>[2]DB!BQ55</f>
        <v>254</v>
      </c>
      <c r="AV55" s="41">
        <f>IF(X55=E30,H30,0)+IF(X55=E31,H31,0)+IF(X55=E32,H32,0)+IF(X55=E33,H33,0)+IF(X55=E34,H34,0)+IF(X55=E36,H36,0)+IF(X55=E37,H37,0)+IF(X55=E38,H38,0)+IF(X55=E39,H39,0)+IF(X55=E40,H40,0)+IF(X55=F30,G30,0)+IF(X55=F31,G31,0)+IF(X55=F32,G32,0)+IF(X55=F33,G33,0)+IF(X55=F34,G34,0)+IF(X55=F36,G36,0)+IF(X55=F37,G37,0)+IF(X55=F38,G38,0)+IF(X55=F39,G39,0)+IF(X55=F40,G40,0)</f>
        <v>4</v>
      </c>
      <c r="AW55" s="41">
        <f t="shared" si="9"/>
        <v>258</v>
      </c>
      <c r="AX55" s="41">
        <f>[2]DB!BR55</f>
        <v>58</v>
      </c>
      <c r="AY55" s="41">
        <f t="shared" si="10"/>
        <v>3</v>
      </c>
      <c r="AZ55" s="41">
        <f t="shared" si="11"/>
        <v>61</v>
      </c>
      <c r="BA55" s="41">
        <f>[2]DB!BE55</f>
        <v>6</v>
      </c>
      <c r="BB55" s="41">
        <f>RANK(BC55,BC50:BC59,0)</f>
        <v>4</v>
      </c>
      <c r="BC55" s="41">
        <f t="shared" si="12"/>
        <v>635842</v>
      </c>
      <c r="BD55" s="42">
        <f>IF(BB55=BB50,IF(Y55&gt;Y50,1,0),0)+IF(BB55=BB51,IF(Y55&gt;Y51,1,0),0)+IF(BB55=BB52,IF(Y55&gt;Y52,1,0),0)+IF(BB55=BB53,IF(Y55&gt;Y53,1,0),0)+IF(BB55=BB54,IF(Y55&gt;Y54,1,0),0)+IF(BB55=BB55,IF(Y55&gt;Y55,1,0),0)+IF(BB55=BB56,IF(Y55&gt;Y56,1,0),0)+IF(BB55=BB57,IF(Y55&gt;Y57,1,0),0)+IF(BB55=BB58,IF(Y55&gt;Y58,1,0),0)+IF(BB55=BB59,IF(Y55&gt;Y59,1,0),0)+BB55</f>
        <v>4</v>
      </c>
      <c r="BE55" s="43">
        <f>IF(BD50=6,BB50,0)+IF(BD51=6,BB51,0)+IF(BD52=6,BB52,0)+IF(BD53=6,BB53,0)+IF(BD54=6,BB54,0)+IF(BD55=6,BB55,0)+IF(BD56=6,BB56,0)+IF(BD57=6,BB57,0)+IF(BD58=6,BB58,0)+IF(BD59=6,BB59,0)</f>
        <v>6</v>
      </c>
      <c r="BF55" s="41" t="str">
        <f>IF(BD50=6,X50,IF(BD51=6,X51,IF(BD52=6,X52,IF(BD53=6,X53,IF(BD54=6,X54,IF(BD55=6,X55,IF(BD56=6,X56,IF(BD57=6,X57,BG55))))))))</f>
        <v>Sergio</v>
      </c>
      <c r="BG55" s="41" t="str">
        <f>IF(BD58=6,X58,X59)</f>
        <v>Højgård</v>
      </c>
      <c r="BH55" s="41">
        <f>IF(BD50=6,AA50,0)+IF(BD51=6,AA51,0)+IF(BD52=6,AA52,0)+IF(BD53=6,AA53,0)+IF(BD54=6,AA54,0)+IF(BD55=6,AA55,0)+IF(BD56=6,AA56,0)+IF(BD57=6,AA57,0)+IF(BD58=6,AA58,0)+IF(BD59=6,AA59,0)</f>
        <v>0</v>
      </c>
      <c r="BI55" s="41">
        <f>IF(BD50=6,AC50,0)+IF(BD51=6,AC51,0)+IF(BD52=6,AC52,0)+IF(BD53=6,AC53,0)+IF(BD54=6,AC54,0)+IF(BD55=6,AC55,0)+IF(BD56=6,AC56,0)+IF(BD57=6,AC57,0)+IF(BD58=6,AC58,0)+IF(BD59=6,AC59,0)</f>
        <v>0</v>
      </c>
      <c r="BJ55" s="41">
        <f>IF(BD50=6,AF50,0)+IF(BD51=6,AF51,0)+IF(BD52=6,AF52,0)+IF(BD53=6,AF53,0)+IF(BD54=6,AF54,0)+IF(BD55=6,AF55,0)+IF(BD56=6,AF56,0)+IF(BD57=6,AF57,0)+IF(BD58=6,AF58,0)+IF(BD59=6,AF59,0)</f>
        <v>0</v>
      </c>
      <c r="BK55" s="41">
        <f>IF(BD50=6,AI50,0)+IF(BD51=6,AI51,0)+IF(BD52=6,AI52,0)+IF(BD53=6,AI53,0)+IF(BD54=6,AI54,0)+IF(BD55=6,AI55,0)+IF(BD56=6,AI56,0)+IF(BD57=6,AI57,0)+IF(BD58=6,AI58,0)+IF(BD59=6,AI59,0)</f>
        <v>0</v>
      </c>
      <c r="BL55" s="41">
        <f>IF(BD50=6,AK50,0)+IF(BD51=6,AK51,0)+IF(BD52=6,AK52,0)+IF(BD53=6,AK53,0)+IF(BD54=6,AK54,0)+IF(BD55=6,AK55,0)+IF(BD56=6,AK56,0)+IF(BD57=6,AK57,0)+IF(BD58=6,AK58,0)+IF(BD59=6,AK59,0)</f>
        <v>40</v>
      </c>
      <c r="BM55" s="41">
        <f>IF(BD50=6,AM50,0)+IF(BD51=6,AM51,0)+IF(BD52=6,AM52,0)+IF(BD53=6,AM53,0)+IF(BD54=6,AM54,0)+IF(BD55=6,AM55,0)+IF(BD56=6,AM56,0)+IF(BD57=6,AM57,0)+IF(BD58=6,AM58,0)+IF(BD59=6,AM59,0)</f>
        <v>16</v>
      </c>
      <c r="BN55" s="41">
        <f>IF(BD50=6,AO50,0)+IF(BD51=6,AO51,0)+IF(BD52=6,AO52,0)+IF(BD53=6,AO53,0)+IF(BD54=6,AO54,0)+IF(BD55=6,AO55,0)+IF(BD56=6,AO56,0)+IF(BD57=6,AO57,0)+IF(BD58=6,AO58,0)+IF(BD59=6,AO59,0)</f>
        <v>11</v>
      </c>
      <c r="BO55" s="41">
        <f>IF(BD50=6,AQ50,0)+IF(BD51=6,AQ51,0)+IF(BD52=6,AQ52,0)+IF(BD53=6,AQ53,0)+IF(BD54=6,AQ54,0)+IF(BD55=6,AQ55,0)+IF(BD56=6,AQ56,0)+IF(BD57=6,AQ57,0)+IF(BD58=6,AQ58,0)+IF(BD59=6,AQ59,0)</f>
        <v>13</v>
      </c>
      <c r="BP55" s="41">
        <f>IF(BD50=6,AT50,0)+IF(BD51=6,AT51,0)+IF(BD52=6,AT52,0)+IF(BD53=6,AT53,0)+IF(BD54=6,AT54,0)+IF(BD55=6,AT55,0)+IF(BD56=6,AT56,0)+IF(BD57=6,AT57,0)+IF(BD58=6,AT58,0)+IF(BD59=6,AT59,0)</f>
        <v>237</v>
      </c>
      <c r="BQ55" s="41">
        <f>IF(BD50=6,AW50,0)+IF(BD51=6,AW51,0)+IF(BD52=6,AW52,0)+IF(BD53=6,AW53,0)+IF(BD54=6,AW54,0)+IF(BD55=6,AW55,0)+IF(BD56=6,AW56,0)+IF(BD57=6,AW57,0)+IF(BD58=6,AW58,0)+IF(BD59=6,AW59,0)</f>
        <v>228</v>
      </c>
      <c r="BR55" s="42">
        <f>IF(BD50=6,AZ50,0)+IF(BD51=6,AZ51,0)+IF(BD52=6,AZ52,0)+IF(BD53=6,AZ53,0)+IF(BD54=6,AZ54,0)+IF(BD55=6,AZ55,0)+IF(BD56=6,AZ56,0)+IF(BD57=6,AZ57,0)+IF(BD58=6,AZ58,0)+IF(BD59=6,AZ59,0)</f>
        <v>59</v>
      </c>
    </row>
    <row r="56" spans="1:70" x14ac:dyDescent="0.15">
      <c r="A56" s="41"/>
      <c r="B56" s="41"/>
      <c r="C56" s="41"/>
      <c r="D56" s="41"/>
      <c r="E56" s="41"/>
      <c r="F56" s="41"/>
      <c r="G56" s="41"/>
      <c r="H56" s="41"/>
      <c r="I56" s="41"/>
      <c r="J56" s="42"/>
      <c r="K56" s="43" t="str">
        <f>[2]DB!K56</f>
        <v>Kudsken</v>
      </c>
      <c r="L56" s="41">
        <f>[2]DB!L56</f>
        <v>30</v>
      </c>
      <c r="M56" s="41">
        <f>[2]DB!N56</f>
        <v>0</v>
      </c>
      <c r="N56" s="41">
        <f>IF(OR(M56=1,Rækker!N49="Disket",DB!V56&gt;5),1,0)</f>
        <v>0</v>
      </c>
      <c r="O56" s="41">
        <f>[2]DB!P56</f>
        <v>0</v>
      </c>
      <c r="P56" s="41">
        <f>IF(OR(O56=1,Rækker!N49="Udmeldt"),1,0)</f>
        <v>0</v>
      </c>
      <c r="Q56" s="41">
        <f>[2]DB!S56</f>
        <v>4</v>
      </c>
      <c r="R56" s="41">
        <f>IF(Rækker!N49="Res",1,0)</f>
        <v>1</v>
      </c>
      <c r="S56" s="41">
        <f t="shared" si="3"/>
        <v>5</v>
      </c>
      <c r="T56" s="41">
        <f>[2]DB!V56</f>
        <v>0</v>
      </c>
      <c r="U56" s="41">
        <f>IF(Rækker!N49="MR",1,0)</f>
        <v>0</v>
      </c>
      <c r="V56" s="41">
        <f t="shared" si="4"/>
        <v>0</v>
      </c>
      <c r="W56" s="42" t="str">
        <f t="shared" si="5"/>
        <v>Res 5</v>
      </c>
      <c r="X56" s="43" t="str">
        <f>[2]DB!BF56</f>
        <v>Nielsen</v>
      </c>
      <c r="Y56" s="41">
        <f>IF(X56=K50,L50,0)+IF(X56=K51,L51,0)+IF(X56=K52,L52,0)+IF(X56=K53,L53,0)+IF(X56=K54,L54,0)+IF(X56=K55,L55,0)+IF(X56=K56,L56,0)+IF(X56=K57,L57,0)+IF(X56=K58,L58,0)+IF(X56=K59,L59,0)+IF(X56=K61,L61,0)+IF(X56=K62,L62,0)+IF(X56=K63,L63,0)+IF(X56=K64,L64,0)+IF(X56=K65,L65,0)+IF(X56=K66,L66,0)+IF(X56=K67,L67,0)+IF(X56=K68,L68,0)+IF(X56=K69,L69,0)+IF(X56=K70,L70,0)</f>
        <v>43</v>
      </c>
      <c r="Z56" s="41">
        <f>[2]DB!BH56</f>
        <v>0</v>
      </c>
      <c r="AA56" s="41">
        <f>IF(X56=K50,N50,0)+IF(X56=K51,N51,0)+IF(X56=K52,N52,0)+IF(X56=K53,N53,0)+IF(X56=K54,N54,0)+IF(X56=K55,N55,0)+IF(X56=K56,N56,0)+IF(X56=K57,N57,0)+IF(X56=K58,N58,0)+IF(X56=K59,N59,0)+IF(X56=K61,N61,0)+IF(X56=K62,N62,0)+IF(X56=K63,N63,0)+IF(X56=K64,N64,0)+IF(X56=K65,N65,0)+IF(X56=K66,N66,0)+IF(X56=K67,N67,0)+IF(X56=K68,N68,0)+IF(X56=K69,N69,0)+IF(X56=K70,N70,0)</f>
        <v>0</v>
      </c>
      <c r="AB56" s="41">
        <f>[2]DB!BI56</f>
        <v>0</v>
      </c>
      <c r="AC56" s="41">
        <f>IF(X56=K50,P50,0)+IF(X56=K51,P51,0)+IF(X56=K52,P52,0)+IF(X56=K53,P53,0)+IF(X56=K54,P54,0)+IF(X56=K55,P55,0)+IF(X56=K56,P56,0)+IF(X56=K57,P57,0)+IF(X56=K58,P58,0)+IF(X56=K59,P59,0)+IF(X56=K61,P61,0)+IF(X56=K62,P62,0)+IF(X56=K63,P63,0)+IF(X56=K64,P64,0)+IF(X56=K65,P65,0)+IF(X56=K66,P66,0)+IF(X56=K67,P67,0)+IF(X56=K68,P68,0)+IF(X56=K69,P69,0)+IF(X56=K70,P70,0)</f>
        <v>0</v>
      </c>
      <c r="AD56" s="41">
        <f>[2]DB!BJ56</f>
        <v>0</v>
      </c>
      <c r="AE56" s="41">
        <f>IF(X56=K50,R50,0)+IF(X56=K51,R51,0)+IF(X56=K52,R52,0)+IF(X56=K53,R53,0)+IF(X56=K54,R54,0)+IF(X56=K55,R55,0)+IF(X56=K56,R56,0)+IF(X56=K57,R57,0)+IF(X56=K58,R58,0)+IF(X56=K59,R59,0)+IF(X56=K61,R61,0)+IF(X56=K62,R62,0)+IF(X56=K63,R63,0)+IF(X56=K64,R64,0)+IF(X56=K65,R65,0)+IF(X56=K66,R66,0)+IF(X56=K67,R67,0)+IF(X56=K68,R68,0)+IF(X56=K69,R69,0)+IF(X56=K70,R70,0)</f>
        <v>0</v>
      </c>
      <c r="AF56" s="41">
        <f t="shared" si="6"/>
        <v>0</v>
      </c>
      <c r="AG56" s="41">
        <f>[2]DB!BK56</f>
        <v>0</v>
      </c>
      <c r="AH56" s="41">
        <f>IF(X56=K50,U50,0)+IF(X56=K51,U51,0)+IF(X56=K52,U52,0)+IF(X56=K53,U53,0)+IF(X56=K54,U54,0)+IF(X56=K55,U55,0)+IF(X56=K56,U56,0)+IF(X56=K57,U57,0)+IF(X56=K58,U58,0)+IF(X56=K59,U59,0)+IF(X56=K61,U61,0)+IF(X56=K62,U62,0)+IF(X56=K63,U63,0)+IF(X56=K64,U64,0)+IF(X56=K65,U65,0)+IF(X56=K66,U66,0)+IF(X56=K67,U67,0)+IF(X56=K68,U68,0)+IF(X56=K69,U69,0)+IF(X56=K70,U70,0)</f>
        <v>0</v>
      </c>
      <c r="AI56" s="41">
        <f>IF(X56=K50,V50,0)+IF(X56=K51,V51,0)+IF(X56=K52,V52,0)+IF(X56=K53,V53,0)+IF(X56=K54,V54,0)+IF(X56=K55,V55,0)+IF(X56=K56,V56,0)+IF(X56=K57,V57,0)+IF(X56=K58,V58,0)+IF(X56=K59,V59,0)+IF(X56=K61,V61,0)+IF(X56=K62,V62,0)+IF(X56=K63,V63,0)+IF(X56=K64,V64,0)+IF(X56=K65,V65,0)+IF(X56=K66,V66,0)+IF(X56=K67,V67,0)+IF(X56=K68,V68,0)+IF(X56=K69,V69,0)+IF(X56=K70,V70,0)</f>
        <v>0</v>
      </c>
      <c r="AJ56" s="41">
        <f>[2]DB!BL56</f>
        <v>39</v>
      </c>
      <c r="AK56" s="41">
        <f t="shared" si="7"/>
        <v>40</v>
      </c>
      <c r="AL56" s="41">
        <f>[2]DB!BM56</f>
        <v>14</v>
      </c>
      <c r="AM56" s="41">
        <f t="shared" si="22"/>
        <v>14</v>
      </c>
      <c r="AN56" s="41">
        <f>[2]DB!BN56</f>
        <v>16</v>
      </c>
      <c r="AO56" s="41">
        <f t="shared" si="23"/>
        <v>16</v>
      </c>
      <c r="AP56" s="41">
        <f>[2]DB!BO56</f>
        <v>9</v>
      </c>
      <c r="AQ56" s="41">
        <f t="shared" si="24"/>
        <v>10</v>
      </c>
      <c r="AR56" s="41">
        <f>[2]DB!BP56</f>
        <v>248</v>
      </c>
      <c r="AS56" s="41">
        <f>IF(X56=E30,G30,0)+IF(X56=E31,G31,0)+IF(X56=E32,G32,0)+IF(X56=E33,G33,0)+IF(X56=E34,G34,0)+IF(X56=E36,G36,0)+IF(X56=E37,G37,0)+IF(X56=E38,G38,0)+IF(X56=E39,G39,0)+IF(X56=E40,G40,0)+IF(X56=F30,H30,0)+IF(X56=F31,H31,0)+IF(X56=F32,H32,0)+IF(X56=F33,H33,0)+IF(X56=F34,H34,0)+IF(X56=F36,H36,0)+IF(X56=F37,H37,0)+IF(X56=F38,H38,0)+IF(X56=F39,H39,0)+IF(X56=F40,H40,0)</f>
        <v>3</v>
      </c>
      <c r="AT56" s="41">
        <f t="shared" si="8"/>
        <v>251</v>
      </c>
      <c r="AU56" s="41">
        <f>[2]DB!BQ56</f>
        <v>241</v>
      </c>
      <c r="AV56" s="41">
        <f>IF(X56=E30,H30,0)+IF(X56=E31,H31,0)+IF(X56=E32,H32,0)+IF(X56=E33,H33,0)+IF(X56=E34,H34,0)+IF(X56=E36,H36,0)+IF(X56=E37,H37,0)+IF(X56=E38,H38,0)+IF(X56=E39,H39,0)+IF(X56=E40,H40,0)+IF(X56=F30,G30,0)+IF(X56=F31,G31,0)+IF(X56=F32,G32,0)+IF(X56=F33,G33,0)+IF(X56=F34,G34,0)+IF(X56=F36,G36,0)+IF(X56=F37,G37,0)+IF(X56=F38,G38,0)+IF(X56=F39,G39,0)+IF(X56=F40,G40,0)</f>
        <v>5</v>
      </c>
      <c r="AW56" s="41">
        <f t="shared" si="9"/>
        <v>246</v>
      </c>
      <c r="AX56" s="41">
        <f>[2]DB!BR56</f>
        <v>58</v>
      </c>
      <c r="AY56" s="41">
        <f t="shared" si="10"/>
        <v>0</v>
      </c>
      <c r="AZ56" s="41">
        <f t="shared" si="11"/>
        <v>58</v>
      </c>
      <c r="BA56" s="41">
        <f>[2]DB!BE56</f>
        <v>7</v>
      </c>
      <c r="BB56" s="41">
        <f>RANK(BC56,BC50:BC59,0)</f>
        <v>7</v>
      </c>
      <c r="BC56" s="41">
        <f t="shared" si="12"/>
        <v>604854</v>
      </c>
      <c r="BD56" s="42">
        <f>IF(BB56=BB50,IF(Y56&gt;Y50,1,0),0)+IF(BB56=BB51,IF(Y56&gt;Y51,1,0),0)+IF(BB56=BB52,IF(Y56&gt;Y52,1,0),0)+IF(BB56=BB53,IF(Y56&gt;Y53,1,0),0)+IF(BB56=BB54,IF(Y56&gt;Y54,1,0),0)+IF(BB56=BB55,IF(Y56&gt;Y55,1,0),0)+IF(BB56=BB56,IF(Y56&gt;Y56,1,0),0)+IF(BB56=BB57,IF(Y56&gt;Y57,1,0),0)+IF(BB56=BB58,IF(Y56&gt;Y58,1,0),0)+IF(BB56=BB59,IF(Y56&gt;Y59,1,0),0)+BB56</f>
        <v>7</v>
      </c>
      <c r="BE56" s="43">
        <f>IF(BD50=7,BB50,0)+IF(BD51=7,BB51,0)+IF(BD52=7,BB52,0)+IF(BD53=7,BB53,0)+IF(BD54=7,BB54,0)+IF(BD55=7,BB55,0)+IF(BD56=7,BB56,0)+IF(BD57=7,BB57,0)+IF(BD58=7,BB58,0)+IF(BD59=7,BB59,0)</f>
        <v>7</v>
      </c>
      <c r="BF56" s="41" t="str">
        <f>IF(BD50=7,X50,IF(BD51=7,X51,IF(BD52=7,X52,IF(BD53=7,X53,IF(BD54=7,X54,IF(BD55=7,X55,IF(BD56=7,X56,IF(BD57=7,X57,BG56))))))))</f>
        <v>Nielsen</v>
      </c>
      <c r="BG56" s="41" t="str">
        <f>IF(BD58=7,X58,X59)</f>
        <v>Højgård</v>
      </c>
      <c r="BH56" s="41">
        <f>IF(BD50=7,AA50,0)+IF(BD51=7,AA51,0)+IF(BD52=7,AA52,0)+IF(BD53=7,AA53,0)+IF(BD54=7,AA54,0)+IF(BD55=7,AA55,0)+IF(BD56=7,AA56,0)+IF(BD57=7,AA57,0)+IF(BD58=7,AA58,0)+IF(BD59=7,AA59,0)</f>
        <v>0</v>
      </c>
      <c r="BI56" s="41">
        <f>IF(BD50=7,AC50,0)+IF(BD51=7,AC51,0)+IF(BD52=7,AC52,0)+IF(BD53=7,AC53,0)+IF(BD54=7,AC54,0)+IF(BD55=7,AC55,0)+IF(BD56=7,AC56,0)+IF(BD57=7,AC57,0)+IF(BD58=7,AC58,0)+IF(BD59=7,AC59,0)</f>
        <v>0</v>
      </c>
      <c r="BJ56" s="41">
        <f>IF(BD50=7,AF50,0)+IF(BD51=7,AF51,0)+IF(BD52=7,AF52,0)+IF(BD53=7,AF53,0)+IF(BD54=7,AF54,0)+IF(BD55=7,AF55,0)+IF(BD56=7,AF56,0)+IF(BD57=7,AF57,0)+IF(BD58=7,AF58,0)+IF(BD59=7,AF59,0)</f>
        <v>0</v>
      </c>
      <c r="BK56" s="41">
        <f>IF(BD50=7,AI50,0)+IF(BD51=7,AI51,0)+IF(BD52=7,AI52,0)+IF(BD53=7,AI53,0)+IF(BD54=7,AI54,0)+IF(BD55=7,AI55,0)+IF(BD56=7,AI56,0)+IF(BD57=7,AI57,0)+IF(BD58=7,AI58,0)+IF(BD59=7,AI59,0)</f>
        <v>0</v>
      </c>
      <c r="BL56" s="41">
        <f>IF(BD50=7,AK50,0)+IF(BD51=7,AK51,0)+IF(BD52=7,AK52,0)+IF(BD53=7,AK53,0)+IF(BD54=7,AK54,0)+IF(BD55=7,AK55,0)+IF(BD56=7,AK56,0)+IF(BD57=7,AK57,0)+IF(BD58=7,AK58,0)+IF(BD59=7,AK59,0)</f>
        <v>40</v>
      </c>
      <c r="BM56" s="41">
        <f>IF(BD50=7,AM50,0)+IF(BD51=7,AM51,0)+IF(BD52=7,AM52,0)+IF(BD53=7,AM53,0)+IF(BD54=7,AM54,0)+IF(BD55=7,AM55,0)+IF(BD56=7,AM56,0)+IF(BD57=7,AM57,0)+IF(BD58=7,AM58,0)+IF(BD59=7,AM59,0)</f>
        <v>14</v>
      </c>
      <c r="BN56" s="41">
        <f>IF(BD50=7,AO50,0)+IF(BD51=7,AO51,0)+IF(BD52=7,AO52,0)+IF(BD53=7,AO53,0)+IF(BD54=7,AO54,0)+IF(BD55=7,AO55,0)+IF(BD56=7,AO56,0)+IF(BD57=7,AO57,0)+IF(BD58=7,AO58,0)+IF(BD59=7,AO59,0)</f>
        <v>16</v>
      </c>
      <c r="BO56" s="41">
        <f>IF(BD50=7,AQ50,0)+IF(BD51=7,AQ51,0)+IF(BD52=7,AQ52,0)+IF(BD53=7,AQ53,0)+IF(BD54=7,AQ54,0)+IF(BD55=7,AQ55,0)+IF(BD56=7,AQ56,0)+IF(BD57=7,AQ57,0)+IF(BD58=7,AQ58,0)+IF(BD59=7,AQ59,0)</f>
        <v>10</v>
      </c>
      <c r="BP56" s="41">
        <f>IF(BD50=7,AT50,0)+IF(BD51=7,AT51,0)+IF(BD52=7,AT52,0)+IF(BD53=7,AT53,0)+IF(BD54=7,AT54,0)+IF(BD55=7,AT55,0)+IF(BD56=7,AT56,0)+IF(BD57=7,AT57,0)+IF(BD58=7,AT58,0)+IF(BD59=7,AT59,0)</f>
        <v>251</v>
      </c>
      <c r="BQ56" s="41">
        <f>IF(BD50=7,AW50,0)+IF(BD51=7,AW51,0)+IF(BD52=7,AW52,0)+IF(BD53=7,AW53,0)+IF(BD54=7,AW54,0)+IF(BD55=7,AW55,0)+IF(BD56=7,AW56,0)+IF(BD57=7,AW57,0)+IF(BD58=7,AW58,0)+IF(BD59=7,AW59,0)</f>
        <v>246</v>
      </c>
      <c r="BR56" s="42">
        <f>IF(BD50=7,AZ50,0)+IF(BD51=7,AZ51,0)+IF(BD52=7,AZ52,0)+IF(BD53=7,AZ53,0)+IF(BD54=7,AZ54,0)+IF(BD55=7,AZ55,0)+IF(BD56=7,AZ56,0)+IF(BD57=7,AZ57,0)+IF(BD58=7,AZ58,0)+IF(BD59=7,AZ59,0)</f>
        <v>58</v>
      </c>
    </row>
    <row r="57" spans="1:70" x14ac:dyDescent="0.15">
      <c r="A57" s="41"/>
      <c r="B57" s="41"/>
      <c r="C57" s="41"/>
      <c r="D57" s="41"/>
      <c r="E57" s="41"/>
      <c r="F57" s="41"/>
      <c r="G57" s="41"/>
      <c r="H57" s="41"/>
      <c r="I57" s="41"/>
      <c r="J57" s="42"/>
      <c r="K57" s="43" t="str">
        <f>[2]DB!K57</f>
        <v>LPHJ</v>
      </c>
      <c r="L57" s="41">
        <f>[2]DB!L57</f>
        <v>34</v>
      </c>
      <c r="M57" s="41">
        <f>[2]DB!N57</f>
        <v>0</v>
      </c>
      <c r="N57" s="41">
        <f>IF(OR(M57=1,Rækker!P49="Disket",DB!V57&gt;5),1,0)</f>
        <v>0</v>
      </c>
      <c r="O57" s="41">
        <f>[2]DB!P57</f>
        <v>0</v>
      </c>
      <c r="P57" s="41">
        <f>IF(OR(O57=1,Rækker!P49="Udmeldt"),1,0)</f>
        <v>0</v>
      </c>
      <c r="Q57" s="41">
        <f>[2]DB!S57</f>
        <v>0</v>
      </c>
      <c r="R57" s="41">
        <f>IF(Rækker!P49="Res",1,0)</f>
        <v>0</v>
      </c>
      <c r="S57" s="41">
        <f t="shared" si="3"/>
        <v>0</v>
      </c>
      <c r="T57" s="41">
        <f>[2]DB!V57</f>
        <v>0</v>
      </c>
      <c r="U57" s="41">
        <f>IF(Rækker!P49="MR",1,0)</f>
        <v>0</v>
      </c>
      <c r="V57" s="41">
        <f t="shared" si="4"/>
        <v>0</v>
      </c>
      <c r="W57" s="42" t="str">
        <f t="shared" si="5"/>
        <v/>
      </c>
      <c r="X57" s="43" t="str">
        <f>[2]DB!BF57</f>
        <v>Hede</v>
      </c>
      <c r="Y57" s="41">
        <f>IF(X57=K50,L50,0)+IF(X57=K51,L51,0)+IF(X57=K52,L52,0)+IF(X57=K53,L53,0)+IF(X57=K54,L54,0)+IF(X57=K55,L55,0)+IF(X57=K56,L56,0)+IF(X57=K57,L57,0)+IF(X57=K58,L58,0)+IF(X57=K59,L59,0)+IF(X57=K61,L61,0)+IF(X57=K62,L62,0)+IF(X57=K63,L63,0)+IF(X57=K64,L64,0)+IF(X57=K65,L65,0)+IF(X57=K66,L66,0)+IF(X57=K67,L67,0)+IF(X57=K68,L68,0)+IF(X57=K69,L69,0)+IF(X57=K70,L70,0)</f>
        <v>22</v>
      </c>
      <c r="Z57" s="41">
        <f>[2]DB!BH57</f>
        <v>0</v>
      </c>
      <c r="AA57" s="41">
        <f>IF(X57=K50,N50,0)+IF(X57=K51,N51,0)+IF(X57=K52,N52,0)+IF(X57=K53,N53,0)+IF(X57=K54,N54,0)+IF(X57=K55,N55,0)+IF(X57=K56,N56,0)+IF(X57=K57,N57,0)+IF(X57=K58,N58,0)+IF(X57=K59,N59,0)+IF(X57=K61,N61,0)+IF(X57=K62,N62,0)+IF(X57=K63,N63,0)+IF(X57=K64,N64,0)+IF(X57=K65,N65,0)+IF(X57=K66,N66,0)+IF(X57=K67,N67,0)+IF(X57=K68,N68,0)+IF(X57=K69,N69,0)+IF(X57=K70,N70,0)</f>
        <v>0</v>
      </c>
      <c r="AB57" s="41">
        <f>[2]DB!BI57</f>
        <v>0</v>
      </c>
      <c r="AC57" s="41">
        <f>IF(X57=K50,P50,0)+IF(X57=K51,P51,0)+IF(X57=K52,P52,0)+IF(X57=K53,P53,0)+IF(X57=K54,P54,0)+IF(X57=K55,P55,0)+IF(X57=K56,P56,0)+IF(X57=K57,P57,0)+IF(X57=K58,P58,0)+IF(X57=K59,P59,0)+IF(X57=K61,P61,0)+IF(X57=K62,P62,0)+IF(X57=K63,P63,0)+IF(X57=K64,P64,0)+IF(X57=K65,P65,0)+IF(X57=K66,P66,0)+IF(X57=K67,P67,0)+IF(X57=K68,P68,0)+IF(X57=K69,P69,0)+IF(X57=K70,P70,0)</f>
        <v>0</v>
      </c>
      <c r="AD57" s="41">
        <f>[2]DB!BJ57</f>
        <v>2</v>
      </c>
      <c r="AE57" s="41">
        <f>IF(X57=K50,R50,0)+IF(X57=K51,R51,0)+IF(X57=K52,R52,0)+IF(X57=K53,R53,0)+IF(X57=K54,R54,0)+IF(X57=K55,R55,0)+IF(X57=K56,R56,0)+IF(X57=K57,R57,0)+IF(X57=K58,R58,0)+IF(X57=K59,R59,0)+IF(X57=K61,R61,0)+IF(X57=K62,R62,0)+IF(X57=K63,R63,0)+IF(X57=K64,R64,0)+IF(X57=K65,R65,0)+IF(X57=K66,R66,0)+IF(X57=K67,R67,0)+IF(X57=K68,R68,0)+IF(X57=K69,R69,0)+IF(X57=K70,R70,0)</f>
        <v>0</v>
      </c>
      <c r="AF57" s="41">
        <f t="shared" si="6"/>
        <v>2</v>
      </c>
      <c r="AG57" s="41">
        <f>[2]DB!BK57</f>
        <v>0</v>
      </c>
      <c r="AH57" s="41">
        <f>IF(X57=K50,U50,0)+IF(X57=K51,U51,0)+IF(X57=K52,U52,0)+IF(X57=K53,U53,0)+IF(X57=K54,U54,0)+IF(X57=K55,U55,0)+IF(X57=K56,U56,0)+IF(X57=K57,U57,0)+IF(X57=K58,U58,0)+IF(X57=K59,U59,0)+IF(X57=K61,U61,0)+IF(X57=K62,U62,0)+IF(X57=K63,U63,0)+IF(X57=K64,U64,0)+IF(X57=K65,U65,0)+IF(X57=K66,U66,0)+IF(X57=K67,U67,0)+IF(X57=K68,U68,0)+IF(X57=K69,U69,0)+IF(X57=K70,U70,0)</f>
        <v>0</v>
      </c>
      <c r="AI57" s="41">
        <f>IF(X57=K50,V50,0)+IF(X57=K51,V51,0)+IF(X57=K52,V52,0)+IF(X57=K53,V53,0)+IF(X57=K54,V54,0)+IF(X57=K55,V55,0)+IF(X57=K56,V56,0)+IF(X57=K57,V57,0)+IF(X57=K58,V58,0)+IF(X57=K59,V59,0)+IF(X57=K61,V61,0)+IF(X57=K62,V62,0)+IF(X57=K63,V63,0)+IF(X57=K64,V64,0)+IF(X57=K65,V65,0)+IF(X57=K66,V66,0)+IF(X57=K67,V67,0)+IF(X57=K68,V68,0)+IF(X57=K69,V69,0)+IF(X57=K70,V70,0)</f>
        <v>0</v>
      </c>
      <c r="AJ57" s="41">
        <f>[2]DB!BL57</f>
        <v>39</v>
      </c>
      <c r="AK57" s="41">
        <f t="shared" si="7"/>
        <v>40</v>
      </c>
      <c r="AL57" s="41">
        <f>[2]DB!BM57</f>
        <v>16</v>
      </c>
      <c r="AM57" s="41">
        <f t="shared" si="22"/>
        <v>16</v>
      </c>
      <c r="AN57" s="41">
        <f>[2]DB!BN57</f>
        <v>8</v>
      </c>
      <c r="AO57" s="41">
        <f t="shared" si="23"/>
        <v>8</v>
      </c>
      <c r="AP57" s="41">
        <f>[2]DB!BO57</f>
        <v>15</v>
      </c>
      <c r="AQ57" s="41">
        <f t="shared" si="24"/>
        <v>16</v>
      </c>
      <c r="AR57" s="41">
        <f>[2]DB!BP57</f>
        <v>236</v>
      </c>
      <c r="AS57" s="41">
        <f>IF(X57=E30,G30,0)+IF(X57=E31,G31,0)+IF(X57=E32,G32,0)+IF(X57=E33,G33,0)+IF(X57=E34,G34,0)+IF(X57=E36,G36,0)+IF(X57=E37,G37,0)+IF(X57=E38,G38,0)+IF(X57=E39,G39,0)+IF(X57=E40,G40,0)+IF(X57=F30,H30,0)+IF(X57=F31,H31,0)+IF(X57=F32,H32,0)+IF(X57=F33,H33,0)+IF(X57=F34,H34,0)+IF(X57=F36,H36,0)+IF(X57=F37,H37,0)+IF(X57=F38,H38,0)+IF(X57=F39,H39,0)+IF(X57=F40,H40,0)</f>
        <v>5</v>
      </c>
      <c r="AT57" s="41">
        <f t="shared" si="8"/>
        <v>241</v>
      </c>
      <c r="AU57" s="41">
        <f>[2]DB!BQ57</f>
        <v>231</v>
      </c>
      <c r="AV57" s="41">
        <f>IF(X57=E30,H30,0)+IF(X57=E31,H31,0)+IF(X57=E32,H32,0)+IF(X57=E33,H33,0)+IF(X57=E34,H34,0)+IF(X57=E36,H36,0)+IF(X57=E37,H37,0)+IF(X57=E38,H38,0)+IF(X57=E39,H39,0)+IF(X57=E40,H40,0)+IF(X57=F30,G30,0)+IF(X57=F31,G31,0)+IF(X57=F32,G32,0)+IF(X57=F33,G33,0)+IF(X57=F34,G34,0)+IF(X57=F36,G36,0)+IF(X57=F37,G37,0)+IF(X57=F38,G38,0)+IF(X57=F39,G39,0)+IF(X57=F40,G40,0)</f>
        <v>6</v>
      </c>
      <c r="AW57" s="41">
        <f t="shared" si="9"/>
        <v>237</v>
      </c>
      <c r="AX57" s="41">
        <f>[2]DB!BR57</f>
        <v>56</v>
      </c>
      <c r="AY57" s="41">
        <f t="shared" si="10"/>
        <v>0</v>
      </c>
      <c r="AZ57" s="41">
        <f t="shared" si="11"/>
        <v>56</v>
      </c>
      <c r="BA57" s="41">
        <f>[2]DB!BE57</f>
        <v>8</v>
      </c>
      <c r="BB57" s="41">
        <f>RANK(BC57,BC50:BC59,0)</f>
        <v>8</v>
      </c>
      <c r="BC57" s="41">
        <f t="shared" si="12"/>
        <v>583863</v>
      </c>
      <c r="BD57" s="42">
        <f>IF(BB57=BB50,IF(Y57&gt;Y50,1,0),0)+IF(BB57=BB51,IF(Y57&gt;Y51,1,0),0)+IF(BB57=BB52,IF(Y57&gt;Y52,1,0),0)+IF(BB57=BB53,IF(Y57&gt;Y53,1,0),0)+IF(BB57=BB54,IF(Y57&gt;Y54,1,0),0)+IF(BB57=BB55,IF(Y57&gt;Y55,1,0),0)+IF(BB57=BB56,IF(Y57&gt;Y56,1,0),0)+IF(BB57=BB57,IF(Y57&gt;Y57,1,0),0)+IF(BB57=BB58,IF(Y57&gt;Y58,1,0),0)+IF(BB57=BB59,IF(Y57&gt;Y59,1,0),0)+BB57</f>
        <v>8</v>
      </c>
      <c r="BE57" s="43">
        <f>IF(BD50=8,BB50,0)+IF(BD51=8,BB51,0)+IF(BD52=8,BB52,0)+IF(BD53=8,BB53,0)+IF(BD54=8,BB54,0)+IF(BD55=8,BB55,0)+IF(BD56=8,BB56,0)+IF(BD57=8,BB57,0)+IF(BD58=8,BB58,0)+IF(BD59=8,BB59,0)</f>
        <v>8</v>
      </c>
      <c r="BF57" s="41" t="str">
        <f>IF(BD50=8,X50,IF(BD51=8,X51,IF(BD52=8,X52,IF(BD53=8,X53,IF(BD54=8,X54,IF(BD55=8,X55,IF(BD56=8,X56,IF(BD57=8,X57,BG57))))))))</f>
        <v>Hede</v>
      </c>
      <c r="BG57" s="41" t="str">
        <f>IF(BD58=8,X58,X59)</f>
        <v>Højgård</v>
      </c>
      <c r="BH57" s="41">
        <f>IF(BD50=8,AA50,0)+IF(BD51=8,AA51,0)+IF(BD52=8,AA52,0)+IF(BD53=8,AA53,0)+IF(BD54=8,AA54,0)+IF(BD55=8,AA55,0)+IF(BD56=8,AA56,0)+IF(BD57=8,AA57,0)+IF(BD58=8,AA58,0)+IF(BD59=8,AA59,0)</f>
        <v>0</v>
      </c>
      <c r="BI57" s="41">
        <f>IF(BD50=8,AC50,0)+IF(BD51=8,AC51,0)+IF(BD52=8,AC52,0)+IF(BD53=8,AC53,0)+IF(BD54=8,AC54,0)+IF(BD55=8,AC55,0)+IF(BD56=8,AC56,0)+IF(BD57=8,AC57,0)+IF(BD58=8,AC58,0)+IF(BD59=8,AC59,0)</f>
        <v>0</v>
      </c>
      <c r="BJ57" s="41">
        <f>IF(BD50=8,AF50,0)+IF(BD51=8,AF51,0)+IF(BD52=8,AF52,0)+IF(BD53=8,AF53,0)+IF(BD54=8,AF54,0)+IF(BD55=8,AF55,0)+IF(BD56=8,AF56,0)+IF(BD57=8,AF57,0)+IF(BD58=8,AF58,0)+IF(BD59=8,AF59,0)</f>
        <v>2</v>
      </c>
      <c r="BK57" s="41">
        <f>IF(BD50=8,AI50,0)+IF(BD51=8,AI51,0)+IF(BD52=8,AI52,0)+IF(BD53=8,AI53,0)+IF(BD54=8,AI54,0)+IF(BD55=8,AI55,0)+IF(BD56=8,AI56,0)+IF(BD57=8,AI57,0)+IF(BD58=8,AI58,0)+IF(BD59=8,AI59,0)</f>
        <v>0</v>
      </c>
      <c r="BL57" s="41">
        <f>IF(BD50=8,AK50,0)+IF(BD51=8,AK51,0)+IF(BD52=8,AK52,0)+IF(BD53=8,AK53,0)+IF(BD54=8,AK54,0)+IF(BD55=8,AK55,0)+IF(BD56=8,AK56,0)+IF(BD57=8,AK57,0)+IF(BD58=8,AK58,0)+IF(BD59=8,AK59,0)</f>
        <v>40</v>
      </c>
      <c r="BM57" s="41">
        <f>IF(BD50=8,AM50,0)+IF(BD51=8,AM51,0)+IF(BD52=8,AM52,0)+IF(BD53=8,AM53,0)+IF(BD54=8,AM54,0)+IF(BD55=8,AM55,0)+IF(BD56=8,AM56,0)+IF(BD57=8,AM57,0)+IF(BD58=8,AM58,0)+IF(BD59=8,AM59,0)</f>
        <v>16</v>
      </c>
      <c r="BN57" s="41">
        <f>IF(BD50=8,AO50,0)+IF(BD51=8,AO51,0)+IF(BD52=8,AO52,0)+IF(BD53=8,AO53,0)+IF(BD54=8,AO54,0)+IF(BD55=8,AO55,0)+IF(BD56=8,AO56,0)+IF(BD57=8,AO57,0)+IF(BD58=8,AO58,0)+IF(BD59=8,AO59,0)</f>
        <v>8</v>
      </c>
      <c r="BO57" s="41">
        <f>IF(BD50=8,AQ50,0)+IF(BD51=8,AQ51,0)+IF(BD52=8,AQ52,0)+IF(BD53=8,AQ53,0)+IF(BD54=8,AQ54,0)+IF(BD55=8,AQ55,0)+IF(BD56=8,AQ56,0)+IF(BD57=8,AQ57,0)+IF(BD58=8,AQ58,0)+IF(BD59=8,AQ59,0)</f>
        <v>16</v>
      </c>
      <c r="BP57" s="41">
        <f>IF(BD50=8,AT50,0)+IF(BD51=8,AT51,0)+IF(BD52=8,AT52,0)+IF(BD53=8,AT53,0)+IF(BD54=8,AT54,0)+IF(BD55=8,AT55,0)+IF(BD56=8,AT56,0)+IF(BD57=8,AT57,0)+IF(BD58=8,AT58,0)+IF(BD59=8,AT59,0)</f>
        <v>241</v>
      </c>
      <c r="BQ57" s="41">
        <f>IF(BD50=8,AW50,0)+IF(BD51=8,AW51,0)+IF(BD52=8,AW52,0)+IF(BD53=8,AW53,0)+IF(BD54=8,AW54,0)+IF(BD55=8,AW55,0)+IF(BD56=8,AW56,0)+IF(BD57=8,AW57,0)+IF(BD58=8,AW58,0)+IF(BD59=8,AW59,0)</f>
        <v>237</v>
      </c>
      <c r="BR57" s="42">
        <f>IF(BD50=8,AZ50,0)+IF(BD51=8,AZ51,0)+IF(BD52=8,AZ52,0)+IF(BD53=8,AZ53,0)+IF(BD54=8,AZ54,0)+IF(BD55=8,AZ55,0)+IF(BD56=8,AZ56,0)+IF(BD57=8,AZ57,0)+IF(BD58=8,AZ58,0)+IF(BD59=8,AZ59,0)</f>
        <v>56</v>
      </c>
    </row>
    <row r="58" spans="1:70" x14ac:dyDescent="0.15">
      <c r="A58" s="41"/>
      <c r="B58" s="41"/>
      <c r="C58" s="41"/>
      <c r="D58" s="41"/>
      <c r="E58" s="41"/>
      <c r="F58" s="41"/>
      <c r="G58" s="41"/>
      <c r="H58" s="41"/>
      <c r="I58" s="41"/>
      <c r="J58" s="42"/>
      <c r="K58" s="43" t="str">
        <f>[2]DB!K58</f>
        <v>Lucky</v>
      </c>
      <c r="L58" s="41">
        <f>[2]DB!L58</f>
        <v>35</v>
      </c>
      <c r="M58" s="41">
        <f>[2]DB!N58</f>
        <v>0</v>
      </c>
      <c r="N58" s="41">
        <f>IF(OR(M58=1,Rækker!R49="Disket",DB!V58&gt;5),1,0)</f>
        <v>0</v>
      </c>
      <c r="O58" s="41">
        <f>[2]DB!P58</f>
        <v>0</v>
      </c>
      <c r="P58" s="41">
        <f>IF(OR(O58=1,Rækker!R49="Udmeldt"),1,0)</f>
        <v>0</v>
      </c>
      <c r="Q58" s="41">
        <f>[2]DB!S58</f>
        <v>0</v>
      </c>
      <c r="R58" s="41">
        <f>IF(Rækker!R49="Res",1,0)</f>
        <v>0</v>
      </c>
      <c r="S58" s="41">
        <f t="shared" si="3"/>
        <v>0</v>
      </c>
      <c r="T58" s="41">
        <f>[2]DB!V58</f>
        <v>0</v>
      </c>
      <c r="U58" s="41">
        <f>IF(Rækker!R49="MR",1,0)</f>
        <v>0</v>
      </c>
      <c r="V58" s="41">
        <f t="shared" si="4"/>
        <v>0</v>
      </c>
      <c r="W58" s="42" t="str">
        <f t="shared" si="5"/>
        <v/>
      </c>
      <c r="X58" s="43" t="str">
        <f>[2]DB!BF58</f>
        <v>ÅZÆTZØW</v>
      </c>
      <c r="Y58" s="41">
        <f>IF(X58=K50,L50,0)+IF(X58=K51,L51,0)+IF(X58=K52,L52,0)+IF(X58=K53,L53,0)+IF(X58=K54,L54,0)+IF(X58=K55,L55,0)+IF(X58=K56,L56,0)+IF(X58=K57,L57,0)+IF(X58=K58,L58,0)+IF(X58=K59,L59,0)+IF(X58=K61,L61,0)+IF(X58=K62,L62,0)+IF(X58=K63,L63,0)+IF(X58=K64,L64,0)+IF(X58=K65,L65,0)+IF(X58=K66,L66,0)+IF(X58=K67,L67,0)+IF(X58=K68,L68,0)+IF(X58=K69,L69,0)+IF(X58=K70,L70,0)</f>
        <v>60</v>
      </c>
      <c r="Z58" s="41">
        <f>[2]DB!BH58</f>
        <v>0</v>
      </c>
      <c r="AA58" s="41">
        <f>IF(X58=K50,N50,0)+IF(X58=K51,N51,0)+IF(X58=K52,N52,0)+IF(X58=K53,N53,0)+IF(X58=K54,N54,0)+IF(X58=K55,N55,0)+IF(X58=K56,N56,0)+IF(X58=K57,N57,0)+IF(X58=K58,N58,0)+IF(X58=K59,N59,0)+IF(X58=K61,N61,0)+IF(X58=K62,N62,0)+IF(X58=K63,N63,0)+IF(X58=K64,N64,0)+IF(X58=K65,N65,0)+IF(X58=K66,N66,0)+IF(X58=K67,N67,0)+IF(X58=K68,N68,0)+IF(X58=K69,N69,0)+IF(X58=K70,N70,0)</f>
        <v>0</v>
      </c>
      <c r="AB58" s="41">
        <f>[2]DB!BI58</f>
        <v>0</v>
      </c>
      <c r="AC58" s="41">
        <f>IF(X58=K50,P50,0)+IF(X58=K51,P51,0)+IF(X58=K52,P52,0)+IF(X58=K53,P53,0)+IF(X58=K54,P54,0)+IF(X58=K55,P55,0)+IF(X58=K56,P56,0)+IF(X58=K57,P57,0)+IF(X58=K58,P58,0)+IF(X58=K59,P59,0)+IF(X58=K61,P61,0)+IF(X58=K62,P62,0)+IF(X58=K63,P63,0)+IF(X58=K64,P64,0)+IF(X58=K65,P65,0)+IF(X58=K66,P66,0)+IF(X58=K67,P67,0)+IF(X58=K68,P68,0)+IF(X58=K69,P69,0)+IF(X58=K70,P70,0)</f>
        <v>0</v>
      </c>
      <c r="AD58" s="41">
        <f>[2]DB!BJ58</f>
        <v>2</v>
      </c>
      <c r="AE58" s="41">
        <f>IF(X58=K50,R50,0)+IF(X58=K51,R51,0)+IF(X58=K52,R52,0)+IF(X58=K53,R53,0)+IF(X58=K54,R54,0)+IF(X58=K55,R55,0)+IF(X58=K56,R56,0)+IF(X58=K57,R57,0)+IF(X58=K58,R58,0)+IF(X58=K59,R59,0)+IF(X58=K61,R61,0)+IF(X58=K62,R62,0)+IF(X58=K63,R63,0)+IF(X58=K64,R64,0)+IF(X58=K65,R65,0)+IF(X58=K66,R66,0)+IF(X58=K67,R67,0)+IF(X58=K68,R68,0)+IF(X58=K69,R69,0)+IF(X58=K70,R70,0)</f>
        <v>0</v>
      </c>
      <c r="AF58" s="41">
        <f t="shared" si="6"/>
        <v>2</v>
      </c>
      <c r="AG58" s="41">
        <f>[2]DB!BK58</f>
        <v>0</v>
      </c>
      <c r="AH58" s="41">
        <f>IF(X58=K50,U50,0)+IF(X58=K51,U51,0)+IF(X58=K52,U52,0)+IF(X58=K53,U53,0)+IF(X58=K54,U54,0)+IF(X58=K55,U55,0)+IF(X58=K56,U56,0)+IF(X58=K57,U57,0)+IF(X58=K58,U58,0)+IF(X58=K59,U59,0)+IF(X58=K61,U61,0)+IF(X58=K62,U62,0)+IF(X58=K63,U63,0)+IF(X58=K64,U64,0)+IF(X58=K65,U65,0)+IF(X58=K66,U66,0)+IF(X58=K67,U67,0)+IF(X58=K68,U68,0)+IF(X58=K69,U69,0)+IF(X58=K70,U70,0)</f>
        <v>0</v>
      </c>
      <c r="AI58" s="41">
        <f>IF(X58=K50,V50,0)+IF(X58=K51,V51,0)+IF(X58=K52,V52,0)+IF(X58=K53,V53,0)+IF(X58=K54,V54,0)+IF(X58=K55,V55,0)+IF(X58=K56,V56,0)+IF(X58=K57,V57,0)+IF(X58=K58,V58,0)+IF(X58=K59,V59,0)+IF(X58=K61,V61,0)+IF(X58=K62,V62,0)+IF(X58=K63,V63,0)+IF(X58=K64,V64,0)+IF(X58=K65,V65,0)+IF(X58=K66,V66,0)+IF(X58=K67,V67,0)+IF(X58=K68,V68,0)+IF(X58=K69,V69,0)+IF(X58=K70,V70,0)</f>
        <v>0</v>
      </c>
      <c r="AJ58" s="41">
        <f>[2]DB!BL58</f>
        <v>39</v>
      </c>
      <c r="AK58" s="41">
        <f t="shared" si="7"/>
        <v>40</v>
      </c>
      <c r="AL58" s="41">
        <f>[2]DB!BM58</f>
        <v>15</v>
      </c>
      <c r="AM58" s="41">
        <f t="shared" si="22"/>
        <v>15</v>
      </c>
      <c r="AN58" s="41">
        <f>[2]DB!BN58</f>
        <v>10</v>
      </c>
      <c r="AO58" s="41">
        <f t="shared" si="23"/>
        <v>10</v>
      </c>
      <c r="AP58" s="41">
        <f>[2]DB!BO58</f>
        <v>14</v>
      </c>
      <c r="AQ58" s="41">
        <f t="shared" si="24"/>
        <v>15</v>
      </c>
      <c r="AR58" s="41">
        <f>[2]DB!BP58</f>
        <v>240</v>
      </c>
      <c r="AS58" s="41">
        <f>IF(X58=E30,G30,0)+IF(X58=E31,G31,0)+IF(X58=E32,G32,0)+IF(X58=E33,G33,0)+IF(X58=E34,G34,0)+IF(X58=E36,G36,0)+IF(X58=E37,G37,0)+IF(X58=E38,G38,0)+IF(X58=E39,G39,0)+IF(X58=E40,G40,0)+IF(X58=F30,H30,0)+IF(X58=F31,H31,0)+IF(X58=F32,H32,0)+IF(X58=F33,H33,0)+IF(X58=F34,H34,0)+IF(X58=F36,H36,0)+IF(X58=F37,H37,0)+IF(X58=F38,H38,0)+IF(X58=F39,H39,0)+IF(X58=F40,H40,0)</f>
        <v>4</v>
      </c>
      <c r="AT58" s="41">
        <f t="shared" si="8"/>
        <v>244</v>
      </c>
      <c r="AU58" s="41">
        <f>[2]DB!BQ58</f>
        <v>230</v>
      </c>
      <c r="AV58" s="41">
        <f>IF(X58=E30,H30,0)+IF(X58=E31,H31,0)+IF(X58=E32,H32,0)+IF(X58=E33,H33,0)+IF(X58=E34,H34,0)+IF(X58=E36,H36,0)+IF(X58=E37,H37,0)+IF(X58=E38,H38,0)+IF(X58=E39,H39,0)+IF(X58=E40,H40,0)+IF(X58=F30,G30,0)+IF(X58=F31,G31,0)+IF(X58=F32,G32,0)+IF(X58=F33,G33,0)+IF(X58=F34,G34,0)+IF(X58=F36,G36,0)+IF(X58=F37,G37,0)+IF(X58=F38,G38,0)+IF(X58=F39,G39,0)+IF(X58=F40,G40,0)</f>
        <v>6</v>
      </c>
      <c r="AW58" s="41">
        <f t="shared" si="9"/>
        <v>236</v>
      </c>
      <c r="AX58" s="41">
        <f>[2]DB!BR58</f>
        <v>55</v>
      </c>
      <c r="AY58" s="41">
        <f t="shared" si="10"/>
        <v>0</v>
      </c>
      <c r="AZ58" s="41">
        <f t="shared" si="11"/>
        <v>55</v>
      </c>
      <c r="BA58" s="41">
        <f>[2]DB!BE58</f>
        <v>9</v>
      </c>
      <c r="BB58" s="41">
        <f>RANK(BC58,BC50:BC59,0)</f>
        <v>10</v>
      </c>
      <c r="BC58" s="41">
        <f t="shared" si="12"/>
        <v>574164</v>
      </c>
      <c r="BD58" s="42">
        <f>IF(BB58=BB50,IF(Y58&gt;Y50,1,0),0)+IF(BB58=BB51,IF(Y58&gt;Y51,1,0),0)+IF(BB58=BB52,IF(Y58&gt;Y52,1,0),0)+IF(BB58=BB53,IF(Y58&gt;Y53,1,0),0)+IF(BB58=BB54,IF(Y58&gt;Y54,1,0),0)+IF(BB58=BB55,IF(Y58&gt;Y55,1,0),0)+IF(BB58=BB56,IF(Y58&gt;Y56,1,0),0)+IF(BB58=BB57,IF(Y58&gt;Y57,1,0),0)+IF(BB58=BB58,IF(Y58&gt;Y58,1,0),0)+IF(BB58=BB59,IF(Y58&gt;Y59,1,0),0)+BB58</f>
        <v>10</v>
      </c>
      <c r="BE58" s="43">
        <f>IF(BD50=9,BB50,0)+IF(BD51=9,BB51,0)+IF(BD52=9,BB52,0)+IF(BD53=9,BB53,0)+IF(BD54=9,BB54,0)+IF(BD55=9,BB55,0)+IF(BD56=9,BB56,0)+IF(BD57=9,BB57,0)+IF(BD58=9,BB58,0)+IF(BD59=9,BB59,0)</f>
        <v>9</v>
      </c>
      <c r="BF58" s="41" t="str">
        <f>IF(BD50=9,X50,IF(BD51=9,X51,IF(BD52=9,X52,IF(BD53=9,X53,IF(BD54=9,X54,IF(BD55=9,X55,IF(BD56=9,X56,IF(BD57=9,X57,BG58))))))))</f>
        <v>Højgård</v>
      </c>
      <c r="BG58" s="41" t="str">
        <f>IF(BD58=9,X58,X59)</f>
        <v>Højgård</v>
      </c>
      <c r="BH58" s="41">
        <f>IF(BD50=9,AA50,0)+IF(BD51=9,AA51,0)+IF(BD52=9,AA52,0)+IF(BD53=9,AA53,0)+IF(BD54=9,AA54,0)+IF(BD55=9,AA55,0)+IF(BD56=9,AA56,0)+IF(BD57=9,AA57,0)+IF(BD58=9,AA58,0)+IF(BD59=9,AA59,0)</f>
        <v>0</v>
      </c>
      <c r="BI58" s="41">
        <f>IF(BD50=9,AC50,0)+IF(BD51=9,AC51,0)+IF(BD52=9,AC52,0)+IF(BD53=9,AC53,0)+IF(BD54=9,AC54,0)+IF(BD55=9,AC55,0)+IF(BD56=9,AC56,0)+IF(BD57=9,AC57,0)+IF(BD58=9,AC58,0)+IF(BD59=9,AC59,0)</f>
        <v>0</v>
      </c>
      <c r="BJ58" s="41">
        <f>IF(BD50=9,AF50,0)+IF(BD51=9,AF51,0)+IF(BD52=9,AF52,0)+IF(BD53=9,AF53,0)+IF(BD54=9,AF54,0)+IF(BD55=9,AF55,0)+IF(BD56=9,AF56,0)+IF(BD57=9,AF57,0)+IF(BD58=9,AF58,0)+IF(BD59=9,AF59,0)</f>
        <v>1</v>
      </c>
      <c r="BK58" s="41">
        <f>IF(BD50=9,AI50,0)+IF(BD51=9,AI51,0)+IF(BD52=9,AI52,0)+IF(BD53=9,AI53,0)+IF(BD54=9,AI54,0)+IF(BD55=9,AI55,0)+IF(BD56=9,AI56,0)+IF(BD57=9,AI57,0)+IF(BD58=9,AI58,0)+IF(BD59=9,AI59,0)</f>
        <v>0</v>
      </c>
      <c r="BL58" s="41">
        <f>IF(BD50=9,AK50,0)+IF(BD51=9,AK51,0)+IF(BD52=9,AK52,0)+IF(BD53=9,AK53,0)+IF(BD54=9,AK54,0)+IF(BD55=9,AK55,0)+IF(BD56=9,AK56,0)+IF(BD57=9,AK57,0)+IF(BD58=9,AK58,0)+IF(BD59=9,AK59,0)</f>
        <v>40</v>
      </c>
      <c r="BM58" s="41">
        <f>IF(BD50=9,AM50,0)+IF(BD51=9,AM51,0)+IF(BD52=9,AM52,0)+IF(BD53=9,AM53,0)+IF(BD54=9,AM54,0)+IF(BD55=9,AM55,0)+IF(BD56=9,AM56,0)+IF(BD57=9,AM57,0)+IF(BD58=9,AM58,0)+IF(BD59=9,AM59,0)</f>
        <v>15</v>
      </c>
      <c r="BN58" s="41">
        <f>IF(BD50=9,AO50,0)+IF(BD51=9,AO51,0)+IF(BD52=9,AO52,0)+IF(BD53=9,AO53,0)+IF(BD54=9,AO54,0)+IF(BD55=9,AO55,0)+IF(BD56=9,AO56,0)+IF(BD57=9,AO57,0)+IF(BD58=9,AO58,0)+IF(BD59=9,AO59,0)</f>
        <v>10</v>
      </c>
      <c r="BO58" s="41">
        <f>IF(BD50=9,AQ50,0)+IF(BD51=9,AQ51,0)+IF(BD52=9,AQ52,0)+IF(BD53=9,AQ53,0)+IF(BD54=9,AQ54,0)+IF(BD55=9,AQ55,0)+IF(BD56=9,AQ56,0)+IF(BD57=9,AQ57,0)+IF(BD58=9,AQ58,0)+IF(BD59=9,AQ59,0)</f>
        <v>15</v>
      </c>
      <c r="BP58" s="41">
        <f>IF(BD50=9,AT50,0)+IF(BD51=9,AT51,0)+IF(BD52=9,AT52,0)+IF(BD53=9,AT53,0)+IF(BD54=9,AT54,0)+IF(BD55=9,AT55,0)+IF(BD56=9,AT56,0)+IF(BD57=9,AT57,0)+IF(BD58=9,AT58,0)+IF(BD59=9,AT59,0)</f>
        <v>253</v>
      </c>
      <c r="BQ58" s="41">
        <f>IF(BD50=9,AW50,0)+IF(BD51=9,AW51,0)+IF(BD52=9,AW52,0)+IF(BD53=9,AW53,0)+IF(BD54=9,AW54,0)+IF(BD55=9,AW55,0)+IF(BD56=9,AW56,0)+IF(BD57=9,AW57,0)+IF(BD58=9,AW58,0)+IF(BD59=9,AW59,0)</f>
        <v>252</v>
      </c>
      <c r="BR58" s="42">
        <f>IF(BD50=9,AZ50,0)+IF(BD51=9,AZ51,0)+IF(BD52=9,AZ52,0)+IF(BD53=9,AZ53,0)+IF(BD54=9,AZ54,0)+IF(BD55=9,AZ55,0)+IF(BD56=9,AZ56,0)+IF(BD57=9,AZ57,0)+IF(BD58=9,AZ58,0)+IF(BD59=9,AZ59,0)</f>
        <v>55</v>
      </c>
    </row>
    <row r="59" spans="1:70" x14ac:dyDescent="0.15">
      <c r="A59" s="41"/>
      <c r="B59" s="41"/>
      <c r="C59" s="41"/>
      <c r="D59" s="41"/>
      <c r="E59" s="41"/>
      <c r="F59" s="41"/>
      <c r="G59" s="41"/>
      <c r="H59" s="41"/>
      <c r="I59" s="41"/>
      <c r="J59" s="42"/>
      <c r="K59" s="43" t="str">
        <f>[2]DB!K59</f>
        <v>LUFCMOT</v>
      </c>
      <c r="L59" s="41">
        <f>[2]DB!L59</f>
        <v>36</v>
      </c>
      <c r="M59" s="41">
        <f>[2]DB!N59</f>
        <v>0</v>
      </c>
      <c r="N59" s="41">
        <f>IF(OR(M59=1,Rækker!T49="Disket",DB!V59&gt;5),1,0)</f>
        <v>0</v>
      </c>
      <c r="O59" s="41">
        <f>[2]DB!P59</f>
        <v>0</v>
      </c>
      <c r="P59" s="41">
        <f>IF(OR(O59=1,Rækker!T49="Udmeldt"),1,0)</f>
        <v>0</v>
      </c>
      <c r="Q59" s="41">
        <f>[2]DB!S59</f>
        <v>1</v>
      </c>
      <c r="R59" s="41">
        <f>IF(Rækker!T49="Res",1,0)</f>
        <v>0</v>
      </c>
      <c r="S59" s="41">
        <f t="shared" si="3"/>
        <v>1</v>
      </c>
      <c r="T59" s="41">
        <f>[2]DB!V59</f>
        <v>0</v>
      </c>
      <c r="U59" s="41">
        <f>IF(Rækker!T49="MR",1,0)</f>
        <v>0</v>
      </c>
      <c r="V59" s="41">
        <f t="shared" si="4"/>
        <v>0</v>
      </c>
      <c r="W59" s="42" t="str">
        <f t="shared" si="5"/>
        <v/>
      </c>
      <c r="X59" s="43" t="str">
        <f>[2]DB!BF59</f>
        <v>Højgård</v>
      </c>
      <c r="Y59" s="41">
        <f>IF(X59=K50,L50,0)+IF(X59=K51,L51,0)+IF(X59=K52,L52,0)+IF(X59=K53,L53,0)+IF(X59=K54,L54,0)+IF(X59=K55,L55,0)+IF(X59=K56,L56,0)+IF(X59=K57,L57,0)+IF(X59=K58,L58,0)+IF(X59=K59,L59,0)+IF(X59=K61,L61,0)+IF(X59=K62,L62,0)+IF(X59=K63,L63,0)+IF(X59=K64,L64,0)+IF(X59=K65,L65,0)+IF(X59=K66,L66,0)+IF(X59=K67,L67,0)+IF(X59=K68,L68,0)+IF(X59=K69,L69,0)+IF(X59=K70,L70,0)</f>
        <v>24</v>
      </c>
      <c r="Z59" s="41">
        <f>[2]DB!BH59</f>
        <v>0</v>
      </c>
      <c r="AA59" s="41">
        <f>IF(X59=K50,N50,0)+IF(X59=K51,N51,0)+IF(X59=K52,N52,0)+IF(X59=K53,N53,0)+IF(X59=K54,N54,0)+IF(X59=K55,N55,0)+IF(X59=K56,N56,0)+IF(X59=K57,N57,0)+IF(X59=K58,N58,0)+IF(X59=K59,N59,0)+IF(X59=K61,N61,0)+IF(X59=K62,N62,0)+IF(X59=K63,N63,0)+IF(X59=K64,N64,0)+IF(X59=K65,N65,0)+IF(X59=K66,N66,0)+IF(X59=K67,N67,0)+IF(X59=K68,N68,0)+IF(X59=K69,N69,0)+IF(X59=K70,N70,0)</f>
        <v>0</v>
      </c>
      <c r="AB59" s="41">
        <f>[2]DB!BI59</f>
        <v>0</v>
      </c>
      <c r="AC59" s="41">
        <f>IF(X59=K50,P50,0)+IF(X59=K51,P51,0)+IF(X59=K52,P52,0)+IF(X59=K53,P53,0)+IF(X59=K54,P54,0)+IF(X59=K55,P55,0)+IF(X59=K56,P56,0)+IF(X59=K57,P57,0)+IF(X59=K58,P58,0)+IF(X59=K59,P59,0)+IF(X59=K61,P61,0)+IF(X59=K62,P62,0)+IF(X59=K63,P63,0)+IF(X59=K64,P64,0)+IF(X59=K65,P65,0)+IF(X59=K66,P66,0)+IF(X59=K67,P67,0)+IF(X59=K68,P68,0)+IF(X59=K69,P69,0)+IF(X59=K70,P70,0)</f>
        <v>0</v>
      </c>
      <c r="AD59" s="41">
        <f>[2]DB!BJ59</f>
        <v>1</v>
      </c>
      <c r="AE59" s="41">
        <f>IF(X59=K50,R50,0)+IF(X59=K51,R51,0)+IF(X59=K52,R52,0)+IF(X59=K53,R53,0)+IF(X59=K54,R54,0)+IF(X59=K55,R55,0)+IF(X59=K56,R56,0)+IF(X59=K57,R57,0)+IF(X59=K58,R58,0)+IF(X59=K59,R59,0)+IF(X59=K61,R61,0)+IF(X59=K62,R62,0)+IF(X59=K63,R63,0)+IF(X59=K64,R64,0)+IF(X59=K65,R65,0)+IF(X59=K66,R66,0)+IF(X59=K67,R67,0)+IF(X59=K68,R68,0)+IF(X59=K69,R69,0)+IF(X59=K70,R70,0)</f>
        <v>0</v>
      </c>
      <c r="AF59" s="41">
        <f t="shared" si="6"/>
        <v>1</v>
      </c>
      <c r="AG59" s="41">
        <f>[2]DB!BK59</f>
        <v>0</v>
      </c>
      <c r="AH59" s="41">
        <f>IF(X59=K50,U50,0)+IF(X59=K51,U51,0)+IF(X59=K52,U52,0)+IF(X59=K53,U53,0)+IF(X59=K54,U54,0)+IF(X59=K55,U55,0)+IF(X59=K56,U56,0)+IF(X59=K57,U57,0)+IF(X59=K58,U58,0)+IF(X59=K59,U59,0)+IF(X59=K61,U61,0)+IF(X59=K62,U62,0)+IF(X59=K63,U63,0)+IF(X59=K64,U64,0)+IF(X59=K65,U65,0)+IF(X59=K66,U66,0)+IF(X59=K67,U67,0)+IF(X59=K68,U68,0)+IF(X59=K69,U69,0)+IF(X59=K70,U70,0)</f>
        <v>0</v>
      </c>
      <c r="AI59" s="41">
        <f>IF(X59=K50,V50,0)+IF(X59=K51,V51,0)+IF(X59=K52,V52,0)+IF(X59=K53,V53,0)+IF(X59=K54,V54,0)+IF(X59=K55,V55,0)+IF(X59=K56,V56,0)+IF(X59=K57,V57,0)+IF(X59=K58,V58,0)+IF(X59=K59,V59,0)+IF(X59=K61,V61,0)+IF(X59=K62,V62,0)+IF(X59=K63,V63,0)+IF(X59=K64,V64,0)+IF(X59=K65,V65,0)+IF(X59=K66,V66,0)+IF(X59=K67,V67,0)+IF(X59=K68,V68,0)+IF(X59=K69,V69,0)+IF(X59=K70,V70,0)</f>
        <v>0</v>
      </c>
      <c r="AJ59" s="41">
        <f>[2]DB!BL59</f>
        <v>39</v>
      </c>
      <c r="AK59" s="41">
        <f t="shared" si="7"/>
        <v>40</v>
      </c>
      <c r="AL59" s="41">
        <f>[2]DB!BM59</f>
        <v>14</v>
      </c>
      <c r="AM59" s="41">
        <f t="shared" si="22"/>
        <v>15</v>
      </c>
      <c r="AN59" s="41">
        <f>[2]DB!BN59</f>
        <v>10</v>
      </c>
      <c r="AO59" s="41">
        <f t="shared" si="23"/>
        <v>10</v>
      </c>
      <c r="AP59" s="41">
        <f>[2]DB!BO59</f>
        <v>15</v>
      </c>
      <c r="AQ59" s="41">
        <f t="shared" si="24"/>
        <v>15</v>
      </c>
      <c r="AR59" s="41">
        <f>[2]DB!BP59</f>
        <v>247</v>
      </c>
      <c r="AS59" s="41">
        <f>IF(X59=E30,G30,0)+IF(X59=E31,G31,0)+IF(X59=E32,G32,0)+IF(X59=E33,G33,0)+IF(X59=E34,G34,0)+IF(X59=E36,G36,0)+IF(X59=E37,G37,0)+IF(X59=E38,G38,0)+IF(X59=E39,G39,0)+IF(X59=E40,G40,0)+IF(X59=F30,H30,0)+IF(X59=F31,H31,0)+IF(X59=F32,H32,0)+IF(X59=F33,H33,0)+IF(X59=F34,H34,0)+IF(X59=F36,H36,0)+IF(X59=F37,H37,0)+IF(X59=F38,H38,0)+IF(X59=F39,H39,0)+IF(X59=F40,H40,0)</f>
        <v>6</v>
      </c>
      <c r="AT59" s="41">
        <f t="shared" si="8"/>
        <v>253</v>
      </c>
      <c r="AU59" s="41">
        <f>[2]DB!BQ59</f>
        <v>247</v>
      </c>
      <c r="AV59" s="41">
        <f>IF(X59=E30,H30,0)+IF(X59=E31,H31,0)+IF(X59=E32,H32,0)+IF(X59=E33,H33,0)+IF(X59=E34,H34,0)+IF(X59=E36,H36,0)+IF(X59=E37,H37,0)+IF(X59=E38,H38,0)+IF(X59=E39,H39,0)+IF(X59=E40,H40,0)+IF(X59=F30,G30,0)+IF(X59=F31,G31,0)+IF(X59=F32,G32,0)+IF(X59=F33,G33,0)+IF(X59=F34,G34,0)+IF(X59=F36,G36,0)+IF(X59=F37,G37,0)+IF(X59=F38,G38,0)+IF(X59=F39,G39,0)+IF(X59=F40,G40,0)</f>
        <v>5</v>
      </c>
      <c r="AW59" s="41">
        <f t="shared" si="9"/>
        <v>252</v>
      </c>
      <c r="AX59" s="41">
        <f>[2]DB!BR59</f>
        <v>52</v>
      </c>
      <c r="AY59" s="41">
        <f t="shared" si="10"/>
        <v>3</v>
      </c>
      <c r="AZ59" s="41">
        <f t="shared" si="11"/>
        <v>55</v>
      </c>
      <c r="BA59" s="41">
        <f>[2]DB!BE59</f>
        <v>10</v>
      </c>
      <c r="BB59" s="41">
        <f>RANK(BC59,BC50:BC59,0)</f>
        <v>9</v>
      </c>
      <c r="BC59" s="41">
        <f t="shared" si="12"/>
        <v>575048</v>
      </c>
      <c r="BD59" s="42">
        <f>IF(BB59=BB50,IF(Y59&gt;Y50,1,0),0)+IF(BB59=BB51,IF(Y59&gt;Y51,1,0),0)+IF(BB59=BB52,IF(Y59&gt;Y52,1,0),0)+IF(BB59=BB53,IF(Y59&gt;Y53,1,0),0)+IF(BB59=BB54,IF(Y59&gt;Y54,1,0),0)+IF(BB59=BB55,IF(Y59&gt;Y55,1,0),0)+IF(BB59=BB56,IF(Y59&gt;Y56,1,0),0)+IF(BB59=BB57,IF(Y59&gt;Y57,1,0),0)+IF(BB59=BB58,IF(Y59&gt;Y58,1,0),0)+IF(BB59=BB59,IF(Y59&gt;Y59,1,0),0)+BB59</f>
        <v>9</v>
      </c>
      <c r="BE59" s="43">
        <f>IF(BD50=10,BB50,0)+IF(BD51=10,BB51,0)+IF(BD52=10,BB52,0)+IF(BD53=10,BB53,0)+IF(BD54=10,BB54,0)+IF(BD55=10,BB55,0)+IF(BD56=10,BB56,0)+IF(BD57=10,BB57,0)+IF(BD58=10,BB58,0)+IF(BD59=10,BB59,0)</f>
        <v>10</v>
      </c>
      <c r="BF59" s="41" t="str">
        <f>IF(BD50=10,X50,IF(BD51=10,X51,IF(BD52=10,X52,IF(BD53=10,X53,IF(BD54=10,X54,IF(BD55=10,X55,IF(BD56=10,X56,IF(BD57=10,X57,BG59))))))))</f>
        <v>ÅZÆTZØW</v>
      </c>
      <c r="BG59" s="41" t="str">
        <f>IF(BD58=10,X58,X59)</f>
        <v>ÅZÆTZØW</v>
      </c>
      <c r="BH59" s="41">
        <f>IF(BD50=10,AA50,0)+IF(BD51=10,AA51,0)+IF(BD52=10,AA52,0)+IF(BD53=10,AA53,0)+IF(BD54=10,AA54,0)+IF(BD55=10,AA55,0)+IF(BD56=10,AA56,0)+IF(BD57=10,AA57,0)+IF(BD58=10,AA58,0)+IF(BD59=10,AA59,0)</f>
        <v>0</v>
      </c>
      <c r="BI59" s="41">
        <f>IF(BD50=10,AC50,0)+IF(BD51=10,AC51,0)+IF(BD52=10,AC52,0)+IF(BD53=10,AC53,0)+IF(BD54=10,AC54,0)+IF(BD55=10,AC55,0)+IF(BD56=10,AC56,0)+IF(BD57=10,AC57,0)+IF(BD58=10,AC58,0)+IF(BD59=10,AC59,0)</f>
        <v>0</v>
      </c>
      <c r="BJ59" s="41">
        <f>IF(BD50=10,AF50,0)+IF(BD51=10,AF51,0)+IF(BD52=10,AF52,0)+IF(BD53=10,AF53,0)+IF(BD54=10,AF54,0)+IF(BD55=10,AF55,0)+IF(BD56=10,AF56,0)+IF(BD57=10,AF57,0)+IF(BD58=10,AF58,0)+IF(BD59=10,AF59,0)</f>
        <v>2</v>
      </c>
      <c r="BK59" s="41">
        <f>IF(BD50=10,AI50,0)+IF(BD51=10,AI51,0)+IF(BD52=10,AI52,0)+IF(BD53=10,AI53,0)+IF(BD54=10,AI54,0)+IF(BD55=10,AI55,0)+IF(BD56=10,AI56,0)+IF(BD57=10,AI57,0)+IF(BD58=10,AI58,0)+IF(BD59=10,AI59,0)</f>
        <v>0</v>
      </c>
      <c r="BL59" s="41">
        <f>IF(BD50=10,AK50,0)+IF(BD51=10,AK51,0)+IF(BD52=10,AK52,0)+IF(BD53=10,AK53,0)+IF(BD54=10,AK54,0)+IF(BD55=10,AK55,0)+IF(BD56=10,AK56,0)+IF(BD57=10,AK57,0)+IF(BD58=10,AK58,0)+IF(BD59=10,AK59,0)</f>
        <v>40</v>
      </c>
      <c r="BM59" s="41">
        <f>IF(BD50=10,AM50,0)+IF(BD51=10,AM51,0)+IF(BD52=10,AM52,0)+IF(BD53=10,AM53,0)+IF(BD54=10,AM54,0)+IF(BD55=10,AM55,0)+IF(BD56=10,AM56,0)+IF(BD57=10,AM57,0)+IF(BD58=10,AM58,0)+IF(BD59=10,AM59,0)</f>
        <v>15</v>
      </c>
      <c r="BN59" s="41">
        <f>IF(BD50=10,AO50,0)+IF(BD51=10,AO51,0)+IF(BD52=10,AO52,0)+IF(BD53=10,AO53,0)+IF(BD54=10,AO54,0)+IF(BD55=10,AO55,0)+IF(BD56=10,AO56,0)+IF(BD57=10,AO57,0)+IF(BD58=10,AO58,0)+IF(BD59=10,AO59,0)</f>
        <v>10</v>
      </c>
      <c r="BO59" s="41">
        <f>IF(BD50=10,AQ50,0)+IF(BD51=10,AQ51,0)+IF(BD52=10,AQ52,0)+IF(BD53=10,AQ53,0)+IF(BD54=10,AQ54,0)+IF(BD55=10,AQ55,0)+IF(BD56=10,AQ56,0)+IF(BD57=10,AQ57,0)+IF(BD58=10,AQ58,0)+IF(BD59=10,AQ59,0)</f>
        <v>15</v>
      </c>
      <c r="BP59" s="41">
        <f>IF(BD50=10,AT50,0)+IF(BD51=10,AT51,0)+IF(BD52=10,AT52,0)+IF(BD53=10,AT53,0)+IF(BD54=10,AT54,0)+IF(BD55=10,AT55,0)+IF(BD56=10,AT56,0)+IF(BD57=10,AT57,0)+IF(BD58=10,AT58,0)+IF(BD59=10,AT59,0)</f>
        <v>244</v>
      </c>
      <c r="BQ59" s="41">
        <f>IF(BD50=10,AW50,0)+IF(BD51=10,AW51,0)+IF(BD52=10,AW52,0)+IF(BD53=10,AW53,0)+IF(BD54=10,AW54,0)+IF(BD55=10,AW55,0)+IF(BD56=10,AW56,0)+IF(BD57=10,AW57,0)+IF(BD58=10,AW58,0)+IF(BD59=10,AW59,0)</f>
        <v>236</v>
      </c>
      <c r="BR59" s="42">
        <f>IF(BD50=10,AZ50,0)+IF(BD51=10,AZ51,0)+IF(BD52=10,AZ52,0)+IF(BD53=10,AZ53,0)+IF(BD54=10,AZ54,0)+IF(BD55=10,AZ55,0)+IF(BD56=10,AZ56,0)+IF(BD57=10,AZ57,0)+IF(BD58=10,AZ58,0)+IF(BD59=10,AZ59,0)</f>
        <v>55</v>
      </c>
    </row>
    <row r="60" spans="1:70" x14ac:dyDescent="0.15">
      <c r="A60" s="41"/>
      <c r="B60" s="41"/>
      <c r="C60" s="41"/>
      <c r="D60" s="41"/>
      <c r="E60" s="41"/>
      <c r="F60" s="41"/>
      <c r="G60" s="41"/>
      <c r="H60" s="41"/>
      <c r="I60" s="41"/>
      <c r="J60" s="42"/>
      <c r="K60" s="43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2"/>
      <c r="X60" s="43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2"/>
      <c r="BE60" s="43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2"/>
    </row>
    <row r="61" spans="1:70" x14ac:dyDescent="0.15">
      <c r="A61" s="41"/>
      <c r="B61" s="41"/>
      <c r="C61" s="41"/>
      <c r="D61" s="41"/>
      <c r="E61" s="41"/>
      <c r="F61" s="41"/>
      <c r="G61" s="41"/>
      <c r="H61" s="41"/>
      <c r="I61" s="41"/>
      <c r="J61" s="42"/>
      <c r="K61" s="43" t="str">
        <f>[2]DB!K61</f>
        <v>Magpies</v>
      </c>
      <c r="L61" s="41">
        <f>[2]DB!L61</f>
        <v>37</v>
      </c>
      <c r="M61" s="41">
        <f>[2]DB!N61</f>
        <v>0</v>
      </c>
      <c r="N61" s="41">
        <f>IF(OR(M61=1,Rækker!V49="Disket",DB!V61&gt;5),1,0)</f>
        <v>0</v>
      </c>
      <c r="O61" s="41">
        <f>[2]DB!P61</f>
        <v>0</v>
      </c>
      <c r="P61" s="41">
        <f>IF(OR(O61=1,Rækker!V49="Udmeldt"),1,0)</f>
        <v>0</v>
      </c>
      <c r="Q61" s="41">
        <f>[2]DB!S61</f>
        <v>0</v>
      </c>
      <c r="R61" s="41">
        <f>IF(Rækker!V49="Res",1,0)</f>
        <v>0</v>
      </c>
      <c r="S61" s="41">
        <f t="shared" si="3"/>
        <v>0</v>
      </c>
      <c r="T61" s="41">
        <f>[2]DB!V61</f>
        <v>0</v>
      </c>
      <c r="U61" s="41">
        <f>IF(Rækker!V49="MR",1,0)</f>
        <v>0</v>
      </c>
      <c r="V61" s="41">
        <f t="shared" si="4"/>
        <v>0</v>
      </c>
      <c r="W61" s="42" t="str">
        <f t="shared" si="5"/>
        <v/>
      </c>
      <c r="X61" s="43" t="str">
        <f>[2]DB!BF61</f>
        <v>Søknud</v>
      </c>
      <c r="Y61" s="41">
        <f>IF(X61=K50,L50,0)+IF(X61=K51,L51,0)+IF(X61=K52,L52,0)+IF(X61=K53,L53,0)+IF(X61=K54,L54,0)+IF(X61=K55,L55,0)+IF(X61=K56,L56,0)+IF(X61=K57,L57,0)+IF(X61=K58,L58,0)+IF(X61=K59,L59,0)+IF(X61=K61,L61,0)+IF(X61=K62,L62,0)+IF(X61=K63,L63,0)+IF(X61=K64,L64,0)+IF(X61=K65,L65,0)+IF(X61=K66,L66,0)+IF(X61=K67,L67,0)+IF(X61=K68,L68,0)+IF(X61=K69,L69,0)+IF(X61=K70,L70,0)</f>
        <v>55</v>
      </c>
      <c r="Z61" s="41">
        <f>[2]DB!BH61</f>
        <v>0</v>
      </c>
      <c r="AA61" s="41">
        <f>IF(X61=K50,N50,0)+IF(X61=K51,N51,0)+IF(X61=K52,N52,0)+IF(X61=K53,N53,0)+IF(X61=K54,N54,0)+IF(X61=K55,N55,0)+IF(X61=K56,N56,0)+IF(X61=K57,N57,0)+IF(X61=K58,N58,0)+IF(X61=K59,N59,0)+IF(X61=K61,N61,0)+IF(X61=K62,N62,0)+IF(X61=K63,N63,0)+IF(X61=K64,N64,0)+IF(X61=K65,N65,0)+IF(X61=K66,N66,0)+IF(X61=K67,N67,0)+IF(X61=K68,N68,0)+IF(X61=K69,N69,0)+IF(X61=K70,N70,0)</f>
        <v>0</v>
      </c>
      <c r="AB61" s="41">
        <f>[2]DB!BI61</f>
        <v>0</v>
      </c>
      <c r="AC61" s="41">
        <f>IF(X61=K50,P50,0)+IF(X61=K51,P51,0)+IF(X61=K52,P52,0)+IF(X61=K53,P53,0)+IF(X61=K54,P54,0)+IF(X61=K55,P55,0)+IF(X61=K56,P56,0)+IF(X61=K57,P57,0)+IF(X61=K58,P58,0)+IF(X61=K59,P59,0)+IF(X61=K61,P61,0)+IF(X61=K62,P62,0)+IF(X61=K63,P63,0)+IF(X61=K64,P64,0)+IF(X61=K65,P65,0)+IF(X61=K66,P66,0)+IF(X61=K67,P67,0)+IF(X61=K68,P68,0)+IF(X61=K69,P69,0)+IF(X61=K70,P70,0)</f>
        <v>0</v>
      </c>
      <c r="AD61" s="41">
        <f>[2]DB!BJ61</f>
        <v>0</v>
      </c>
      <c r="AE61" s="41">
        <f>IF(X61=K50,R50,0)+IF(X61=K51,R51,0)+IF(X61=K52,R52,0)+IF(X61=K53,R53,0)+IF(X61=K54,R54,0)+IF(X61=K55,R55,0)+IF(X61=K56,R56,0)+IF(X61=K57,R57,0)+IF(X61=K58,R58,0)+IF(X61=K59,R59,0)+IF(X61=K61,R61,0)+IF(X61=K62,R62,0)+IF(X61=K63,R63,0)+IF(X61=K64,R64,0)+IF(X61=K65,R65,0)+IF(X61=K66,R66,0)+IF(X61=K67,R67,0)+IF(X61=K68,R68,0)+IF(X61=K69,R69,0)+IF(X61=K70,R70,0)</f>
        <v>0</v>
      </c>
      <c r="AF61" s="41">
        <f t="shared" si="6"/>
        <v>0</v>
      </c>
      <c r="AG61" s="41">
        <f>[2]DB!BK61</f>
        <v>0</v>
      </c>
      <c r="AH61" s="41">
        <f>IF(X61=K50,U50,0)+IF(X61=K51,U51,0)+IF(X61=K52,U52,0)+IF(X61=K53,U53,0)+IF(X61=K54,U54,0)+IF(X61=K55,U55,0)+IF(X61=K56,U56,0)+IF(X61=K57,U57,0)+IF(X61=K58,U58,0)+IF(X61=K59,U59,0)+IF(X61=K61,U61,0)+IF(X61=K62,U62,0)+IF(X61=K63,U63,0)+IF(X61=K64,U64,0)+IF(X61=K65,U65,0)+IF(X61=K66,U66,0)+IF(X61=K67,U67,0)+IF(X61=K68,U68,0)+IF(X61=K69,U69,0)+IF(X61=K70,U70,0)</f>
        <v>0</v>
      </c>
      <c r="AI61" s="41">
        <f>IF(X61=K50,V50,0)+IF(X61=K51,V51,0)+IF(X61=K52,V52,0)+IF(X61=K53,V53,0)+IF(X61=K54,V54,0)+IF(X61=K55,V55,0)+IF(X61=K56,V56,0)+IF(X61=K57,V57,0)+IF(X61=K58,V58,0)+IF(X61=K59,V59,0)+IF(X61=K61,V61,0)+IF(X61=K62,V62,0)+IF(X61=K63,V63,0)+IF(X61=K64,V64,0)+IF(X61=K65,V65,0)+IF(X61=K66,V66,0)+IF(X61=K67,V67,0)+IF(X61=K68,V68,0)+IF(X61=K69,V69,0)+IF(X61=K70,V70,0)</f>
        <v>0</v>
      </c>
      <c r="AJ61" s="41">
        <f>[2]DB!BL61</f>
        <v>39</v>
      </c>
      <c r="AK61" s="41">
        <f t="shared" si="7"/>
        <v>40</v>
      </c>
      <c r="AL61" s="41">
        <f>[2]DB!BM61</f>
        <v>13</v>
      </c>
      <c r="AM61" s="41">
        <f t="shared" ref="AM61:AM70" si="25">IF(OR(AA61=1,AC61=1),0,IF(AH61=1,AL61,IF(AS61&gt;AV61,AL61+1,AL61)))</f>
        <v>13</v>
      </c>
      <c r="AN61" s="41">
        <f>[2]DB!BN61</f>
        <v>13</v>
      </c>
      <c r="AO61" s="41">
        <f t="shared" ref="AO61:AO70" si="26">IF(OR(AA61=1,AC61=1),0,IF(AH61=1,AN61,IF(AS61=AV61,AN61+1,AN61)))</f>
        <v>13</v>
      </c>
      <c r="AP61" s="41">
        <f>[2]DB!BO61</f>
        <v>13</v>
      </c>
      <c r="AQ61" s="41">
        <f t="shared" ref="AQ61:AQ70" si="27">IF(OR(AA61=1,AC61=1),0,IF(AH61=1,AP61+1,IF(AS61&lt;AV61,AP61+1,AP61)))</f>
        <v>14</v>
      </c>
      <c r="AR61" s="41">
        <f>[2]DB!BP61</f>
        <v>244</v>
      </c>
      <c r="AS61" s="41">
        <f>IF(X61=E30,G30,0)+IF(X61=E31,G31,0)+IF(X61=E32,G32,0)+IF(X61=E33,G33,0)+IF(X61=E34,G34,0)+IF(X61=E36,G36,0)+IF(X61=E37,G37,0)+IF(X61=E38,G38,0)+IF(X61=E39,G39,0)+IF(X61=E40,G40,0)+IF(X61=F30,H30,0)+IF(X61=F31,H31,0)+IF(X61=F32,H32,0)+IF(X61=F33,H33,0)+IF(X61=F34,H34,0)+IF(X61=F36,H36,0)+IF(X61=F37,H37,0)+IF(X61=F38,H38,0)+IF(X61=F39,H39,0)+IF(X61=F40,H40,0)</f>
        <v>3</v>
      </c>
      <c r="AT61" s="41">
        <f t="shared" si="8"/>
        <v>247</v>
      </c>
      <c r="AU61" s="41">
        <f>[2]DB!BQ61</f>
        <v>243</v>
      </c>
      <c r="AV61" s="41">
        <f>IF(X61=E30,H30,0)+IF(X61=E31,H31,0)+IF(X61=E32,H32,0)+IF(X61=E33,H33,0)+IF(X61=E34,H34,0)+IF(X61=E36,H36,0)+IF(X61=E37,H37,0)+IF(X61=E38,H38,0)+IF(X61=E39,H39,0)+IF(X61=E40,H40,0)+IF(X61=F30,G30,0)+IF(X61=F31,G31,0)+IF(X61=F32,G32,0)+IF(X61=F33,G33,0)+IF(X61=F34,G34,0)+IF(X61=F36,G36,0)+IF(X61=F37,G37,0)+IF(X61=F38,G38,0)+IF(X61=F39,G39,0)+IF(X61=F40,G40,0)</f>
        <v>4</v>
      </c>
      <c r="AW61" s="41">
        <f t="shared" si="9"/>
        <v>247</v>
      </c>
      <c r="AX61" s="41">
        <f>[2]DB!BR61</f>
        <v>52</v>
      </c>
      <c r="AY61" s="41">
        <f t="shared" si="10"/>
        <v>0</v>
      </c>
      <c r="AZ61" s="41">
        <f t="shared" si="11"/>
        <v>52</v>
      </c>
      <c r="BA61" s="41">
        <f>[2]DB!BE61</f>
        <v>11</v>
      </c>
      <c r="BB61" s="41">
        <f>RANK(BC61,BC61:BC70,0)+10</f>
        <v>14</v>
      </c>
      <c r="BC61" s="41">
        <f t="shared" si="12"/>
        <v>544453</v>
      </c>
      <c r="BD61" s="42">
        <f>IF(BB61=BB61,IF(Y61&gt;Y61,1,0),0)+IF(BB61=BB62,IF(Y61&gt;Y62,1,0),0)+IF(BB61=BB63,IF(Y61&gt;Y63,1,0),0)+IF(BB61=BB64,IF(Y61&gt;Y64,1,0),0)+IF(BB61=BB65,IF(Y61&gt;Y65,1,0),0)+IF(BB61=BB66,IF(Y61&gt;Y66,1,0),0)+IF(BB61=BB67,IF(Y61&gt;Y67,1,0),0)+IF(BB61=BB68,IF(Y61&gt;Y68,1,0),0)+IF(BB61=BB69,IF(Y61&gt;Y69,1,0),0)+IF(BB61=BB70,IF(Y61&gt;Y70,1,0),0)+BB61</f>
        <v>14</v>
      </c>
      <c r="BE61" s="43">
        <f>IF(BD61=11,BB61,0)+IF(BD62=11,BB62,0)+IF(BD63=11,BB63,0)+IF(BD64=11,BB64,0)+IF(BD65=11,BB65,0)+IF(BD66=11,BB66,0)+IF(BD67=11,BB67,0)+IF(BD68=11,BB68,0)+IF(BD69=11,BB69,0)+IF(BD70=11,BB70,0)</f>
        <v>11</v>
      </c>
      <c r="BF61" s="41" t="str">
        <f>IF(BD61=11,X61,IF(BD62=11,X62,IF(BD63=11,X63,IF(BD64=11,X64,IF(BD65=11,X65,IF(BD66=11,X66,IF(BD67=11,X67,IF(BD68=11,X68,BG61))))))))</f>
        <v>Magpies</v>
      </c>
      <c r="BG61" s="41" t="str">
        <f>IF(BD69=11,X69,X70)</f>
        <v>Sebjoh</v>
      </c>
      <c r="BH61" s="41">
        <f>IF(BD61=11,AA61,0)+IF(BD62=11,AA62,0)+IF(BD63=11,AA63,0)+IF(BD64=11,AA64,0)+IF(BD65=11,AA65,0)+IF(BD66=11,AA66,0)+IF(BD67=11,AA67,0)+IF(BD68=11,AA68,0)+IF(BD69=11,AA69,0)+IF(BD70=11,AA70,0)</f>
        <v>0</v>
      </c>
      <c r="BI61" s="41">
        <f>IF(BD61=11,AC61,0)+IF(BD62=11,AC62,0)+IF(BD63=11,AC63,0)+IF(BD64=11,AC64,0)+IF(BD65=11,AC65,0)+IF(BD66=11,AC66,0)+IF(BD67=11,AC67,0)+IF(BD68=11,AC68,0)+IF(BD69=11,AC69,0)+IF(BD70=11,AC70,0)</f>
        <v>0</v>
      </c>
      <c r="BJ61" s="41">
        <f>IF(BD61=11,AF61,0)+IF(BD62=11,AF62,0)+IF(BD63=11,AF63,0)+IF(BD64=11,AF64,0)+IF(BD65=11,AF65,0)+IF(BD66=11,AF66,0)+IF(BD67=11,AF67,0)+IF(BD68=11,AF68,0)+IF(BD69=11,AF69,0)+IF(BD70=11,AF70,0)</f>
        <v>0</v>
      </c>
      <c r="BK61" s="41">
        <f>IF(BD61=11,AI61,0)+IF(BD62=11,AI62,0)+IF(BD63=11,AI63,0)+IF(BD64=11,AI64,0)+IF(BD65=11,AI65,0)+IF(BD66=11,AI66,0)+IF(BD67=11,AI67,0)+IF(BD68=11,AI68,0)+IF(BD69=11,AI69,0)+IF(BD70=11,AI70,0)</f>
        <v>0</v>
      </c>
      <c r="BL61" s="41">
        <f>IF(BD61=11,AK61,0)+IF(BD62=11,AK62,0)+IF(BD63=11,AK63,0)+IF(BD64=11,AK64,0)+IF(BD65=11,AK65,0)+IF(BD66=11,AK66,0)+IF(BD67=11,AK67,0)+IF(BD68=11,AK68,0)+IF(BD69=11,AK69,0)+IF(BD70=11,AK70,0)</f>
        <v>40</v>
      </c>
      <c r="BM61" s="41">
        <f>IF(BD61=11,AM61,0)+IF(BD62=11,AM62,0)+IF(BD63=11,AM63,0)+IF(BD64=11,AM64,0)+IF(BD65=11,AM65,0)+IF(BD66=11,AM66,0)+IF(BD67=11,AM67,0)+IF(BD68=11,AM68,0)+IF(BD69=11,AM69,0)+IF(BD70=11,AM70,0)</f>
        <v>14</v>
      </c>
      <c r="BN61" s="41">
        <f>IF(BD61=11,AO61,0)+IF(BD62=11,AO62,0)+IF(BD63=11,AO63,0)+IF(BD64=11,AO64,0)+IF(BD65=11,AO65,0)+IF(BD66=11,AO66,0)+IF(BD67=11,AO67,0)+IF(BD68=11,AO68,0)+IF(BD69=11,AO69,0)+IF(BD70=11,AO70,0)</f>
        <v>13</v>
      </c>
      <c r="BO61" s="41">
        <f>IF(BD61=11,AQ61,0)+IF(BD62=11,AQ62,0)+IF(BD63=11,AQ63,0)+IF(BD64=11,AQ64,0)+IF(BD65=11,AQ65,0)+IF(BD66=11,AQ66,0)+IF(BD67=11,AQ67,0)+IF(BD68=11,AQ68,0)+IF(BD69=11,AQ69,0)+IF(BD70=11,AQ70,0)</f>
        <v>13</v>
      </c>
      <c r="BP61" s="41">
        <f>IF(BD61=11,AT61,0)+IF(BD62=11,AT62,0)+IF(BD63=11,AT63,0)+IF(BD64=11,AT64,0)+IF(BD65=11,AT65,0)+IF(BD66=11,AT66,0)+IF(BD67=11,AT67,0)+IF(BD68=11,AT68,0)+IF(BD69=11,AT69,0)+IF(BD70=11,AT70,0)</f>
        <v>246</v>
      </c>
      <c r="BQ61" s="41">
        <f>IF(BD61=11,AW61,0)+IF(BD62=11,AW62,0)+IF(BD63=11,AW63,0)+IF(BD64=11,AW64,0)+IF(BD65=11,AW65,0)+IF(BD66=11,AW66,0)+IF(BD67=11,AW67,0)+IF(BD68=11,AW68,0)+IF(BD69=11,AW69,0)+IF(BD70=11,AW70,0)</f>
        <v>255</v>
      </c>
      <c r="BR61" s="42">
        <f>IF(BD61=11,AZ61,0)+IF(BD62=11,AZ62,0)+IF(BD63=11,AZ63,0)+IF(BD64=11,AZ64,0)+IF(BD65=11,AZ65,0)+IF(BD66=11,AZ66,0)+IF(BD67=11,AZ67,0)+IF(BD68=11,AZ68,0)+IF(BD69=11,AZ69,0)+IF(BD70=11,AZ70,0)</f>
        <v>55</v>
      </c>
    </row>
    <row r="62" spans="1:70" x14ac:dyDescent="0.15">
      <c r="A62" s="41"/>
      <c r="B62" s="41"/>
      <c r="C62" s="41"/>
      <c r="D62" s="41"/>
      <c r="E62" s="41"/>
      <c r="F62" s="41"/>
      <c r="G62" s="41"/>
      <c r="H62" s="41"/>
      <c r="I62" s="41"/>
      <c r="J62" s="42"/>
      <c r="K62" s="43" t="str">
        <f>[2]DB!K62</f>
        <v>Mauer</v>
      </c>
      <c r="L62" s="41">
        <f>[2]DB!L62</f>
        <v>38</v>
      </c>
      <c r="M62" s="41">
        <f>[2]DB!N62</f>
        <v>0</v>
      </c>
      <c r="N62" s="41">
        <f>IF(OR(M62=1,Rækker!X49="Disket",DB!V62&gt;5),1,0)</f>
        <v>0</v>
      </c>
      <c r="O62" s="41">
        <f>[2]DB!P62</f>
        <v>0</v>
      </c>
      <c r="P62" s="41">
        <f>IF(OR(O62=1,Rækker!X49="Udmeldt"),1,0)</f>
        <v>0</v>
      </c>
      <c r="Q62" s="41">
        <f>[2]DB!S62</f>
        <v>2</v>
      </c>
      <c r="R62" s="41">
        <f>IF(Rækker!X49="Res",1,0)</f>
        <v>0</v>
      </c>
      <c r="S62" s="41">
        <f t="shared" si="3"/>
        <v>2</v>
      </c>
      <c r="T62" s="41">
        <f>[2]DB!V62</f>
        <v>0</v>
      </c>
      <c r="U62" s="41">
        <f>IF(Rækker!X49="MR",1,0)</f>
        <v>0</v>
      </c>
      <c r="V62" s="41">
        <f t="shared" si="4"/>
        <v>0</v>
      </c>
      <c r="W62" s="42" t="str">
        <f t="shared" si="5"/>
        <v/>
      </c>
      <c r="X62" s="43" t="str">
        <f>[2]DB!BF62</f>
        <v>Magpies</v>
      </c>
      <c r="Y62" s="41">
        <f>IF(X62=K50,L50,0)+IF(X62=K51,L51,0)+IF(X62=K52,L52,0)+IF(X62=K53,L53,0)+IF(X62=K54,L54,0)+IF(X62=K55,L55,0)+IF(X62=K56,L56,0)+IF(X62=K57,L57,0)+IF(X62=K58,L58,0)+IF(X62=K59,L59,0)+IF(X62=K61,L61,0)+IF(X62=K62,L62,0)+IF(X62=K63,L63,0)+IF(X62=K64,L64,0)+IF(X62=K65,L65,0)+IF(X62=K66,L66,0)+IF(X62=K67,L67,0)+IF(X62=K68,L68,0)+IF(X62=K69,L69,0)+IF(X62=K70,L70,0)</f>
        <v>37</v>
      </c>
      <c r="Z62" s="41">
        <f>[2]DB!BH62</f>
        <v>0</v>
      </c>
      <c r="AA62" s="41">
        <f>IF(X62=K50,N50,0)+IF(X62=K51,N51,0)+IF(X62=K52,N52,0)+IF(X62=K53,N53,0)+IF(X62=K54,N54,0)+IF(X62=K55,N55,0)+IF(X62=K56,N56,0)+IF(X62=K57,N57,0)+IF(X62=K58,N58,0)+IF(X62=K59,N59,0)+IF(X62=K61,N61,0)+IF(X62=K62,N62,0)+IF(X62=K63,N63,0)+IF(X62=K64,N64,0)+IF(X62=K65,N65,0)+IF(X62=K66,N66,0)+IF(X62=K67,N67,0)+IF(X62=K68,N68,0)+IF(X62=K69,N69,0)+IF(X62=K70,N70,0)</f>
        <v>0</v>
      </c>
      <c r="AB62" s="41">
        <f>[2]DB!BI62</f>
        <v>0</v>
      </c>
      <c r="AC62" s="41">
        <f>IF(X62=K50,P50,0)+IF(X62=K51,P51,0)+IF(X62=K52,P52,0)+IF(X62=K53,P53,0)+IF(X62=K54,P54,0)+IF(X62=K55,P55,0)+IF(X62=K56,P56,0)+IF(X62=K57,P57,0)+IF(X62=K58,P58,0)+IF(X62=K59,P59,0)+IF(X62=K61,P61,0)+IF(X62=K62,P62,0)+IF(X62=K63,P63,0)+IF(X62=K64,P64,0)+IF(X62=K65,P65,0)+IF(X62=K66,P66,0)+IF(X62=K67,P67,0)+IF(X62=K68,P68,0)+IF(X62=K69,P69,0)+IF(X62=K70,P70,0)</f>
        <v>0</v>
      </c>
      <c r="AD62" s="41">
        <f>[2]DB!BJ62</f>
        <v>0</v>
      </c>
      <c r="AE62" s="41">
        <f>IF(X62=K50,R50,0)+IF(X62=K51,R51,0)+IF(X62=K52,R52,0)+IF(X62=K53,R53,0)+IF(X62=K54,R54,0)+IF(X62=K55,R55,0)+IF(X62=K56,R56,0)+IF(X62=K57,R57,0)+IF(X62=K58,R58,0)+IF(X62=K59,R59,0)+IF(X62=K61,R61,0)+IF(X62=K62,R62,0)+IF(X62=K63,R63,0)+IF(X62=K64,R64,0)+IF(X62=K65,R65,0)+IF(X62=K66,R66,0)+IF(X62=K67,R67,0)+IF(X62=K68,R68,0)+IF(X62=K69,R69,0)+IF(X62=K70,R70,0)</f>
        <v>0</v>
      </c>
      <c r="AF62" s="41">
        <f t="shared" si="6"/>
        <v>0</v>
      </c>
      <c r="AG62" s="41">
        <f>[2]DB!BK62</f>
        <v>0</v>
      </c>
      <c r="AH62" s="41">
        <f>IF(X62=K50,U50,0)+IF(X62=K51,U51,0)+IF(X62=K52,U52,0)+IF(X62=K53,U53,0)+IF(X62=K54,U54,0)+IF(X62=K55,U55,0)+IF(X62=K56,U56,0)+IF(X62=K57,U57,0)+IF(X62=K58,U58,0)+IF(X62=K59,U59,0)+IF(X62=K61,U61,0)+IF(X62=K62,U62,0)+IF(X62=K63,U63,0)+IF(X62=K64,U64,0)+IF(X62=K65,U65,0)+IF(X62=K66,U66,0)+IF(X62=K67,U67,0)+IF(X62=K68,U68,0)+IF(X62=K69,U69,0)+IF(X62=K70,U70,0)</f>
        <v>0</v>
      </c>
      <c r="AI62" s="41">
        <f>IF(X62=K50,V50,0)+IF(X62=K51,V51,0)+IF(X62=K52,V52,0)+IF(X62=K53,V53,0)+IF(X62=K54,V54,0)+IF(X62=K55,V55,0)+IF(X62=K56,V56,0)+IF(X62=K57,V57,0)+IF(X62=K58,V58,0)+IF(X62=K59,V59,0)+IF(X62=K61,V61,0)+IF(X62=K62,V62,0)+IF(X62=K63,V63,0)+IF(X62=K64,V64,0)+IF(X62=K65,V65,0)+IF(X62=K66,V66,0)+IF(X62=K67,V67,0)+IF(X62=K68,V68,0)+IF(X62=K69,V69,0)+IF(X62=K70,V70,0)</f>
        <v>0</v>
      </c>
      <c r="AJ62" s="41">
        <f>[2]DB!BL62</f>
        <v>39</v>
      </c>
      <c r="AK62" s="41">
        <f t="shared" si="7"/>
        <v>40</v>
      </c>
      <c r="AL62" s="41">
        <f>[2]DB!BM62</f>
        <v>13</v>
      </c>
      <c r="AM62" s="41">
        <f t="shared" si="25"/>
        <v>14</v>
      </c>
      <c r="AN62" s="41">
        <f>[2]DB!BN62</f>
        <v>13</v>
      </c>
      <c r="AO62" s="41">
        <f t="shared" si="26"/>
        <v>13</v>
      </c>
      <c r="AP62" s="41">
        <f>[2]DB!BO62</f>
        <v>13</v>
      </c>
      <c r="AQ62" s="41">
        <f t="shared" si="27"/>
        <v>13</v>
      </c>
      <c r="AR62" s="41">
        <f>[2]DB!BP62</f>
        <v>243</v>
      </c>
      <c r="AS62" s="41">
        <f>IF(X62=E30,G30,0)+IF(X62=E31,G31,0)+IF(X62=E32,G32,0)+IF(X62=E33,G33,0)+IF(X62=E34,G34,0)+IF(X62=E36,G36,0)+IF(X62=E37,G37,0)+IF(X62=E38,G38,0)+IF(X62=E39,G39,0)+IF(X62=E40,G40,0)+IF(X62=F30,H30,0)+IF(X62=F31,H31,0)+IF(X62=F32,H32,0)+IF(X62=F33,H33,0)+IF(X62=F34,H34,0)+IF(X62=F36,H36,0)+IF(X62=F37,H37,0)+IF(X62=F38,H38,0)+IF(X62=F39,H39,0)+IF(X62=F40,H40,0)</f>
        <v>3</v>
      </c>
      <c r="AT62" s="41">
        <f t="shared" si="8"/>
        <v>246</v>
      </c>
      <c r="AU62" s="41">
        <f>[2]DB!BQ62</f>
        <v>253</v>
      </c>
      <c r="AV62" s="41">
        <f>IF(X62=E30,H30,0)+IF(X62=E31,H31,0)+IF(X62=E32,H32,0)+IF(X62=E33,H33,0)+IF(X62=E34,H34,0)+IF(X62=E36,H36,0)+IF(X62=E37,H37,0)+IF(X62=E38,H38,0)+IF(X62=E39,H39,0)+IF(X62=E40,H40,0)+IF(X62=F30,G30,0)+IF(X62=F31,G31,0)+IF(X62=F32,G32,0)+IF(X62=F33,G33,0)+IF(X62=F34,G34,0)+IF(X62=F36,G36,0)+IF(X62=F37,G37,0)+IF(X62=F38,G38,0)+IF(X62=F39,G39,0)+IF(X62=F40,G40,0)</f>
        <v>2</v>
      </c>
      <c r="AW62" s="41">
        <f t="shared" si="9"/>
        <v>255</v>
      </c>
      <c r="AX62" s="41">
        <f>[2]DB!BR62</f>
        <v>52</v>
      </c>
      <c r="AY62" s="41">
        <f t="shared" si="10"/>
        <v>3</v>
      </c>
      <c r="AZ62" s="41">
        <f t="shared" si="11"/>
        <v>55</v>
      </c>
      <c r="BA62" s="41">
        <f>[2]DB!BE62</f>
        <v>12</v>
      </c>
      <c r="BB62" s="41">
        <f>RANK(BC62,BC61:BC70,0)+10</f>
        <v>11</v>
      </c>
      <c r="BC62" s="41">
        <f t="shared" si="12"/>
        <v>574345</v>
      </c>
      <c r="BD62" s="42">
        <f>IF(BB62=BB61,IF(Y62&gt;Y61,1,0),0)+IF(BB62=BB62,IF(Y62&gt;Y62,1,0),0)+IF(BB62=BB63,IF(Y62&gt;Y63,1,0),0)+IF(BB62=BB64,IF(Y62&gt;Y64,1,0),0)+IF(BB62=BB65,IF(Y62&gt;Y65,1,0),0)+IF(BB62=BB66,IF(Y62&gt;Y66,1,0),0)+IF(BB62=BB67,IF(Y62&gt;Y67,1,0),0)+IF(BB62=BB68,IF(Y62&gt;Y68,1,0),0)+IF(BB62=BB69,IF(Y62&gt;Y69,1,0),0)+IF(BB62=BB70,IF(Y62&gt;Y70,1,0),0)+BB62</f>
        <v>11</v>
      </c>
      <c r="BE62" s="43">
        <f>IF(BD61=12,BB61,0)+IF(BD62=12,BB62,0)+IF(BD63=12,BB63,0)+IF(BD64=12,BB64,0)+IF(BD65=12,BB65,0)+IF(BD66=12,BB66,0)+IF(BD67=12,BB67,0)+IF(BD68=12,BB68,0)+IF(BD69=12,BB69,0)+IF(BD70=12,BB70,0)</f>
        <v>12</v>
      </c>
      <c r="BF62" s="41" t="str">
        <f>IF(BD61=12,X61,IF(BD62=12,X62,IF(BD63=12,X63,IF(BD64=12,X64,IF(BD65=12,X65,IF(BD66=12,X66,IF(BD67=12,X67,IF(BD68=12,X68,BG62))))))))</f>
        <v>Kudsken</v>
      </c>
      <c r="BG62" s="41" t="str">
        <f>IF(BD69=12,X69,X70)</f>
        <v>Sebjoh</v>
      </c>
      <c r="BH62" s="41">
        <f>IF(BD61=12,AA61,0)+IF(BD62=12,AA62,0)+IF(BD63=12,AA63,0)+IF(BD64=12,AA64,0)+IF(BD65=12,AA65,0)+IF(BD66=12,AA66,0)+IF(BD67=12,AA67,0)+IF(BD68=12,AA68,0)+IF(BD69=12,AA69,0)+IF(BD70=12,AA70,0)</f>
        <v>0</v>
      </c>
      <c r="BI62" s="41">
        <f>IF(BD61=12,AC61,0)+IF(BD62=12,AC62,0)+IF(BD63=12,AC63,0)+IF(BD64=12,AC64,0)+IF(BD65=12,AC65,0)+IF(BD66=12,AC66,0)+IF(BD67=12,AC67,0)+IF(BD68=12,AC68,0)+IF(BD69=12,AC69,0)+IF(BD70=12,AC70,0)</f>
        <v>0</v>
      </c>
      <c r="BJ62" s="41">
        <f>IF(BD61=12,AF61,0)+IF(BD62=12,AF62,0)+IF(BD63=12,AF63,0)+IF(BD64=12,AF64,0)+IF(BD65=12,AF65,0)+IF(BD66=12,AF66,0)+IF(BD67=12,AF67,0)+IF(BD68=12,AF68,0)+IF(BD69=12,AF69,0)+IF(BD70=12,AF70,0)</f>
        <v>5</v>
      </c>
      <c r="BK62" s="41">
        <f>IF(BD61=12,AI61,0)+IF(BD62=12,AI62,0)+IF(BD63=12,AI63,0)+IF(BD64=12,AI64,0)+IF(BD65=12,AI65,0)+IF(BD66=12,AI66,0)+IF(BD67=12,AI67,0)+IF(BD68=12,AI68,0)+IF(BD69=12,AI69,0)+IF(BD70=12,AI70,0)</f>
        <v>0</v>
      </c>
      <c r="BL62" s="41">
        <f>IF(BD61=12,AK61,0)+IF(BD62=12,AK62,0)+IF(BD63=12,AK63,0)+IF(BD64=12,AK64,0)+IF(BD65=12,AK65,0)+IF(BD66=12,AK66,0)+IF(BD67=12,AK67,0)+IF(BD68=12,AK68,0)+IF(BD69=12,AK69,0)+IF(BD70=12,AK70,0)</f>
        <v>40</v>
      </c>
      <c r="BM62" s="41">
        <f>IF(BD61=12,AM61,0)+IF(BD62=12,AM62,0)+IF(BD63=12,AM63,0)+IF(BD64=12,AM64,0)+IF(BD65=12,AM65,0)+IF(BD66=12,AM66,0)+IF(BD67=12,AM67,0)+IF(BD68=12,AM68,0)+IF(BD69=12,AM69,0)+IF(BD70=12,AM70,0)</f>
        <v>15</v>
      </c>
      <c r="BN62" s="41">
        <f>IF(BD61=12,AO61,0)+IF(BD62=12,AO62,0)+IF(BD63=12,AO63,0)+IF(BD64=12,AO64,0)+IF(BD65=12,AO65,0)+IF(BD66=12,AO66,0)+IF(BD67=12,AO67,0)+IF(BD68=12,AO68,0)+IF(BD69=12,AO69,0)+IF(BD70=12,AO70,0)</f>
        <v>9</v>
      </c>
      <c r="BO62" s="41">
        <f>IF(BD61=12,AQ61,0)+IF(BD62=12,AQ62,0)+IF(BD63=12,AQ63,0)+IF(BD64=12,AQ64,0)+IF(BD65=12,AQ65,0)+IF(BD66=12,AQ66,0)+IF(BD67=12,AQ67,0)+IF(BD68=12,AQ68,0)+IF(BD69=12,AQ69,0)+IF(BD70=12,AQ70,0)</f>
        <v>16</v>
      </c>
      <c r="BP62" s="41">
        <f>IF(BD61=12,AT61,0)+IF(BD62=12,AT62,0)+IF(BD63=12,AT63,0)+IF(BD64=12,AT64,0)+IF(BD65=12,AT65,0)+IF(BD66=12,AT66,0)+IF(BD67=12,AT67,0)+IF(BD68=12,AT68,0)+IF(BD69=12,AT69,0)+IF(BD70=12,AT70,0)</f>
        <v>235</v>
      </c>
      <c r="BQ62" s="41">
        <f>IF(BD61=12,AW61,0)+IF(BD62=12,AW62,0)+IF(BD63=12,AW63,0)+IF(BD64=12,AW64,0)+IF(BD65=12,AW65,0)+IF(BD66=12,AW66,0)+IF(BD67=12,AW67,0)+IF(BD68=12,AW68,0)+IF(BD69=12,AW69,0)+IF(BD70=12,AW70,0)</f>
        <v>240</v>
      </c>
      <c r="BR62" s="42">
        <f>IF(BD61=12,AZ61,0)+IF(BD62=12,AZ62,0)+IF(BD63=12,AZ63,0)+IF(BD64=12,AZ64,0)+IF(BD65=12,AZ65,0)+IF(BD66=12,AZ66,0)+IF(BD67=12,AZ67,0)+IF(BD68=12,AZ68,0)+IF(BD69=12,AZ69,0)+IF(BD70=12,AZ70,0)</f>
        <v>54</v>
      </c>
    </row>
    <row r="63" spans="1:70" x14ac:dyDescent="0.15">
      <c r="A63" s="41"/>
      <c r="B63" s="41"/>
      <c r="C63" s="41"/>
      <c r="D63" s="41"/>
      <c r="E63" s="41"/>
      <c r="F63" s="41"/>
      <c r="G63" s="41"/>
      <c r="H63" s="41"/>
      <c r="I63" s="41"/>
      <c r="J63" s="42"/>
      <c r="K63" s="43" t="str">
        <f>[2]DB!K63</f>
        <v>McCoist</v>
      </c>
      <c r="L63" s="41">
        <f>[2]DB!L63</f>
        <v>39</v>
      </c>
      <c r="M63" s="41">
        <f>[2]DB!N63</f>
        <v>0</v>
      </c>
      <c r="N63" s="41">
        <f>IF(OR(M63=1,Rækker!Z49="Disket",DB!V63&gt;5),1,0)</f>
        <v>0</v>
      </c>
      <c r="O63" s="41">
        <f>[2]DB!P63</f>
        <v>0</v>
      </c>
      <c r="P63" s="41">
        <f>IF(OR(O63=1,Rækker!Z49="Udmeldt"),1,0)</f>
        <v>0</v>
      </c>
      <c r="Q63" s="41">
        <f>[2]DB!S63</f>
        <v>0</v>
      </c>
      <c r="R63" s="41">
        <f>IF(Rækker!Z49="Res",1,0)</f>
        <v>0</v>
      </c>
      <c r="S63" s="41">
        <f t="shared" si="3"/>
        <v>0</v>
      </c>
      <c r="T63" s="41">
        <f>[2]DB!V63</f>
        <v>0</v>
      </c>
      <c r="U63" s="41">
        <f>IF(Rækker!Z49="MR",1,0)</f>
        <v>0</v>
      </c>
      <c r="V63" s="41">
        <f t="shared" si="4"/>
        <v>0</v>
      </c>
      <c r="W63" s="42" t="str">
        <f t="shared" si="5"/>
        <v/>
      </c>
      <c r="X63" s="43" t="str">
        <f>[2]DB!BF63</f>
        <v>Kudsken</v>
      </c>
      <c r="Y63" s="41">
        <f>IF(X63=K50,L50,0)+IF(X63=K51,L51,0)+IF(X63=K52,L52,0)+IF(X63=K53,L53,0)+IF(X63=K54,L54,0)+IF(X63=K55,L55,0)+IF(X63=K56,L56,0)+IF(X63=K57,L57,0)+IF(X63=K58,L58,0)+IF(X63=K59,L59,0)+IF(X63=K61,L61,0)+IF(X63=K62,L62,0)+IF(X63=K63,L63,0)+IF(X63=K64,L64,0)+IF(X63=K65,L65,0)+IF(X63=K66,L66,0)+IF(X63=K67,L67,0)+IF(X63=K68,L68,0)+IF(X63=K69,L69,0)+IF(X63=K70,L70,0)</f>
        <v>30</v>
      </c>
      <c r="Z63" s="41">
        <f>[2]DB!BH63</f>
        <v>0</v>
      </c>
      <c r="AA63" s="41">
        <f>IF(X63=K50,N50,0)+IF(X63=K51,N51,0)+IF(X63=K52,N52,0)+IF(X63=K53,N53,0)+IF(X63=K54,N54,0)+IF(X63=K55,N55,0)+IF(X63=K56,N56,0)+IF(X63=K57,N57,0)+IF(X63=K58,N58,0)+IF(X63=K59,N59,0)+IF(X63=K61,N61,0)+IF(X63=K62,N62,0)+IF(X63=K63,N63,0)+IF(X63=K64,N64,0)+IF(X63=K65,N65,0)+IF(X63=K66,N66,0)+IF(X63=K67,N67,0)+IF(X63=K68,N68,0)+IF(X63=K69,N69,0)+IF(X63=K70,N70,0)</f>
        <v>0</v>
      </c>
      <c r="AB63" s="41">
        <f>[2]DB!BI63</f>
        <v>0</v>
      </c>
      <c r="AC63" s="41">
        <f>IF(X63=K50,P50,0)+IF(X63=K51,P51,0)+IF(X63=K52,P52,0)+IF(X63=K53,P53,0)+IF(X63=K54,P54,0)+IF(X63=K55,P55,0)+IF(X63=K56,P56,0)+IF(X63=K57,P57,0)+IF(X63=K58,P58,0)+IF(X63=K59,P59,0)+IF(X63=K61,P61,0)+IF(X63=K62,P62,0)+IF(X63=K63,P63,0)+IF(X63=K64,P64,0)+IF(X63=K65,P65,0)+IF(X63=K66,P66,0)+IF(X63=K67,P67,0)+IF(X63=K68,P68,0)+IF(X63=K69,P69,0)+IF(X63=K70,P70,0)</f>
        <v>0</v>
      </c>
      <c r="AD63" s="41">
        <f>[2]DB!BJ63</f>
        <v>4</v>
      </c>
      <c r="AE63" s="41">
        <f>IF(X63=K50,R50,0)+IF(X63=K51,R51,0)+IF(X63=K52,R52,0)+IF(X63=K53,R53,0)+IF(X63=K54,R54,0)+IF(X63=K55,R55,0)+IF(X63=K56,R56,0)+IF(X63=K57,R57,0)+IF(X63=K58,R58,0)+IF(X63=K59,R59,0)+IF(X63=K61,R61,0)+IF(X63=K62,R62,0)+IF(X63=K63,R63,0)+IF(X63=K64,R64,0)+IF(X63=K65,R65,0)+IF(X63=K66,R66,0)+IF(X63=K67,R67,0)+IF(X63=K68,R68,0)+IF(X63=K69,R69,0)+IF(X63=K70,R70,0)</f>
        <v>1</v>
      </c>
      <c r="AF63" s="41">
        <f t="shared" si="6"/>
        <v>5</v>
      </c>
      <c r="AG63" s="41">
        <f>[2]DB!BK63</f>
        <v>0</v>
      </c>
      <c r="AH63" s="41">
        <f>IF(X63=K50,U50,0)+IF(X63=K51,U51,0)+IF(X63=K52,U52,0)+IF(X63=K53,U53,0)+IF(X63=K54,U54,0)+IF(X63=K55,U55,0)+IF(X63=K56,U56,0)+IF(X63=K57,U57,0)+IF(X63=K58,U58,0)+IF(X63=K59,U59,0)+IF(X63=K61,U61,0)+IF(X63=K62,U62,0)+IF(X63=K63,U63,0)+IF(X63=K64,U64,0)+IF(X63=K65,U65,0)+IF(X63=K66,U66,0)+IF(X63=K67,U67,0)+IF(X63=K68,U68,0)+IF(X63=K69,U69,0)+IF(X63=K70,U70,0)</f>
        <v>0</v>
      </c>
      <c r="AI63" s="41">
        <f>IF(X63=K50,V50,0)+IF(X63=K51,V51,0)+IF(X63=K52,V52,0)+IF(X63=K53,V53,0)+IF(X63=K54,V54,0)+IF(X63=K55,V55,0)+IF(X63=K56,V56,0)+IF(X63=K57,V57,0)+IF(X63=K58,V58,0)+IF(X63=K59,V59,0)+IF(X63=K61,V61,0)+IF(X63=K62,V62,0)+IF(X63=K63,V63,0)+IF(X63=K64,V64,0)+IF(X63=K65,V65,0)+IF(X63=K66,V66,0)+IF(X63=K67,V67,0)+IF(X63=K68,V68,0)+IF(X63=K69,V69,0)+IF(X63=K70,V70,0)</f>
        <v>0</v>
      </c>
      <c r="AJ63" s="41">
        <f>[2]DB!BL63</f>
        <v>39</v>
      </c>
      <c r="AK63" s="41">
        <f t="shared" si="7"/>
        <v>40</v>
      </c>
      <c r="AL63" s="41">
        <f>[2]DB!BM63</f>
        <v>14</v>
      </c>
      <c r="AM63" s="41">
        <f t="shared" si="25"/>
        <v>15</v>
      </c>
      <c r="AN63" s="41">
        <f>[2]DB!BN63</f>
        <v>9</v>
      </c>
      <c r="AO63" s="41">
        <f t="shared" si="26"/>
        <v>9</v>
      </c>
      <c r="AP63" s="41">
        <f>[2]DB!BO63</f>
        <v>16</v>
      </c>
      <c r="AQ63" s="41">
        <f t="shared" si="27"/>
        <v>16</v>
      </c>
      <c r="AR63" s="41">
        <f>[2]DB!BP63</f>
        <v>231</v>
      </c>
      <c r="AS63" s="41">
        <f>IF(X63=E30,G30,0)+IF(X63=E31,G31,0)+IF(X63=E32,G32,0)+IF(X63=E33,G33,0)+IF(X63=E34,G34,0)+IF(X63=E36,G36,0)+IF(X63=E37,G37,0)+IF(X63=E38,G38,0)+IF(X63=E39,G39,0)+IF(X63=E40,G40,0)+IF(X63=F30,H30,0)+IF(X63=F31,H31,0)+IF(X63=F32,H32,0)+IF(X63=F33,H33,0)+IF(X63=F34,H34,0)+IF(X63=F36,H36,0)+IF(X63=F37,H37,0)+IF(X63=F38,H38,0)+IF(X63=F39,H39,0)+IF(X63=F40,H40,0)</f>
        <v>4</v>
      </c>
      <c r="AT63" s="41">
        <f t="shared" si="8"/>
        <v>235</v>
      </c>
      <c r="AU63" s="41">
        <f>[2]DB!BQ63</f>
        <v>237</v>
      </c>
      <c r="AV63" s="41">
        <f>IF(X63=E30,H30,0)+IF(X63=E31,H31,0)+IF(X63=E32,H32,0)+IF(X63=E33,H33,0)+IF(X63=E34,H34,0)+IF(X63=E36,H36,0)+IF(X63=E37,H37,0)+IF(X63=E38,H38,0)+IF(X63=E39,H39,0)+IF(X63=E40,H40,0)+IF(X63=F30,G30,0)+IF(X63=F31,G31,0)+IF(X63=F32,G32,0)+IF(X63=F33,G33,0)+IF(X63=F34,G34,0)+IF(X63=F36,G36,0)+IF(X63=F37,G37,0)+IF(X63=F38,G38,0)+IF(X63=F39,G39,0)+IF(X63=F40,G40,0)</f>
        <v>3</v>
      </c>
      <c r="AW63" s="41">
        <f t="shared" si="9"/>
        <v>240</v>
      </c>
      <c r="AX63" s="41">
        <f>[2]DB!BR63</f>
        <v>51</v>
      </c>
      <c r="AY63" s="41">
        <f t="shared" si="10"/>
        <v>3</v>
      </c>
      <c r="AZ63" s="41">
        <f t="shared" si="11"/>
        <v>54</v>
      </c>
      <c r="BA63" s="41">
        <f>[2]DB!BE63</f>
        <v>13</v>
      </c>
      <c r="BB63" s="41">
        <f>RANK(BC63,BC61:BC70,0)+10</f>
        <v>12</v>
      </c>
      <c r="BC63" s="41">
        <f t="shared" si="12"/>
        <v>563260</v>
      </c>
      <c r="BD63" s="42">
        <f>IF(BB63=BB61,IF(Y63&gt;Y61,1,0),0)+IF(BB63=BB62,IF(Y63&gt;Y62,1,0),0)+IF(BB63=BB63,IF(Y63&gt;Y63,1,0),0)+IF(BB63=BB64,IF(Y63&gt;Y64,1,0),0)+IF(BB63=BB65,IF(Y63&gt;Y65,1,0),0)+IF(BB63=BB66,IF(Y63&gt;Y66,1,0),0)+IF(BB63=BB67,IF(Y63&gt;Y67,1,0),0)+IF(BB63=BB68,IF(Y63&gt;Y68,1,0),0)+IF(BB63=BB69,IF(Y63&gt;Y69,1,0),0)+IF(BB63=BB70,IF(Y63&gt;Y70,1,0),0)+BB63</f>
        <v>12</v>
      </c>
      <c r="BE63" s="43">
        <f>IF(BD61=13,BB61,0)+IF(BD62=13,BB62,0)+IF(BD63=13,BB63,0)+IF(BD64=13,BB64,0)+IF(BD65=13,BB65,0)+IF(BD66=13,BB66,0)+IF(BD67=13,BB67,0)+IF(BD68=13,BB68,0)+IF(BD69=13,BB69,0)+IF(BD70=13,BB70,0)</f>
        <v>13</v>
      </c>
      <c r="BF63" s="41" t="str">
        <f>IF(BD61=13,X61,IF(BD62=13,X62,IF(BD63=13,X63,IF(BD64=13,X64,IF(BD65=13,X65,IF(BD66=13,X66,IF(BD67=13,X67,IF(BD68=13,X68,BG63))))))))</f>
        <v>Randers</v>
      </c>
      <c r="BG63" s="41" t="str">
        <f>IF(BD69=13,X69,X70)</f>
        <v>Sebjoh</v>
      </c>
      <c r="BH63" s="41">
        <f>IF(BD61=13,AA61,0)+IF(BD62=13,AA62,0)+IF(BD63=13,AA63,0)+IF(BD64=13,AA64,0)+IF(BD65=13,AA65,0)+IF(BD66=13,AA66,0)+IF(BD67=13,AA67,0)+IF(BD68=13,AA68,0)+IF(BD69=13,AA69,0)+IF(BD70=13,AA70,0)</f>
        <v>0</v>
      </c>
      <c r="BI63" s="41">
        <f>IF(BD61=13,AC61,0)+IF(BD62=13,AC62,0)+IF(BD63=13,AC63,0)+IF(BD64=13,AC64,0)+IF(BD65=13,AC65,0)+IF(BD66=13,AC66,0)+IF(BD67=13,AC67,0)+IF(BD68=13,AC68,0)+IF(BD69=13,AC69,0)+IF(BD70=13,AC70,0)</f>
        <v>0</v>
      </c>
      <c r="BJ63" s="41">
        <f>IF(BD61=13,AF61,0)+IF(BD62=13,AF62,0)+IF(BD63=13,AF63,0)+IF(BD64=13,AF64,0)+IF(BD65=13,AF65,0)+IF(BD66=13,AF66,0)+IF(BD67=13,AF67,0)+IF(BD68=13,AF68,0)+IF(BD69=13,AF69,0)+IF(BD70=13,AF70,0)</f>
        <v>0</v>
      </c>
      <c r="BK63" s="41">
        <f>IF(BD61=13,AI61,0)+IF(BD62=13,AI62,0)+IF(BD63=13,AI63,0)+IF(BD64=13,AI64,0)+IF(BD65=13,AI65,0)+IF(BD66=13,AI66,0)+IF(BD67=13,AI67,0)+IF(BD68=13,AI68,0)+IF(BD69=13,AI69,0)+IF(BD70=13,AI70,0)</f>
        <v>0</v>
      </c>
      <c r="BL63" s="41">
        <f>IF(BD61=13,AK61,0)+IF(BD62=13,AK62,0)+IF(BD63=13,AK63,0)+IF(BD64=13,AK64,0)+IF(BD65=13,AK65,0)+IF(BD66=13,AK66,0)+IF(BD67=13,AK67,0)+IF(BD68=13,AK68,0)+IF(BD69=13,AK69,0)+IF(BD70=13,AK70,0)</f>
        <v>40</v>
      </c>
      <c r="BM63" s="41">
        <f>IF(BD61=13,AM61,0)+IF(BD62=13,AM62,0)+IF(BD63=13,AM63,0)+IF(BD64=13,AM64,0)+IF(BD65=13,AM65,0)+IF(BD66=13,AM66,0)+IF(BD67=13,AM67,0)+IF(BD68=13,AM68,0)+IF(BD69=13,AM69,0)+IF(BD70=13,AM70,0)</f>
        <v>14</v>
      </c>
      <c r="BN63" s="41">
        <f>IF(BD61=13,AO61,0)+IF(BD62=13,AO62,0)+IF(BD63=13,AO63,0)+IF(BD64=13,AO64,0)+IF(BD65=13,AO65,0)+IF(BD66=13,AO66,0)+IF(BD67=13,AO67,0)+IF(BD68=13,AO68,0)+IF(BD69=13,AO69,0)+IF(BD70=13,AO70,0)</f>
        <v>11</v>
      </c>
      <c r="BO63" s="41">
        <f>IF(BD61=13,AQ61,0)+IF(BD62=13,AQ62,0)+IF(BD63=13,AQ63,0)+IF(BD64=13,AQ64,0)+IF(BD65=13,AQ65,0)+IF(BD66=13,AQ66,0)+IF(BD67=13,AQ67,0)+IF(BD68=13,AQ68,0)+IF(BD69=13,AQ69,0)+IF(BD70=13,AQ70,0)</f>
        <v>15</v>
      </c>
      <c r="BP63" s="41">
        <f>IF(BD61=13,AT61,0)+IF(BD62=13,AT62,0)+IF(BD63=13,AT63,0)+IF(BD64=13,AT64,0)+IF(BD65=13,AT65,0)+IF(BD66=13,AT66,0)+IF(BD67=13,AT67,0)+IF(BD68=13,AT68,0)+IF(BD69=13,AT69,0)+IF(BD70=13,AT70,0)</f>
        <v>245</v>
      </c>
      <c r="BQ63" s="41">
        <f>IF(BD61=13,AW61,0)+IF(BD62=13,AW62,0)+IF(BD63=13,AW63,0)+IF(BD64=13,AW64,0)+IF(BD65=13,AW65,0)+IF(BD66=13,AW66,0)+IF(BD67=13,AW67,0)+IF(BD68=13,AW68,0)+IF(BD69=13,AW69,0)+IF(BD70=13,AW70,0)</f>
        <v>248</v>
      </c>
      <c r="BR63" s="42">
        <f>IF(BD61=13,AZ61,0)+IF(BD62=13,AZ62,0)+IF(BD63=13,AZ63,0)+IF(BD64=13,AZ64,0)+IF(BD65=13,AZ65,0)+IF(BD66=13,AZ66,0)+IF(BD67=13,AZ67,0)+IF(BD68=13,AZ68,0)+IF(BD69=13,AZ69,0)+IF(BD70=13,AZ70,0)</f>
        <v>53</v>
      </c>
    </row>
    <row r="64" spans="1:70" x14ac:dyDescent="0.15">
      <c r="A64" s="41"/>
      <c r="B64" s="41"/>
      <c r="C64" s="41"/>
      <c r="D64" s="41"/>
      <c r="E64" s="41"/>
      <c r="F64" s="41"/>
      <c r="G64" s="41"/>
      <c r="H64" s="41"/>
      <c r="I64" s="41"/>
      <c r="J64" s="42"/>
      <c r="K64" s="43" t="str">
        <f>[2]DB!K64</f>
        <v>Nielsen</v>
      </c>
      <c r="L64" s="41">
        <f>[2]DB!L64</f>
        <v>43</v>
      </c>
      <c r="M64" s="41">
        <f>[2]DB!N64</f>
        <v>0</v>
      </c>
      <c r="N64" s="41">
        <f>IF(OR(M64=1,Rækker!AB49="Disket",DB!V64&gt;5),1,0)</f>
        <v>0</v>
      </c>
      <c r="O64" s="41">
        <f>[2]DB!P64</f>
        <v>0</v>
      </c>
      <c r="P64" s="41">
        <f>IF(OR(O64=1,Rækker!AB49="Udmeldt"),1,0)</f>
        <v>0</v>
      </c>
      <c r="Q64" s="41">
        <f>[2]DB!S64</f>
        <v>0</v>
      </c>
      <c r="R64" s="41">
        <f>IF(Rækker!AB49="Res",1,0)</f>
        <v>0</v>
      </c>
      <c r="S64" s="41">
        <f t="shared" si="3"/>
        <v>0</v>
      </c>
      <c r="T64" s="41">
        <f>[2]DB!V64</f>
        <v>0</v>
      </c>
      <c r="U64" s="41">
        <f>IF(Rækker!AB49="MR",1,0)</f>
        <v>0</v>
      </c>
      <c r="V64" s="41">
        <f t="shared" si="4"/>
        <v>0</v>
      </c>
      <c r="W64" s="42" t="str">
        <f t="shared" si="5"/>
        <v/>
      </c>
      <c r="X64" s="43" t="str">
        <f>[2]DB!BF64</f>
        <v>Randers</v>
      </c>
      <c r="Y64" s="41">
        <f>IF(X64=K50,L50,0)+IF(X64=K51,L51,0)+IF(X64=K52,L52,0)+IF(X64=K53,L53,0)+IF(X64=K54,L54,0)+IF(X64=K55,L55,0)+IF(X64=K56,L56,0)+IF(X64=K57,L57,0)+IF(X64=K58,L58,0)+IF(X64=K59,L59,0)+IF(X64=K61,L61,0)+IF(X64=K62,L62,0)+IF(X64=K63,L63,0)+IF(X64=K64,L64,0)+IF(X64=K65,L65,0)+IF(X64=K66,L66,0)+IF(X64=K67,L67,0)+IF(X64=K68,L68,0)+IF(X64=K69,L69,0)+IF(X64=K70,L70,0)</f>
        <v>47</v>
      </c>
      <c r="Z64" s="41">
        <f>[2]DB!BH64</f>
        <v>0</v>
      </c>
      <c r="AA64" s="41">
        <f>IF(X64=K50,N50,0)+IF(X64=K51,N51,0)+IF(X64=K52,N52,0)+IF(X64=K53,N53,0)+IF(X64=K54,N54,0)+IF(X64=K55,N55,0)+IF(X64=K56,N56,0)+IF(X64=K57,N57,0)+IF(X64=K58,N58,0)+IF(X64=K59,N59,0)+IF(X64=K61,N61,0)+IF(X64=K62,N62,0)+IF(X64=K63,N63,0)+IF(X64=K64,N64,0)+IF(X64=K65,N65,0)+IF(X64=K66,N66,0)+IF(X64=K67,N67,0)+IF(X64=K68,N68,0)+IF(X64=K69,N69,0)+IF(X64=K70,N70,0)</f>
        <v>0</v>
      </c>
      <c r="AB64" s="41">
        <f>[2]DB!BI64</f>
        <v>0</v>
      </c>
      <c r="AC64" s="41">
        <f>IF(X64=K50,P50,0)+IF(X64=K51,P51,0)+IF(X64=K52,P52,0)+IF(X64=K53,P53,0)+IF(X64=K54,P54,0)+IF(X64=K55,P55,0)+IF(X64=K56,P56,0)+IF(X64=K57,P57,0)+IF(X64=K58,P58,0)+IF(X64=K59,P59,0)+IF(X64=K61,P61,0)+IF(X64=K62,P62,0)+IF(X64=K63,P63,0)+IF(X64=K64,P64,0)+IF(X64=K65,P65,0)+IF(X64=K66,P66,0)+IF(X64=K67,P67,0)+IF(X64=K68,P68,0)+IF(X64=K69,P69,0)+IF(X64=K70,P70,0)</f>
        <v>0</v>
      </c>
      <c r="AD64" s="41">
        <f>[2]DB!BJ64</f>
        <v>0</v>
      </c>
      <c r="AE64" s="41">
        <f>IF(X64=K50,R50,0)+IF(X64=K51,R51,0)+IF(X64=K52,R52,0)+IF(X64=K53,R53,0)+IF(X64=K54,R54,0)+IF(X64=K55,R55,0)+IF(X64=K56,R56,0)+IF(X64=K57,R57,0)+IF(X64=K58,R58,0)+IF(X64=K59,R59,0)+IF(X64=K61,R61,0)+IF(X64=K62,R62,0)+IF(X64=K63,R63,0)+IF(X64=K64,R64,0)+IF(X64=K65,R65,0)+IF(X64=K66,R66,0)+IF(X64=K67,R67,0)+IF(X64=K68,R68,0)+IF(X64=K69,R69,0)+IF(X64=K70,R70,0)</f>
        <v>0</v>
      </c>
      <c r="AF64" s="41">
        <f t="shared" si="6"/>
        <v>0</v>
      </c>
      <c r="AG64" s="41">
        <f>[2]DB!BK64</f>
        <v>0</v>
      </c>
      <c r="AH64" s="41">
        <f>IF(X64=K50,U50,0)+IF(X64=K51,U51,0)+IF(X64=K52,U52,0)+IF(X64=K53,U53,0)+IF(X64=K54,U54,0)+IF(X64=K55,U55,0)+IF(X64=K56,U56,0)+IF(X64=K57,U57,0)+IF(X64=K58,U58,0)+IF(X64=K59,U59,0)+IF(X64=K61,U61,0)+IF(X64=K62,U62,0)+IF(X64=K63,U63,0)+IF(X64=K64,U64,0)+IF(X64=K65,U65,0)+IF(X64=K66,U66,0)+IF(X64=K67,U67,0)+IF(X64=K68,U68,0)+IF(X64=K69,U69,0)+IF(X64=K70,U70,0)</f>
        <v>0</v>
      </c>
      <c r="AI64" s="41">
        <f>IF(X64=K50,V50,0)+IF(X64=K51,V51,0)+IF(X64=K52,V52,0)+IF(X64=K53,V53,0)+IF(X64=K54,V54,0)+IF(X64=K55,V55,0)+IF(X64=K56,V56,0)+IF(X64=K57,V57,0)+IF(X64=K58,V58,0)+IF(X64=K59,V59,0)+IF(X64=K61,V61,0)+IF(X64=K62,V62,0)+IF(X64=K63,V63,0)+IF(X64=K64,V64,0)+IF(X64=K65,V65,0)+IF(X64=K66,V66,0)+IF(X64=K67,V67,0)+IF(X64=K68,V68,0)+IF(X64=K69,V69,0)+IF(X64=K70,V70,0)</f>
        <v>0</v>
      </c>
      <c r="AJ64" s="41">
        <f>[2]DB!BL64</f>
        <v>39</v>
      </c>
      <c r="AK64" s="41">
        <f t="shared" si="7"/>
        <v>40</v>
      </c>
      <c r="AL64" s="41">
        <f>[2]DB!BM64</f>
        <v>13</v>
      </c>
      <c r="AM64" s="41">
        <f t="shared" si="25"/>
        <v>14</v>
      </c>
      <c r="AN64" s="41">
        <f>[2]DB!BN64</f>
        <v>11</v>
      </c>
      <c r="AO64" s="41">
        <f t="shared" si="26"/>
        <v>11</v>
      </c>
      <c r="AP64" s="41">
        <f>[2]DB!BO64</f>
        <v>15</v>
      </c>
      <c r="AQ64" s="41">
        <f t="shared" si="27"/>
        <v>15</v>
      </c>
      <c r="AR64" s="41">
        <f>[2]DB!BP64</f>
        <v>240</v>
      </c>
      <c r="AS64" s="41">
        <f>IF(X64=E30,G30,0)+IF(X64=E31,G31,0)+IF(X64=E32,G32,0)+IF(X64=E33,G33,0)+IF(X64=E34,G34,0)+IF(X64=E36,G36,0)+IF(X64=E37,G37,0)+IF(X64=E38,G38,0)+IF(X64=E39,G39,0)+IF(X64=E40,G40,0)+IF(X64=F30,H30,0)+IF(X64=F31,H31,0)+IF(X64=F32,H32,0)+IF(X64=F33,H33,0)+IF(X64=F34,H34,0)+IF(X64=F36,H36,0)+IF(X64=F37,H37,0)+IF(X64=F38,H38,0)+IF(X64=F39,H39,0)+IF(X64=F40,H40,0)</f>
        <v>5</v>
      </c>
      <c r="AT64" s="41">
        <f t="shared" si="8"/>
        <v>245</v>
      </c>
      <c r="AU64" s="41">
        <f>[2]DB!BQ64</f>
        <v>245</v>
      </c>
      <c r="AV64" s="41">
        <f>IF(X64=E30,H30,0)+IF(X64=E31,H31,0)+IF(X64=E32,H32,0)+IF(X64=E33,H33,0)+IF(X64=E34,H34,0)+IF(X64=E36,H36,0)+IF(X64=E37,H37,0)+IF(X64=E38,H38,0)+IF(X64=E39,H39,0)+IF(X64=E40,H40,0)+IF(X64=F30,G30,0)+IF(X64=F31,G31,0)+IF(X64=F32,G32,0)+IF(X64=F33,G33,0)+IF(X64=F34,G34,0)+IF(X64=F36,G36,0)+IF(X64=F37,G37,0)+IF(X64=F38,G38,0)+IF(X64=F39,G39,0)+IF(X64=F40,G40,0)</f>
        <v>3</v>
      </c>
      <c r="AW64" s="41">
        <f t="shared" si="9"/>
        <v>248</v>
      </c>
      <c r="AX64" s="41">
        <f>[2]DB!BR64</f>
        <v>50</v>
      </c>
      <c r="AY64" s="41">
        <f t="shared" si="10"/>
        <v>3</v>
      </c>
      <c r="AZ64" s="41">
        <f t="shared" si="11"/>
        <v>53</v>
      </c>
      <c r="BA64" s="41">
        <f>[2]DB!BE64</f>
        <v>14</v>
      </c>
      <c r="BB64" s="41">
        <f>RANK(BC64,BC61:BC70,0)+10</f>
        <v>13</v>
      </c>
      <c r="BC64" s="41">
        <f t="shared" si="12"/>
        <v>554252</v>
      </c>
      <c r="BD64" s="42">
        <f>IF(BB64=BB61,IF(Y64&gt;Y61,1,0),0)+IF(BB64=BB62,IF(Y64&gt;Y62,1,0),0)+IF(BB64=BB63,IF(Y64&gt;Y63,1,0),0)+IF(BB64=BB64,IF(Y64&gt;Y64,1,0),0)+IF(BB64=BB65,IF(Y64&gt;Y65,1,0),0)+IF(BB64=BB66,IF(Y64&gt;Y66,1,0),0)+IF(BB64=BB67,IF(Y64&gt;Y67,1,0),0)+IF(BB64=BB68,IF(Y64&gt;Y68,1,0),0)+IF(BB64=BB69,IF(Y64&gt;Y69,1,0),0)+IF(BB64=BB70,IF(Y64&gt;Y70,1,0),0)+BB64</f>
        <v>13</v>
      </c>
      <c r="BE64" s="43">
        <f>IF(BD61=14,BB61,0)+IF(BD62=14,BB62,0)+IF(BD63=14,BB63,0)+IF(BD64=14,BB64,0)+IF(BD65=14,BB65,0)+IF(BD66=14,BB66,0)+IF(BD67=14,BB67,0)+IF(BD68=14,BB68,0)+IF(BD69=14,BB69,0)+IF(BD70=14,BB70,0)</f>
        <v>14</v>
      </c>
      <c r="BF64" s="41" t="str">
        <f>IF(BD61=14,X61,IF(BD62=14,X62,IF(BD63=14,X63,IF(BD64=14,X64,IF(BD65=14,X65,IF(BD66=14,X66,IF(BD67=14,X67,IF(BD68=14,X68,BG64))))))))</f>
        <v>Søknud</v>
      </c>
      <c r="BG64" s="41" t="str">
        <f>IF(BD69=14,X69,X70)</f>
        <v>Sebjoh</v>
      </c>
      <c r="BH64" s="41">
        <f>IF(BD61=14,AA61,0)+IF(BD62=14,AA62,0)+IF(BD63=14,AA63,0)+IF(BD64=14,AA64,0)+IF(BD65=14,AA65,0)+IF(BD66=14,AA66,0)+IF(BD67=14,AA67,0)+IF(BD68=14,AA68,0)+IF(BD69=14,AA69,0)+IF(BD70=14,AA70,0)</f>
        <v>0</v>
      </c>
      <c r="BI64" s="41">
        <f>IF(BD61=14,AC61,0)+IF(BD62=14,AC62,0)+IF(BD63=14,AC63,0)+IF(BD64=14,AC64,0)+IF(BD65=14,AC65,0)+IF(BD66=14,AC66,0)+IF(BD67=14,AC67,0)+IF(BD68=14,AC68,0)+IF(BD69=14,AC69,0)+IF(BD70=14,AC70,0)</f>
        <v>0</v>
      </c>
      <c r="BJ64" s="41">
        <f>IF(BD61=14,AF61,0)+IF(BD62=14,AF62,0)+IF(BD63=14,AF63,0)+IF(BD64=14,AF64,0)+IF(BD65=14,AF65,0)+IF(BD66=14,AF66,0)+IF(BD67=14,AF67,0)+IF(BD68=14,AF68,0)+IF(BD69=14,AF69,0)+IF(BD70=14,AF70,0)</f>
        <v>0</v>
      </c>
      <c r="BK64" s="41">
        <f>IF(BD61=14,AI61,0)+IF(BD62=14,AI62,0)+IF(BD63=14,AI63,0)+IF(BD64=14,AI64,0)+IF(BD65=14,AI65,0)+IF(BD66=14,AI66,0)+IF(BD67=14,AI67,0)+IF(BD68=14,AI68,0)+IF(BD69=14,AI69,0)+IF(BD70=14,AI70,0)</f>
        <v>0</v>
      </c>
      <c r="BL64" s="41">
        <f>IF(BD61=14,AK61,0)+IF(BD62=14,AK62,0)+IF(BD63=14,AK63,0)+IF(BD64=14,AK64,0)+IF(BD65=14,AK65,0)+IF(BD66=14,AK66,0)+IF(BD67=14,AK67,0)+IF(BD68=14,AK68,0)+IF(BD69=14,AK69,0)+IF(BD70=14,AK70,0)</f>
        <v>40</v>
      </c>
      <c r="BM64" s="41">
        <f>IF(BD61=14,AM61,0)+IF(BD62=14,AM62,0)+IF(BD63=14,AM63,0)+IF(BD64=14,AM64,0)+IF(BD65=14,AM65,0)+IF(BD66=14,AM66,0)+IF(BD67=14,AM67,0)+IF(BD68=14,AM68,0)+IF(BD69=14,AM69,0)+IF(BD70=14,AM70,0)</f>
        <v>13</v>
      </c>
      <c r="BN64" s="41">
        <f>IF(BD61=14,AO61,0)+IF(BD62=14,AO62,0)+IF(BD63=14,AO63,0)+IF(BD64=14,AO64,0)+IF(BD65=14,AO65,0)+IF(BD66=14,AO66,0)+IF(BD67=14,AO67,0)+IF(BD68=14,AO68,0)+IF(BD69=14,AO69,0)+IF(BD70=14,AO70,0)</f>
        <v>13</v>
      </c>
      <c r="BO64" s="41">
        <f>IF(BD61=14,AQ61,0)+IF(BD62=14,AQ62,0)+IF(BD63=14,AQ63,0)+IF(BD64=14,AQ64,0)+IF(BD65=14,AQ65,0)+IF(BD66=14,AQ66,0)+IF(BD67=14,AQ67,0)+IF(BD68=14,AQ68,0)+IF(BD69=14,AQ69,0)+IF(BD70=14,AQ70,0)</f>
        <v>14</v>
      </c>
      <c r="BP64" s="41">
        <f>IF(BD61=14,AT61,0)+IF(BD62=14,AT62,0)+IF(BD63=14,AT63,0)+IF(BD64=14,AT64,0)+IF(BD65=14,AT65,0)+IF(BD66=14,AT66,0)+IF(BD67=14,AT67,0)+IF(BD68=14,AT68,0)+IF(BD69=14,AT69,0)+IF(BD70=14,AT70,0)</f>
        <v>247</v>
      </c>
      <c r="BQ64" s="41">
        <f>IF(BD61=14,AW61,0)+IF(BD62=14,AW62,0)+IF(BD63=14,AW63,0)+IF(BD64=14,AW64,0)+IF(BD65=14,AW65,0)+IF(BD66=14,AW66,0)+IF(BD67=14,AW67,0)+IF(BD68=14,AW68,0)+IF(BD69=14,AW69,0)+IF(BD70=14,AW70,0)</f>
        <v>247</v>
      </c>
      <c r="BR64" s="42">
        <f>IF(BD61=14,AZ61,0)+IF(BD62=14,AZ62,0)+IF(BD63=14,AZ63,0)+IF(BD64=14,AZ64,0)+IF(BD65=14,AZ65,0)+IF(BD66=14,AZ66,0)+IF(BD67=14,AZ67,0)+IF(BD68=14,AZ68,0)+IF(BD69=14,AZ69,0)+IF(BD70=14,AZ70,0)</f>
        <v>52</v>
      </c>
    </row>
    <row r="65" spans="1:70" x14ac:dyDescent="0.15">
      <c r="A65" s="41"/>
      <c r="B65" s="41"/>
      <c r="C65" s="41"/>
      <c r="D65" s="41"/>
      <c r="E65" s="41"/>
      <c r="F65" s="41"/>
      <c r="G65" s="41"/>
      <c r="H65" s="41"/>
      <c r="I65" s="41"/>
      <c r="J65" s="42"/>
      <c r="K65" s="43" t="str">
        <f>[2]DB!K65</f>
        <v>Randers</v>
      </c>
      <c r="L65" s="41">
        <f>[2]DB!L65</f>
        <v>47</v>
      </c>
      <c r="M65" s="41">
        <f>[2]DB!N65</f>
        <v>0</v>
      </c>
      <c r="N65" s="41">
        <f>IF(OR(M65=1,Rækker!AD49="Disket",DB!V65&gt;5),1,0)</f>
        <v>0</v>
      </c>
      <c r="O65" s="41">
        <f>[2]DB!P65</f>
        <v>0</v>
      </c>
      <c r="P65" s="41">
        <f>IF(OR(O65=1,Rækker!AD49="Udmeldt"),1,0)</f>
        <v>0</v>
      </c>
      <c r="Q65" s="41">
        <f>[2]DB!S65</f>
        <v>0</v>
      </c>
      <c r="R65" s="41">
        <f>IF(Rækker!AD49="Res",1,0)</f>
        <v>0</v>
      </c>
      <c r="S65" s="41">
        <f t="shared" si="3"/>
        <v>0</v>
      </c>
      <c r="T65" s="41">
        <f>[2]DB!V65</f>
        <v>0</v>
      </c>
      <c r="U65" s="41">
        <f>IF(Rækker!AD49="MR",1,0)</f>
        <v>0</v>
      </c>
      <c r="V65" s="41">
        <f t="shared" si="4"/>
        <v>0</v>
      </c>
      <c r="W65" s="42" t="str">
        <f t="shared" si="5"/>
        <v/>
      </c>
      <c r="X65" s="43" t="str">
        <f>[2]DB!BF65</f>
        <v>Håvard</v>
      </c>
      <c r="Y65" s="41">
        <f>IF(X65=K50,L50,0)+IF(X65=K51,L51,0)+IF(X65=K52,L52,0)+IF(X65=K53,L53,0)+IF(X65=K54,L54,0)+IF(X65=K55,L55,0)+IF(X65=K56,L56,0)+IF(X65=K57,L57,0)+IF(X65=K58,L58,0)+IF(X65=K59,L59,0)+IF(X65=K61,L61,0)+IF(X65=K62,L62,0)+IF(X65=K63,L63,0)+IF(X65=K64,L64,0)+IF(X65=K65,L65,0)+IF(X65=K66,L66,0)+IF(X65=K67,L67,0)+IF(X65=K68,L68,0)+IF(X65=K69,L69,0)+IF(X65=K70,L70,0)</f>
        <v>25</v>
      </c>
      <c r="Z65" s="41">
        <f>[2]DB!BH65</f>
        <v>0</v>
      </c>
      <c r="AA65" s="41">
        <f>IF(X65=K50,N50,0)+IF(X65=K51,N51,0)+IF(X65=K52,N52,0)+IF(X65=K53,N53,0)+IF(X65=K54,N54,0)+IF(X65=K55,N55,0)+IF(X65=K56,N56,0)+IF(X65=K57,N57,0)+IF(X65=K58,N58,0)+IF(X65=K59,N59,0)+IF(X65=K61,N61,0)+IF(X65=K62,N62,0)+IF(X65=K63,N63,0)+IF(X65=K64,N64,0)+IF(X65=K65,N65,0)+IF(X65=K66,N66,0)+IF(X65=K67,N67,0)+IF(X65=K68,N68,0)+IF(X65=K69,N69,0)+IF(X65=K70,N70,0)</f>
        <v>0</v>
      </c>
      <c r="AB65" s="41">
        <f>[2]DB!BI65</f>
        <v>0</v>
      </c>
      <c r="AC65" s="41">
        <f>IF(X65=K50,P50,0)+IF(X65=K51,P51,0)+IF(X65=K52,P52,0)+IF(X65=K53,P53,0)+IF(X65=K54,P54,0)+IF(X65=K55,P55,0)+IF(X65=K56,P56,0)+IF(X65=K57,P57,0)+IF(X65=K58,P58,0)+IF(X65=K59,P59,0)+IF(X65=K61,P61,0)+IF(X65=K62,P62,0)+IF(X65=K63,P63,0)+IF(X65=K64,P64,0)+IF(X65=K65,P65,0)+IF(X65=K66,P66,0)+IF(X65=K67,P67,0)+IF(X65=K68,P68,0)+IF(X65=K69,P69,0)+IF(X65=K70,P70,0)</f>
        <v>0</v>
      </c>
      <c r="AD65" s="41">
        <f>[2]DB!BJ65</f>
        <v>0</v>
      </c>
      <c r="AE65" s="41">
        <f>IF(X65=K50,R50,0)+IF(X65=K51,R51,0)+IF(X65=K52,R52,0)+IF(X65=K53,R53,0)+IF(X65=K54,R54,0)+IF(X65=K55,R55,0)+IF(X65=K56,R56,0)+IF(X65=K57,R57,0)+IF(X65=K58,R58,0)+IF(X65=K59,R59,0)+IF(X65=K61,R61,0)+IF(X65=K62,R62,0)+IF(X65=K63,R63,0)+IF(X65=K64,R64,0)+IF(X65=K65,R65,0)+IF(X65=K66,R66,0)+IF(X65=K67,R67,0)+IF(X65=K68,R68,0)+IF(X65=K69,R69,0)+IF(X65=K70,R70,0)</f>
        <v>0</v>
      </c>
      <c r="AF65" s="41">
        <f t="shared" si="6"/>
        <v>0</v>
      </c>
      <c r="AG65" s="41">
        <f>[2]DB!BK65</f>
        <v>0</v>
      </c>
      <c r="AH65" s="41">
        <f>IF(X65=K50,U50,0)+IF(X65=K51,U51,0)+IF(X65=K52,U52,0)+IF(X65=K53,U53,0)+IF(X65=K54,U54,0)+IF(X65=K55,U55,0)+IF(X65=K56,U56,0)+IF(X65=K57,U57,0)+IF(X65=K58,U58,0)+IF(X65=K59,U59,0)+IF(X65=K61,U61,0)+IF(X65=K62,U62,0)+IF(X65=K63,U63,0)+IF(X65=K64,U64,0)+IF(X65=K65,U65,0)+IF(X65=K66,U66,0)+IF(X65=K67,U67,0)+IF(X65=K68,U68,0)+IF(X65=K69,U69,0)+IF(X65=K70,U70,0)</f>
        <v>0</v>
      </c>
      <c r="AI65" s="41">
        <f>IF(X65=K50,V50,0)+IF(X65=K51,V51,0)+IF(X65=K52,V52,0)+IF(X65=K53,V53,0)+IF(X65=K54,V54,0)+IF(X65=K55,V55,0)+IF(X65=K56,V56,0)+IF(X65=K57,V57,0)+IF(X65=K58,V58,0)+IF(X65=K59,V59,0)+IF(X65=K61,V61,0)+IF(X65=K62,V62,0)+IF(X65=K63,V63,0)+IF(X65=K64,V64,0)+IF(X65=K65,V65,0)+IF(X65=K66,V66,0)+IF(X65=K67,V67,0)+IF(X65=K68,V68,0)+IF(X65=K69,V69,0)+IF(X65=K70,V70,0)</f>
        <v>0</v>
      </c>
      <c r="AJ65" s="41">
        <f>[2]DB!BL65</f>
        <v>39</v>
      </c>
      <c r="AK65" s="41">
        <f t="shared" si="7"/>
        <v>40</v>
      </c>
      <c r="AL65" s="41">
        <f>[2]DB!BM65</f>
        <v>12</v>
      </c>
      <c r="AM65" s="41">
        <f t="shared" si="25"/>
        <v>12</v>
      </c>
      <c r="AN65" s="41">
        <f>[2]DB!BN65</f>
        <v>13</v>
      </c>
      <c r="AO65" s="41">
        <f t="shared" si="26"/>
        <v>13</v>
      </c>
      <c r="AP65" s="41">
        <f>[2]DB!BO65</f>
        <v>14</v>
      </c>
      <c r="AQ65" s="41">
        <f t="shared" si="27"/>
        <v>15</v>
      </c>
      <c r="AR65" s="41">
        <f>[2]DB!BP65</f>
        <v>244</v>
      </c>
      <c r="AS65" s="41">
        <f>IF(X65=E30,G30,0)+IF(X65=E31,G31,0)+IF(X65=E32,G32,0)+IF(X65=E33,G33,0)+IF(X65=E34,G34,0)+IF(X65=E36,G36,0)+IF(X65=E37,G37,0)+IF(X65=E38,G38,0)+IF(X65=E39,G39,0)+IF(X65=E40,G40,0)+IF(X65=F30,H30,0)+IF(X65=F31,H31,0)+IF(X65=F32,H32,0)+IF(X65=F33,H33,0)+IF(X65=F34,H34,0)+IF(X65=F36,H36,0)+IF(X65=F37,H37,0)+IF(X65=F38,H38,0)+IF(X65=F39,H39,0)+IF(X65=F40,H40,0)</f>
        <v>3</v>
      </c>
      <c r="AT65" s="41">
        <f t="shared" si="8"/>
        <v>247</v>
      </c>
      <c r="AU65" s="41">
        <f>[2]DB!BQ65</f>
        <v>246</v>
      </c>
      <c r="AV65" s="41">
        <f>IF(X65=E30,H30,0)+IF(X65=E31,H31,0)+IF(X65=E32,H32,0)+IF(X65=E33,H33,0)+IF(X65=E34,H34,0)+IF(X65=E36,H36,0)+IF(X65=E37,H37,0)+IF(X65=E38,H38,0)+IF(X65=E39,H39,0)+IF(X65=E40,H40,0)+IF(X65=F30,G30,0)+IF(X65=F31,G31,0)+IF(X65=F32,G32,0)+IF(X65=F33,G33,0)+IF(X65=F34,G34,0)+IF(X65=F36,G36,0)+IF(X65=F37,G37,0)+IF(X65=F38,G38,0)+IF(X65=F39,G39,0)+IF(X65=F40,G40,0)</f>
        <v>5</v>
      </c>
      <c r="AW65" s="41">
        <f t="shared" si="9"/>
        <v>251</v>
      </c>
      <c r="AX65" s="41">
        <f>[2]DB!BR65</f>
        <v>49</v>
      </c>
      <c r="AY65" s="41">
        <f t="shared" si="10"/>
        <v>0</v>
      </c>
      <c r="AZ65" s="41">
        <f t="shared" si="11"/>
        <v>49</v>
      </c>
      <c r="BA65" s="41">
        <f>[2]DB!BE65</f>
        <v>15</v>
      </c>
      <c r="BB65" s="41">
        <f>RANK(BC65,BC61:BC70,0)+10</f>
        <v>16</v>
      </c>
      <c r="BC65" s="41">
        <f t="shared" si="12"/>
        <v>514449</v>
      </c>
      <c r="BD65" s="42">
        <f>IF(BB65=BB61,IF(Y65&gt;Y61,1,0),0)+IF(BB65=BB62,IF(Y65&gt;Y62,1,0),0)+IF(BB65=BB63,IF(Y65&gt;Y63,1,0),0)+IF(BB65=BB64,IF(Y65&gt;Y64,1,0),0)+IF(BB65=BB65,IF(Y65&gt;Y65,1,0),0)+IF(BB65=BB66,IF(Y65&gt;Y66,1,0),0)+IF(BB65=BB67,IF(Y65&gt;Y67,1,0),0)+IF(BB65=BB68,IF(Y65&gt;Y68,1,0),0)+IF(BB65=BB69,IF(Y65&gt;Y69,1,0),0)+IF(BB65=BB70,IF(Y65&gt;Y70,1,0),0)+BB65</f>
        <v>16</v>
      </c>
      <c r="BE65" s="43">
        <f>IF(BD61=15,BB61,0)+IF(BD62=15,BB62,0)+IF(BD63=15,BB63,0)+IF(BD64=15,BB64,0)+IF(BD65=15,BB65,0)+IF(BD66=15,BB66,0)+IF(BD67=15,BB67,0)+IF(BD68=15,BB68,0)+IF(BD69=15,BB69,0)+IF(BD70=15,BB70,0)</f>
        <v>15</v>
      </c>
      <c r="BF65" s="41" t="str">
        <f>IF(BD61=15,X61,IF(BD62=15,X62,IF(BD63=15,X63,IF(BD64=15,X64,IF(BD65=15,X65,IF(BD66=15,X66,IF(BD67=15,X67,IF(BD68=15,X68,BG65))))))))</f>
        <v>LUFCMOT</v>
      </c>
      <c r="BG65" s="41" t="str">
        <f>IF(BD69=15,X69,X70)</f>
        <v>Sebjoh</v>
      </c>
      <c r="BH65" s="41">
        <f>IF(BD61=15,AA61,0)+IF(BD62=15,AA62,0)+IF(BD63=15,AA63,0)+IF(BD64=15,AA64,0)+IF(BD65=15,AA65,0)+IF(BD66=15,AA66,0)+IF(BD67=15,AA67,0)+IF(BD68=15,AA68,0)+IF(BD69=15,AA69,0)+IF(BD70=15,AA70,0)</f>
        <v>0</v>
      </c>
      <c r="BI65" s="41">
        <f>IF(BD61=15,AC61,0)+IF(BD62=15,AC62,0)+IF(BD63=15,AC63,0)+IF(BD64=15,AC64,0)+IF(BD65=15,AC65,0)+IF(BD66=15,AC66,0)+IF(BD67=15,AC67,0)+IF(BD68=15,AC68,0)+IF(BD69=15,AC69,0)+IF(BD70=15,AC70,0)</f>
        <v>0</v>
      </c>
      <c r="BJ65" s="41">
        <f>IF(BD61=15,AF61,0)+IF(BD62=15,AF62,0)+IF(BD63=15,AF63,0)+IF(BD64=15,AF64,0)+IF(BD65=15,AF65,0)+IF(BD66=15,AF66,0)+IF(BD67=15,AF67,0)+IF(BD68=15,AF68,0)+IF(BD69=15,AF69,0)+IF(BD70=15,AF70,0)</f>
        <v>1</v>
      </c>
      <c r="BK65" s="41">
        <f>IF(BD61=15,AI61,0)+IF(BD62=15,AI62,0)+IF(BD63=15,AI63,0)+IF(BD64=15,AI64,0)+IF(BD65=15,AI65,0)+IF(BD66=15,AI66,0)+IF(BD67=15,AI67,0)+IF(BD68=15,AI68,0)+IF(BD69=15,AI69,0)+IF(BD70=15,AI70,0)</f>
        <v>0</v>
      </c>
      <c r="BL65" s="41">
        <f>IF(BD61=15,AK61,0)+IF(BD62=15,AK62,0)+IF(BD63=15,AK63,0)+IF(BD64=15,AK64,0)+IF(BD65=15,AK65,0)+IF(BD66=15,AK66,0)+IF(BD67=15,AK67,0)+IF(BD68=15,AK68,0)+IF(BD69=15,AK69,0)+IF(BD70=15,AK70,0)</f>
        <v>40</v>
      </c>
      <c r="BM65" s="41">
        <f>IF(BD61=15,AM61,0)+IF(BD62=15,AM62,0)+IF(BD63=15,AM63,0)+IF(BD64=15,AM64,0)+IF(BD65=15,AM65,0)+IF(BD66=15,AM66,0)+IF(BD67=15,AM67,0)+IF(BD68=15,AM68,0)+IF(BD69=15,AM69,0)+IF(BD70=15,AM70,0)</f>
        <v>12</v>
      </c>
      <c r="BN65" s="41">
        <f>IF(BD61=15,AO61,0)+IF(BD62=15,AO62,0)+IF(BD63=15,AO63,0)+IF(BD64=15,AO64,0)+IF(BD65=15,AO65,0)+IF(BD66=15,AO66,0)+IF(BD67=15,AO67,0)+IF(BD68=15,AO68,0)+IF(BD69=15,AO69,0)+IF(BD70=15,AO70,0)</f>
        <v>14</v>
      </c>
      <c r="BO65" s="41">
        <f>IF(BD61=15,AQ61,0)+IF(BD62=15,AQ62,0)+IF(BD63=15,AQ63,0)+IF(BD64=15,AQ64,0)+IF(BD65=15,AQ65,0)+IF(BD66=15,AQ66,0)+IF(BD67=15,AQ67,0)+IF(BD68=15,AQ68,0)+IF(BD69=15,AQ69,0)+IF(BD70=15,AQ70,0)</f>
        <v>14</v>
      </c>
      <c r="BP65" s="41">
        <f>IF(BD61=15,AT61,0)+IF(BD62=15,AT62,0)+IF(BD63=15,AT63,0)+IF(BD64=15,AT64,0)+IF(BD65=15,AT65,0)+IF(BD66=15,AT66,0)+IF(BD67=15,AT67,0)+IF(BD68=15,AT68,0)+IF(BD69=15,AT69,0)+IF(BD70=15,AT70,0)</f>
        <v>244</v>
      </c>
      <c r="BQ65" s="41">
        <f>IF(BD61=15,AW61,0)+IF(BD62=15,AW62,0)+IF(BD63=15,AW63,0)+IF(BD64=15,AW64,0)+IF(BD65=15,AW65,0)+IF(BD66=15,AW66,0)+IF(BD67=15,AW67,0)+IF(BD68=15,AW68,0)+IF(BD69=15,AW69,0)+IF(BD70=15,AW70,0)</f>
        <v>249</v>
      </c>
      <c r="BR65" s="42">
        <f>IF(BD61=15,AZ61,0)+IF(BD62=15,AZ62,0)+IF(BD63=15,AZ63,0)+IF(BD64=15,AZ64,0)+IF(BD65=15,AZ65,0)+IF(BD66=15,AZ66,0)+IF(BD67=15,AZ67,0)+IF(BD68=15,AZ68,0)+IF(BD69=15,AZ69,0)+IF(BD70=15,AZ70,0)</f>
        <v>50</v>
      </c>
    </row>
    <row r="66" spans="1:70" x14ac:dyDescent="0.15">
      <c r="A66" s="41"/>
      <c r="B66" s="41"/>
      <c r="C66" s="41"/>
      <c r="D66" s="41"/>
      <c r="E66" s="41"/>
      <c r="F66" s="41"/>
      <c r="G66" s="41"/>
      <c r="H66" s="41"/>
      <c r="I66" s="41"/>
      <c r="J66" s="42"/>
      <c r="K66" s="43" t="str">
        <f>[2]DB!K66</f>
        <v>Schøn</v>
      </c>
      <c r="L66" s="41">
        <f>[2]DB!L66</f>
        <v>48</v>
      </c>
      <c r="M66" s="41">
        <f>[2]DB!N66</f>
        <v>0</v>
      </c>
      <c r="N66" s="41">
        <f>IF(OR(M66=1,Rækker!AF49="Disket",DB!V66&gt;5),1,0)</f>
        <v>0</v>
      </c>
      <c r="O66" s="41">
        <f>[2]DB!P66</f>
        <v>0</v>
      </c>
      <c r="P66" s="41">
        <f>IF(OR(O66=1,Rækker!AF49="Udmeldt"),1,0)</f>
        <v>0</v>
      </c>
      <c r="Q66" s="41">
        <f>[2]DB!S66</f>
        <v>0</v>
      </c>
      <c r="R66" s="41">
        <f>IF(Rækker!AF49="Res",1,0)</f>
        <v>0</v>
      </c>
      <c r="S66" s="41">
        <f t="shared" si="3"/>
        <v>0</v>
      </c>
      <c r="T66" s="41">
        <f>[2]DB!V66</f>
        <v>0</v>
      </c>
      <c r="U66" s="41">
        <f>IF(Rækker!AF49="MR",1,0)</f>
        <v>0</v>
      </c>
      <c r="V66" s="41">
        <f t="shared" si="4"/>
        <v>0</v>
      </c>
      <c r="W66" s="42" t="str">
        <f t="shared" si="5"/>
        <v/>
      </c>
      <c r="X66" s="43" t="str">
        <f>[2]DB!BF66</f>
        <v>Anfield</v>
      </c>
      <c r="Y66" s="41">
        <f>IF(X66=K50,L50,0)+IF(X66=K51,L51,0)+IF(X66=K52,L52,0)+IF(X66=K53,L53,0)+IF(X66=K54,L54,0)+IF(X66=K55,L55,0)+IF(X66=K56,L56,0)+IF(X66=K57,L57,0)+IF(X66=K58,L58,0)+IF(X66=K59,L59,0)+IF(X66=K61,L61,0)+IF(X66=K62,L62,0)+IF(X66=K63,L63,0)+IF(X66=K64,L64,0)+IF(X66=K65,L65,0)+IF(X66=K66,L66,0)+IF(X66=K67,L67,0)+IF(X66=K68,L68,0)+IF(X66=K69,L69,0)+IF(X66=K70,L70,0)</f>
        <v>3</v>
      </c>
      <c r="Z66" s="41">
        <f>[2]DB!BH66</f>
        <v>0</v>
      </c>
      <c r="AA66" s="41">
        <f>IF(X66=K50,N50,0)+IF(X66=K51,N51,0)+IF(X66=K52,N52,0)+IF(X66=K53,N53,0)+IF(X66=K54,N54,0)+IF(X66=K55,N55,0)+IF(X66=K56,N56,0)+IF(X66=K57,N57,0)+IF(X66=K58,N58,0)+IF(X66=K59,N59,0)+IF(X66=K61,N61,0)+IF(X66=K62,N62,0)+IF(X66=K63,N63,0)+IF(X66=K64,N64,0)+IF(X66=K65,N65,0)+IF(X66=K66,N66,0)+IF(X66=K67,N67,0)+IF(X66=K68,N68,0)+IF(X66=K69,N69,0)+IF(X66=K70,N70,0)</f>
        <v>0</v>
      </c>
      <c r="AB66" s="41">
        <f>[2]DB!BI66</f>
        <v>0</v>
      </c>
      <c r="AC66" s="41">
        <f>IF(X66=K50,P50,0)+IF(X66=K51,P51,0)+IF(X66=K52,P52,0)+IF(X66=K53,P53,0)+IF(X66=K54,P54,0)+IF(X66=K55,P55,0)+IF(X66=K56,P56,0)+IF(X66=K57,P57,0)+IF(X66=K58,P58,0)+IF(X66=K59,P59,0)+IF(X66=K61,P61,0)+IF(X66=K62,P62,0)+IF(X66=K63,P63,0)+IF(X66=K64,P64,0)+IF(X66=K65,P65,0)+IF(X66=K66,P66,0)+IF(X66=K67,P67,0)+IF(X66=K68,P68,0)+IF(X66=K69,P69,0)+IF(X66=K70,P70,0)</f>
        <v>0</v>
      </c>
      <c r="AD66" s="41">
        <f>[2]DB!BJ66</f>
        <v>0</v>
      </c>
      <c r="AE66" s="41">
        <f>IF(X66=K50,R50,0)+IF(X66=K51,R51,0)+IF(X66=K52,R52,0)+IF(X66=K53,R53,0)+IF(X66=K54,R54,0)+IF(X66=K55,R55,0)+IF(X66=K56,R56,0)+IF(X66=K57,R57,0)+IF(X66=K58,R58,0)+IF(X66=K59,R59,0)+IF(X66=K61,R61,0)+IF(X66=K62,R62,0)+IF(X66=K63,R63,0)+IF(X66=K64,R64,0)+IF(X66=K65,R65,0)+IF(X66=K66,R66,0)+IF(X66=K67,R67,0)+IF(X66=K68,R68,0)+IF(X66=K69,R69,0)+IF(X66=K70,R70,0)</f>
        <v>0</v>
      </c>
      <c r="AF66" s="41">
        <f t="shared" si="6"/>
        <v>0</v>
      </c>
      <c r="AG66" s="41">
        <f>[2]DB!BK66</f>
        <v>0</v>
      </c>
      <c r="AH66" s="41">
        <f>IF(X66=K50,U50,0)+IF(X66=K51,U51,0)+IF(X66=K52,U52,0)+IF(X66=K53,U53,0)+IF(X66=K54,U54,0)+IF(X66=K55,U55,0)+IF(X66=K56,U56,0)+IF(X66=K57,U57,0)+IF(X66=K58,U58,0)+IF(X66=K59,U59,0)+IF(X66=K61,U61,0)+IF(X66=K62,U62,0)+IF(X66=K63,U63,0)+IF(X66=K64,U64,0)+IF(X66=K65,U65,0)+IF(X66=K66,U66,0)+IF(X66=K67,U67,0)+IF(X66=K68,U68,0)+IF(X66=K69,U69,0)+IF(X66=K70,U70,0)</f>
        <v>0</v>
      </c>
      <c r="AI66" s="41">
        <f>IF(X66=K50,V50,0)+IF(X66=K51,V51,0)+IF(X66=K52,V52,0)+IF(X66=K53,V53,0)+IF(X66=K54,V54,0)+IF(X66=K55,V55,0)+IF(X66=K56,V56,0)+IF(X66=K57,V57,0)+IF(X66=K58,V58,0)+IF(X66=K59,V59,0)+IF(X66=K61,V61,0)+IF(X66=K62,V62,0)+IF(X66=K63,V63,0)+IF(X66=K64,V64,0)+IF(X66=K65,V65,0)+IF(X66=K66,V66,0)+IF(X66=K67,V67,0)+IF(X66=K68,V68,0)+IF(X66=K69,V69,0)+IF(X66=K70,V70,0)</f>
        <v>0</v>
      </c>
      <c r="AJ66" s="41">
        <f>[2]DB!BL66</f>
        <v>39</v>
      </c>
      <c r="AK66" s="41">
        <f t="shared" si="7"/>
        <v>40</v>
      </c>
      <c r="AL66" s="41">
        <f>[2]DB!BM66</f>
        <v>11</v>
      </c>
      <c r="AM66" s="41">
        <f t="shared" si="25"/>
        <v>11</v>
      </c>
      <c r="AN66" s="41">
        <f>[2]DB!BN66</f>
        <v>15</v>
      </c>
      <c r="AO66" s="41">
        <f t="shared" si="26"/>
        <v>15</v>
      </c>
      <c r="AP66" s="41">
        <f>[2]DB!BO66</f>
        <v>13</v>
      </c>
      <c r="AQ66" s="41">
        <f t="shared" si="27"/>
        <v>14</v>
      </c>
      <c r="AR66" s="41">
        <f>[2]DB!BP66</f>
        <v>230</v>
      </c>
      <c r="AS66" s="41">
        <f>IF(X66=E30,G30,0)+IF(X66=E31,G31,0)+IF(X66=E32,G32,0)+IF(X66=E33,G33,0)+IF(X66=E34,G34,0)+IF(X66=E36,G36,0)+IF(X66=E37,G37,0)+IF(X66=E38,G38,0)+IF(X66=E39,G39,0)+IF(X66=E40,G40,0)+IF(X66=F30,H30,0)+IF(X66=F31,H31,0)+IF(X66=F32,H32,0)+IF(X66=F33,H33,0)+IF(X66=F34,H34,0)+IF(X66=F36,H36,0)+IF(X66=F37,H37,0)+IF(X66=F38,H38,0)+IF(X66=F39,H39,0)+IF(X66=F40,H40,0)</f>
        <v>2</v>
      </c>
      <c r="AT66" s="41">
        <f t="shared" si="8"/>
        <v>232</v>
      </c>
      <c r="AU66" s="41">
        <f>[2]DB!BQ66</f>
        <v>234</v>
      </c>
      <c r="AV66" s="41">
        <f>IF(X66=E30,H30,0)+IF(X66=E31,H31,0)+IF(X66=E32,H32,0)+IF(X66=E33,H33,0)+IF(X66=E34,H34,0)+IF(X66=E36,H36,0)+IF(X66=E37,H37,0)+IF(X66=E38,H38,0)+IF(X66=E39,H39,0)+IF(X66=E40,H40,0)+IF(X66=F30,G30,0)+IF(X66=F31,G31,0)+IF(X66=F32,G32,0)+IF(X66=F33,G33,0)+IF(X66=F34,G34,0)+IF(X66=F36,G36,0)+IF(X66=F37,G37,0)+IF(X66=F38,G38,0)+IF(X66=F39,G39,0)+IF(X66=F40,G40,0)</f>
        <v>3</v>
      </c>
      <c r="AW66" s="41">
        <f t="shared" si="9"/>
        <v>237</v>
      </c>
      <c r="AX66" s="41">
        <f>[2]DB!BR66</f>
        <v>48</v>
      </c>
      <c r="AY66" s="41">
        <f t="shared" si="10"/>
        <v>0</v>
      </c>
      <c r="AZ66" s="41">
        <f t="shared" si="11"/>
        <v>48</v>
      </c>
      <c r="BA66" s="41">
        <f>[2]DB!BE66</f>
        <v>16</v>
      </c>
      <c r="BB66" s="41">
        <f>RANK(BC66,BC61:BC70,0)+10</f>
        <v>17</v>
      </c>
      <c r="BC66" s="41">
        <f t="shared" si="12"/>
        <v>502963</v>
      </c>
      <c r="BD66" s="42">
        <f>IF(BB66=BB61,IF(Y66&gt;Y61,1,0),0)+IF(BB66=BB62,IF(Y66&gt;Y62,1,0),0)+IF(BB66=BB63,IF(Y66&gt;Y63,1,0),0)+IF(BB66=BB64,IF(Y66&gt;Y64,1,0),0)+IF(BB66=BB65,IF(Y66&gt;Y65,1,0),0)+IF(BB66=BB66,IF(Y66&gt;Y66,1,0),0)+IF(BB66=BB67,IF(Y66&gt;Y67,1,0),0)+IF(BB66=BB68,IF(Y66&gt;Y68,1,0),0)+IF(BB66=BB69,IF(Y66&gt;Y69,1,0),0)+IF(BB66=BB70,IF(Y66&gt;Y70,1,0),0)+BB66</f>
        <v>17</v>
      </c>
      <c r="BE66" s="43">
        <f>IF(BD61=16,BB61,0)+IF(BD62=16,BB62,0)+IF(BD63=16,BB63,0)+IF(BD64=16,BB64,0)+IF(BD65=16,BB65,0)+IF(BD66=16,BB66,0)+IF(BD67=16,BB67,0)+IF(BD68=16,BB68,0)+IF(BD69=16,BB69,0)+IF(BD70=16,BB70,0)</f>
        <v>16</v>
      </c>
      <c r="BF66" s="41" t="str">
        <f>IF(BD61=16,X61,IF(BD62=16,X62,IF(BD63=16,X63,IF(BD64=16,X64,IF(BD65=16,X65,IF(BD66=16,X66,IF(BD67=16,X67,IF(BD68=16,X68,BG66))))))))</f>
        <v>Håvard</v>
      </c>
      <c r="BG66" s="41" t="str">
        <f>IF(BD69=16,X69,X70)</f>
        <v>Sebjoh</v>
      </c>
      <c r="BH66" s="41">
        <f>IF(BD61=16,AA61,0)+IF(BD62=16,AA62,0)+IF(BD63=16,AA63,0)+IF(BD64=16,AA64,0)+IF(BD65=16,AA65,0)+IF(BD66=16,AA66,0)+IF(BD67=16,AA67,0)+IF(BD68=16,AA68,0)+IF(BD69=16,AA69,0)+IF(BD70=16,AA70,0)</f>
        <v>0</v>
      </c>
      <c r="BI66" s="41">
        <f>IF(BD61=16,AC61,0)+IF(BD62=16,AC62,0)+IF(BD63=16,AC63,0)+IF(BD64=16,AC64,0)+IF(BD65=16,AC65,0)+IF(BD66=16,AC66,0)+IF(BD67=16,AC67,0)+IF(BD68=16,AC68,0)+IF(BD69=16,AC69,0)+IF(BD70=16,AC70,0)</f>
        <v>0</v>
      </c>
      <c r="BJ66" s="41">
        <f>IF(BD61=16,AF61,0)+IF(BD62=16,AF62,0)+IF(BD63=16,AF63,0)+IF(BD64=16,AF64,0)+IF(BD65=16,AF65,0)+IF(BD66=16,AF66,0)+IF(BD67=16,AF67,0)+IF(BD68=16,AF68,0)+IF(BD69=16,AF69,0)+IF(BD70=16,AF70,0)</f>
        <v>0</v>
      </c>
      <c r="BK66" s="41">
        <f>IF(BD61=16,AI61,0)+IF(BD62=16,AI62,0)+IF(BD63=16,AI63,0)+IF(BD64=16,AI64,0)+IF(BD65=16,AI65,0)+IF(BD66=16,AI66,0)+IF(BD67=16,AI67,0)+IF(BD68=16,AI68,0)+IF(BD69=16,AI69,0)+IF(BD70=16,AI70,0)</f>
        <v>0</v>
      </c>
      <c r="BL66" s="41">
        <f>IF(BD61=16,AK61,0)+IF(BD62=16,AK62,0)+IF(BD63=16,AK63,0)+IF(BD64=16,AK64,0)+IF(BD65=16,AK65,0)+IF(BD66=16,AK66,0)+IF(BD67=16,AK67,0)+IF(BD68=16,AK68,0)+IF(BD69=16,AK69,0)+IF(BD70=16,AK70,0)</f>
        <v>40</v>
      </c>
      <c r="BM66" s="41">
        <f>IF(BD61=16,AM61,0)+IF(BD62=16,AM62,0)+IF(BD63=16,AM63,0)+IF(BD64=16,AM64,0)+IF(BD65=16,AM65,0)+IF(BD66=16,AM66,0)+IF(BD67=16,AM67,0)+IF(BD68=16,AM68,0)+IF(BD69=16,AM69,0)+IF(BD70=16,AM70,0)</f>
        <v>12</v>
      </c>
      <c r="BN66" s="41">
        <f>IF(BD61=16,AO61,0)+IF(BD62=16,AO62,0)+IF(BD63=16,AO63,0)+IF(BD64=16,AO64,0)+IF(BD65=16,AO65,0)+IF(BD66=16,AO66,0)+IF(BD67=16,AO67,0)+IF(BD68=16,AO68,0)+IF(BD69=16,AO69,0)+IF(BD70=16,AO70,0)</f>
        <v>13</v>
      </c>
      <c r="BO66" s="41">
        <f>IF(BD61=16,AQ61,0)+IF(BD62=16,AQ62,0)+IF(BD63=16,AQ63,0)+IF(BD64=16,AQ64,0)+IF(BD65=16,AQ65,0)+IF(BD66=16,AQ66,0)+IF(BD67=16,AQ67,0)+IF(BD68=16,AQ68,0)+IF(BD69=16,AQ69,0)+IF(BD70=16,AQ70,0)</f>
        <v>15</v>
      </c>
      <c r="BP66" s="41">
        <f>IF(BD61=16,AT61,0)+IF(BD62=16,AT62,0)+IF(BD63=16,AT63,0)+IF(BD64=16,AT64,0)+IF(BD65=16,AT65,0)+IF(BD66=16,AT66,0)+IF(BD67=16,AT67,0)+IF(BD68=16,AT68,0)+IF(BD69=16,AT69,0)+IF(BD70=16,AT70,0)</f>
        <v>247</v>
      </c>
      <c r="BQ66" s="41">
        <f>IF(BD61=16,AW61,0)+IF(BD62=16,AW62,0)+IF(BD63=16,AW63,0)+IF(BD64=16,AW64,0)+IF(BD65=16,AW65,0)+IF(BD66=16,AW66,0)+IF(BD67=16,AW67,0)+IF(BD68=16,AW68,0)+IF(BD69=16,AW69,0)+IF(BD70=16,AW70,0)</f>
        <v>251</v>
      </c>
      <c r="BR66" s="42">
        <f>IF(BD61=16,AZ61,0)+IF(BD62=16,AZ62,0)+IF(BD63=16,AZ63,0)+IF(BD64=16,AZ64,0)+IF(BD65=16,AZ65,0)+IF(BD66=16,AZ66,0)+IF(BD67=16,AZ67,0)+IF(BD68=16,AZ68,0)+IF(BD69=16,AZ69,0)+IF(BD70=16,AZ70,0)</f>
        <v>49</v>
      </c>
    </row>
    <row r="67" spans="1:70" x14ac:dyDescent="0.15">
      <c r="A67" s="41"/>
      <c r="B67" s="41"/>
      <c r="C67" s="41"/>
      <c r="D67" s="41"/>
      <c r="E67" s="41"/>
      <c r="F67" s="41"/>
      <c r="G67" s="41"/>
      <c r="H67" s="41"/>
      <c r="I67" s="41"/>
      <c r="J67" s="42"/>
      <c r="K67" s="43" t="str">
        <f>[2]DB!K67</f>
        <v>Sebjoh</v>
      </c>
      <c r="L67" s="41">
        <f>[2]DB!L67</f>
        <v>49</v>
      </c>
      <c r="M67" s="41">
        <f>[2]DB!N67</f>
        <v>0</v>
      </c>
      <c r="N67" s="41">
        <f>IF(OR(M67=1,Rækker!AH49="Disket",DB!V67&gt;5),1,0)</f>
        <v>0</v>
      </c>
      <c r="O67" s="41">
        <f>[2]DB!P67</f>
        <v>0</v>
      </c>
      <c r="P67" s="41">
        <f>IF(OR(O67=1,Rækker!AH49="Udmeldt"),1,0)</f>
        <v>0</v>
      </c>
      <c r="Q67" s="41">
        <f>[2]DB!S67</f>
        <v>2</v>
      </c>
      <c r="R67" s="41">
        <f>IF(Rækker!AH49="Res",1,0)</f>
        <v>0</v>
      </c>
      <c r="S67" s="41">
        <f t="shared" si="3"/>
        <v>2</v>
      </c>
      <c r="T67" s="41">
        <f>[2]DB!V67</f>
        <v>0</v>
      </c>
      <c r="U67" s="41">
        <f>IF(Rækker!AH49="MR",1,0)</f>
        <v>0</v>
      </c>
      <c r="V67" s="41">
        <f t="shared" si="4"/>
        <v>0</v>
      </c>
      <c r="W67" s="42" t="str">
        <f t="shared" si="5"/>
        <v/>
      </c>
      <c r="X67" s="43" t="str">
        <f>[2]DB!BF67</f>
        <v>LUFCMOT</v>
      </c>
      <c r="Y67" s="41">
        <f>IF(X67=K50,L50,0)+IF(X67=K51,L51,0)+IF(X67=K52,L52,0)+IF(X67=K53,L53,0)+IF(X67=K54,L54,0)+IF(X67=K55,L55,0)+IF(X67=K56,L56,0)+IF(X67=K57,L57,0)+IF(X67=K58,L58,0)+IF(X67=K59,L59,0)+IF(X67=K61,L61,0)+IF(X67=K62,L62,0)+IF(X67=K63,L63,0)+IF(X67=K64,L64,0)+IF(X67=K65,L65,0)+IF(X67=K66,L66,0)+IF(X67=K67,L67,0)+IF(X67=K68,L68,0)+IF(X67=K69,L69,0)+IF(X67=K70,L70,0)</f>
        <v>36</v>
      </c>
      <c r="Z67" s="41">
        <f>[2]DB!BH67</f>
        <v>0</v>
      </c>
      <c r="AA67" s="41">
        <f>IF(X67=K50,N50,0)+IF(X67=K51,N51,0)+IF(X67=K52,N52,0)+IF(X67=K53,N53,0)+IF(X67=K54,N54,0)+IF(X67=K55,N55,0)+IF(X67=K56,N56,0)+IF(X67=K57,N57,0)+IF(X67=K58,N58,0)+IF(X67=K59,N59,0)+IF(X67=K61,N61,0)+IF(X67=K62,N62,0)+IF(X67=K63,N63,0)+IF(X67=K64,N64,0)+IF(X67=K65,N65,0)+IF(X67=K66,N66,0)+IF(X67=K67,N67,0)+IF(X67=K68,N68,0)+IF(X67=K69,N69,0)+IF(X67=K70,N70,0)</f>
        <v>0</v>
      </c>
      <c r="AB67" s="41">
        <f>[2]DB!BI67</f>
        <v>0</v>
      </c>
      <c r="AC67" s="41">
        <f>IF(X67=K50,P50,0)+IF(X67=K51,P51,0)+IF(X67=K52,P52,0)+IF(X67=K53,P53,0)+IF(X67=K54,P54,0)+IF(X67=K55,P55,0)+IF(X67=K56,P56,0)+IF(X67=K57,P57,0)+IF(X67=K58,P58,0)+IF(X67=K59,P59,0)+IF(X67=K61,P61,0)+IF(X67=K62,P62,0)+IF(X67=K63,P63,0)+IF(X67=K64,P64,0)+IF(X67=K65,P65,0)+IF(X67=K66,P66,0)+IF(X67=K67,P67,0)+IF(X67=K68,P68,0)+IF(X67=K69,P69,0)+IF(X67=K70,P70,0)</f>
        <v>0</v>
      </c>
      <c r="AD67" s="41">
        <f>[2]DB!BJ67</f>
        <v>1</v>
      </c>
      <c r="AE67" s="41">
        <f>IF(X67=K50,R50,0)+IF(X67=K51,R51,0)+IF(X67=K52,R52,0)+IF(X67=K53,R53,0)+IF(X67=K54,R54,0)+IF(X67=K55,R55,0)+IF(X67=K56,R56,0)+IF(X67=K57,R57,0)+IF(X67=K58,R58,0)+IF(X67=K59,R59,0)+IF(X67=K61,R61,0)+IF(X67=K62,R62,0)+IF(X67=K63,R63,0)+IF(X67=K64,R64,0)+IF(X67=K65,R65,0)+IF(X67=K66,R66,0)+IF(X67=K67,R67,0)+IF(X67=K68,R68,0)+IF(X67=K69,R69,0)+IF(X67=K70,R70,0)</f>
        <v>0</v>
      </c>
      <c r="AF67" s="41">
        <f t="shared" si="6"/>
        <v>1</v>
      </c>
      <c r="AG67" s="41">
        <f>[2]DB!BK67</f>
        <v>0</v>
      </c>
      <c r="AH67" s="41">
        <f>IF(X67=K50,U50,0)+IF(X67=K51,U51,0)+IF(X67=K52,U52,0)+IF(X67=K53,U53,0)+IF(X67=K54,U54,0)+IF(X67=K55,U55,0)+IF(X67=K56,U56,0)+IF(X67=K57,U57,0)+IF(X67=K58,U58,0)+IF(X67=K59,U59,0)+IF(X67=K61,U61,0)+IF(X67=K62,U62,0)+IF(X67=K63,U63,0)+IF(X67=K64,U64,0)+IF(X67=K65,U65,0)+IF(X67=K66,U66,0)+IF(X67=K67,U67,0)+IF(X67=K68,U68,0)+IF(X67=K69,U69,0)+IF(X67=K70,U70,0)</f>
        <v>0</v>
      </c>
      <c r="AI67" s="41">
        <f>IF(X67=K50,V50,0)+IF(X67=K51,V51,0)+IF(X67=K52,V52,0)+IF(X67=K53,V53,0)+IF(X67=K54,V54,0)+IF(X67=K55,V55,0)+IF(X67=K56,V56,0)+IF(X67=K57,V57,0)+IF(X67=K58,V58,0)+IF(X67=K59,V59,0)+IF(X67=K61,V61,0)+IF(X67=K62,V62,0)+IF(X67=K63,V63,0)+IF(X67=K64,V64,0)+IF(X67=K65,V65,0)+IF(X67=K66,V66,0)+IF(X67=K67,V67,0)+IF(X67=K68,V68,0)+IF(X67=K69,V69,0)+IF(X67=K70,V70,0)</f>
        <v>0</v>
      </c>
      <c r="AJ67" s="41">
        <f>[2]DB!BL67</f>
        <v>39</v>
      </c>
      <c r="AK67" s="41">
        <f t="shared" si="7"/>
        <v>40</v>
      </c>
      <c r="AL67" s="41">
        <f>[2]DB!BM67</f>
        <v>11</v>
      </c>
      <c r="AM67" s="41">
        <f t="shared" si="25"/>
        <v>12</v>
      </c>
      <c r="AN67" s="41">
        <f>[2]DB!BN67</f>
        <v>14</v>
      </c>
      <c r="AO67" s="41">
        <f t="shared" si="26"/>
        <v>14</v>
      </c>
      <c r="AP67" s="41">
        <f>[2]DB!BO67</f>
        <v>14</v>
      </c>
      <c r="AQ67" s="41">
        <f t="shared" si="27"/>
        <v>14</v>
      </c>
      <c r="AR67" s="41">
        <f>[2]DB!BP67</f>
        <v>240</v>
      </c>
      <c r="AS67" s="41">
        <f>IF(X67=E30,G30,0)+IF(X67=E31,G31,0)+IF(X67=E32,G32,0)+IF(X67=E33,G33,0)+IF(X67=E34,G34,0)+IF(X67=E36,G36,0)+IF(X67=E37,G37,0)+IF(X67=E38,G38,0)+IF(X67=E39,G39,0)+IF(X67=E40,G40,0)+IF(X67=F30,H30,0)+IF(X67=F31,H31,0)+IF(X67=F32,H32,0)+IF(X67=F33,H33,0)+IF(X67=F34,H34,0)+IF(X67=F36,H36,0)+IF(X67=F37,H37,0)+IF(X67=F38,H38,0)+IF(X67=F39,H39,0)+IF(X67=F40,H40,0)</f>
        <v>4</v>
      </c>
      <c r="AT67" s="41">
        <f t="shared" si="8"/>
        <v>244</v>
      </c>
      <c r="AU67" s="41">
        <f>[2]DB!BQ67</f>
        <v>246</v>
      </c>
      <c r="AV67" s="41">
        <f>IF(X67=E30,H30,0)+IF(X67=E31,H31,0)+IF(X67=E32,H32,0)+IF(X67=E33,H33,0)+IF(X67=E34,H34,0)+IF(X67=E36,H36,0)+IF(X67=E37,H37,0)+IF(X67=E38,H38,0)+IF(X67=E39,H39,0)+IF(X67=E40,H40,0)+IF(X67=F30,G30,0)+IF(X67=F31,G31,0)+IF(X67=F32,G32,0)+IF(X67=F33,G33,0)+IF(X67=F34,G34,0)+IF(X67=F36,G36,0)+IF(X67=F37,G37,0)+IF(X67=F38,G38,0)+IF(X67=F39,G39,0)+IF(X67=F40,G40,0)</f>
        <v>3</v>
      </c>
      <c r="AW67" s="41">
        <f t="shared" si="9"/>
        <v>249</v>
      </c>
      <c r="AX67" s="41">
        <f>[2]DB!BR67</f>
        <v>47</v>
      </c>
      <c r="AY67" s="41">
        <f t="shared" si="10"/>
        <v>3</v>
      </c>
      <c r="AZ67" s="41">
        <f t="shared" si="11"/>
        <v>50</v>
      </c>
      <c r="BA67" s="41">
        <f>[2]DB!BE67</f>
        <v>17</v>
      </c>
      <c r="BB67" s="41">
        <f>RANK(BC67,BC61:BC70,0)+10</f>
        <v>15</v>
      </c>
      <c r="BC67" s="41">
        <f t="shared" si="12"/>
        <v>524151</v>
      </c>
      <c r="BD67" s="42">
        <f>IF(BB67=BB61,IF(Y67&gt;Y61,1,0),0)+IF(BB67=BB62,IF(Y67&gt;Y62,1,0),0)+IF(BB67=BB63,IF(Y67&gt;Y63,1,0),0)+IF(BB67=BB64,IF(Y67&gt;Y64,1,0),0)+IF(BB67=BB65,IF(Y67&gt;Y65,1,0),0)+IF(BB67=BB66,IF(Y67&gt;Y66,1,0),0)+IF(BB67=BB67,IF(Y67&gt;Y67,1,0),0)+IF(BB67=BB68,IF(Y67&gt;Y68,1,0),0)+IF(BB67=BB69,IF(Y67&gt;Y69,1,0),0)+IF(BB67=BB70,IF(Y67&gt;Y70,1,0),0)+BB67</f>
        <v>15</v>
      </c>
      <c r="BE67" s="43">
        <f>IF(BD61=17,BB61,0)+IF(BD62=17,BB62,0)+IF(BD63=17,BB63,0)+IF(BD64=17,BB64,0)+IF(BD65=17,BB65,0)+IF(BD66=17,BB66,0)+IF(BD67=17,BB67,0)+IF(BD68=17,BB68,0)+IF(BD69=17,BB69,0)+IF(BD70=17,BB70,0)</f>
        <v>17</v>
      </c>
      <c r="BF67" s="41" t="str">
        <f>IF(BD61=17,X61,IF(BD62=17,X62,IF(BD63=17,X63,IF(BD64=17,X64,IF(BD65=17,X65,IF(BD66=17,X66,IF(BD67=17,X67,IF(BD68=17,X68,BG67))))))))</f>
        <v>Anfield</v>
      </c>
      <c r="BG67" s="41" t="str">
        <f>IF(BD69=17,X69,X70)</f>
        <v>Sebjoh</v>
      </c>
      <c r="BH67" s="41">
        <f>IF(BD61=17,AA61,0)+IF(BD62=17,AA62,0)+IF(BD63=17,AA63,0)+IF(BD64=17,AA64,0)+IF(BD65=17,AA65,0)+IF(BD66=17,AA66,0)+IF(BD67=17,AA67,0)+IF(BD68=17,AA68,0)+IF(BD69=17,AA69,0)+IF(BD70=17,AA70,0)</f>
        <v>0</v>
      </c>
      <c r="BI67" s="41">
        <f>IF(BD61=17,AC61,0)+IF(BD62=17,AC62,0)+IF(BD63=17,AC63,0)+IF(BD64=17,AC64,0)+IF(BD65=17,AC65,0)+IF(BD66=17,AC66,0)+IF(BD67=17,AC67,0)+IF(BD68=17,AC68,0)+IF(BD69=17,AC69,0)+IF(BD70=17,AC70,0)</f>
        <v>0</v>
      </c>
      <c r="BJ67" s="41">
        <f>IF(BD61=17,AF61,0)+IF(BD62=17,AF62,0)+IF(BD63=17,AF63,0)+IF(BD64=17,AF64,0)+IF(BD65=17,AF65,0)+IF(BD66=17,AF66,0)+IF(BD67=17,AF67,0)+IF(BD68=17,AF68,0)+IF(BD69=17,AF69,0)+IF(BD70=17,AF70,0)</f>
        <v>0</v>
      </c>
      <c r="BK67" s="41">
        <f>IF(BD61=17,AI61,0)+IF(BD62=17,AI62,0)+IF(BD63=17,AI63,0)+IF(BD64=17,AI64,0)+IF(BD65=17,AI65,0)+IF(BD66=17,AI66,0)+IF(BD67=17,AI67,0)+IF(BD68=17,AI68,0)+IF(BD69=17,AI69,0)+IF(BD70=17,AI70,0)</f>
        <v>0</v>
      </c>
      <c r="BL67" s="41">
        <f>IF(BD61=17,AK61,0)+IF(BD62=17,AK62,0)+IF(BD63=17,AK63,0)+IF(BD64=17,AK64,0)+IF(BD65=17,AK65,0)+IF(BD66=17,AK66,0)+IF(BD67=17,AK67,0)+IF(BD68=17,AK68,0)+IF(BD69=17,AK69,0)+IF(BD70=17,AK70,0)</f>
        <v>40</v>
      </c>
      <c r="BM67" s="41">
        <f>IF(BD61=17,AM61,0)+IF(BD62=17,AM62,0)+IF(BD63=17,AM63,0)+IF(BD64=17,AM64,0)+IF(BD65=17,AM65,0)+IF(BD66=17,AM66,0)+IF(BD67=17,AM67,0)+IF(BD68=17,AM68,0)+IF(BD69=17,AM69,0)+IF(BD70=17,AM70,0)</f>
        <v>11</v>
      </c>
      <c r="BN67" s="41">
        <f>IF(BD61=17,AO61,0)+IF(BD62=17,AO62,0)+IF(BD63=17,AO63,0)+IF(BD64=17,AO64,0)+IF(BD65=17,AO65,0)+IF(BD66=17,AO66,0)+IF(BD67=17,AO67,0)+IF(BD68=17,AO68,0)+IF(BD69=17,AO69,0)+IF(BD70=17,AO70,0)</f>
        <v>15</v>
      </c>
      <c r="BO67" s="41">
        <f>IF(BD61=17,AQ61,0)+IF(BD62=17,AQ62,0)+IF(BD63=17,AQ63,0)+IF(BD64=17,AQ64,0)+IF(BD65=17,AQ65,0)+IF(BD66=17,AQ66,0)+IF(BD67=17,AQ67,0)+IF(BD68=17,AQ68,0)+IF(BD69=17,AQ69,0)+IF(BD70=17,AQ70,0)</f>
        <v>14</v>
      </c>
      <c r="BP67" s="41">
        <f>IF(BD61=17,AT61,0)+IF(BD62=17,AT62,0)+IF(BD63=17,AT63,0)+IF(BD64=17,AT64,0)+IF(BD65=17,AT65,0)+IF(BD66=17,AT66,0)+IF(BD67=17,AT67,0)+IF(BD68=17,AT68,0)+IF(BD69=17,AT69,0)+IF(BD70=17,AT70,0)</f>
        <v>232</v>
      </c>
      <c r="BQ67" s="41">
        <f>IF(BD61=17,AW61,0)+IF(BD62=17,AW62,0)+IF(BD63=17,AW63,0)+IF(BD64=17,AW64,0)+IF(BD65=17,AW65,0)+IF(BD66=17,AW66,0)+IF(BD67=17,AW67,0)+IF(BD68=17,AW68,0)+IF(BD69=17,AW69,0)+IF(BD70=17,AW70,0)</f>
        <v>237</v>
      </c>
      <c r="BR67" s="42">
        <f>IF(BD61=17,AZ61,0)+IF(BD62=17,AZ62,0)+IF(BD63=17,AZ63,0)+IF(BD64=17,AZ64,0)+IF(BD65=17,AZ65,0)+IF(BD66=17,AZ66,0)+IF(BD67=17,AZ67,0)+IF(BD68=17,AZ68,0)+IF(BD69=17,AZ69,0)+IF(BD70=17,AZ70,0)</f>
        <v>48</v>
      </c>
    </row>
    <row r="68" spans="1:70" x14ac:dyDescent="0.15">
      <c r="A68" s="41"/>
      <c r="B68" s="41"/>
      <c r="C68" s="41"/>
      <c r="D68" s="41"/>
      <c r="E68" s="41"/>
      <c r="F68" s="41"/>
      <c r="G68" s="41"/>
      <c r="H68" s="41"/>
      <c r="I68" s="41"/>
      <c r="J68" s="42"/>
      <c r="K68" s="43" t="str">
        <f>[2]DB!K68</f>
        <v>Sergio</v>
      </c>
      <c r="L68" s="41">
        <f>[2]DB!L68</f>
        <v>51</v>
      </c>
      <c r="M68" s="41">
        <f>[2]DB!N68</f>
        <v>0</v>
      </c>
      <c r="N68" s="41">
        <f>IF(OR(M68=1,Rækker!AJ49="Disket",DB!V68&gt;5),1,0)</f>
        <v>0</v>
      </c>
      <c r="O68" s="41">
        <f>[2]DB!P68</f>
        <v>0</v>
      </c>
      <c r="P68" s="41">
        <f>IF(OR(O68=1,Rækker!AJ49="Udmeldt"),1,0)</f>
        <v>0</v>
      </c>
      <c r="Q68" s="41">
        <f>[2]DB!S68</f>
        <v>0</v>
      </c>
      <c r="R68" s="41">
        <f>IF(Rækker!AJ49="Res",1,0)</f>
        <v>0</v>
      </c>
      <c r="S68" s="41">
        <f t="shared" si="3"/>
        <v>0</v>
      </c>
      <c r="T68" s="41">
        <f>[2]DB!V68</f>
        <v>0</v>
      </c>
      <c r="U68" s="41">
        <f>IF(Rækker!AJ49="MR",1,0)</f>
        <v>0</v>
      </c>
      <c r="V68" s="41">
        <f t="shared" si="4"/>
        <v>0</v>
      </c>
      <c r="W68" s="42" t="str">
        <f t="shared" si="5"/>
        <v/>
      </c>
      <c r="X68" s="43" t="str">
        <f>[2]DB!BF68</f>
        <v>brula</v>
      </c>
      <c r="Y68" s="41">
        <f>IF(X68=K50,L50,0)+IF(X68=K51,L51,0)+IF(X68=K52,L52,0)+IF(X68=K53,L53,0)+IF(X68=K54,L54,0)+IF(X68=K55,L55,0)+IF(X68=K56,L56,0)+IF(X68=K57,L57,0)+IF(X68=K58,L58,0)+IF(X68=K59,L59,0)+IF(X68=K61,L61,0)+IF(X68=K62,L62,0)+IF(X68=K63,L63,0)+IF(X68=K64,L64,0)+IF(X68=K65,L65,0)+IF(X68=K66,L66,0)+IF(X68=K67,L67,0)+IF(X68=K68,L68,0)+IF(X68=K69,L69,0)+IF(X68=K70,L70,0)</f>
        <v>6</v>
      </c>
      <c r="Z68" s="41">
        <f>[2]DB!BH68</f>
        <v>0</v>
      </c>
      <c r="AA68" s="41">
        <f>IF(X68=K50,N50,0)+IF(X68=K51,N51,0)+IF(X68=K52,N52,0)+IF(X68=K53,N53,0)+IF(X68=K54,N54,0)+IF(X68=K55,N55,0)+IF(X68=K56,N56,0)+IF(X68=K57,N57,0)+IF(X68=K58,N58,0)+IF(X68=K59,N59,0)+IF(X68=K61,N61,0)+IF(X68=K62,N62,0)+IF(X68=K63,N63,0)+IF(X68=K64,N64,0)+IF(X68=K65,N65,0)+IF(X68=K66,N66,0)+IF(X68=K67,N67,0)+IF(X68=K68,N68,0)+IF(X68=K69,N69,0)+IF(X68=K70,N70,0)</f>
        <v>0</v>
      </c>
      <c r="AB68" s="41">
        <f>[2]DB!BI68</f>
        <v>0</v>
      </c>
      <c r="AC68" s="41">
        <f>IF(X68=K50,P50,0)+IF(X68=K51,P51,0)+IF(X68=K52,P52,0)+IF(X68=K53,P53,0)+IF(X68=K54,P54,0)+IF(X68=K55,P55,0)+IF(X68=K56,P56,0)+IF(X68=K57,P57,0)+IF(X68=K58,P58,0)+IF(X68=K59,P59,0)+IF(X68=K61,P61,0)+IF(X68=K62,P62,0)+IF(X68=K63,P63,0)+IF(X68=K64,P64,0)+IF(X68=K65,P65,0)+IF(X68=K66,P66,0)+IF(X68=K67,P67,0)+IF(X68=K68,P68,0)+IF(X68=K69,P69,0)+IF(X68=K70,P70,0)</f>
        <v>0</v>
      </c>
      <c r="AD68" s="41">
        <f>[2]DB!BJ68</f>
        <v>0</v>
      </c>
      <c r="AE68" s="41">
        <f>IF(X68=K50,R50,0)+IF(X68=K51,R51,0)+IF(X68=K52,R52,0)+IF(X68=K53,R53,0)+IF(X68=K54,R54,0)+IF(X68=K55,R55,0)+IF(X68=K56,R56,0)+IF(X68=K57,R57,0)+IF(X68=K58,R58,0)+IF(X68=K59,R59,0)+IF(X68=K61,R61,0)+IF(X68=K62,R62,0)+IF(X68=K63,R63,0)+IF(X68=K64,R64,0)+IF(X68=K65,R65,0)+IF(X68=K66,R66,0)+IF(X68=K67,R67,0)+IF(X68=K68,R68,0)+IF(X68=K69,R69,0)+IF(X68=K70,R70,0)</f>
        <v>0</v>
      </c>
      <c r="AF68" s="41">
        <f t="shared" si="6"/>
        <v>0</v>
      </c>
      <c r="AG68" s="41">
        <f>[2]DB!BK68</f>
        <v>0</v>
      </c>
      <c r="AH68" s="41">
        <f>IF(X68=K50,U50,0)+IF(X68=K51,U51,0)+IF(X68=K52,U52,0)+IF(X68=K53,U53,0)+IF(X68=K54,U54,0)+IF(X68=K55,U55,0)+IF(X68=K56,U56,0)+IF(X68=K57,U57,0)+IF(X68=K58,U58,0)+IF(X68=K59,U59,0)+IF(X68=K61,U61,0)+IF(X68=K62,U62,0)+IF(X68=K63,U63,0)+IF(X68=K64,U64,0)+IF(X68=K65,U65,0)+IF(X68=K66,U66,0)+IF(X68=K67,U67,0)+IF(X68=K68,U68,0)+IF(X68=K69,U69,0)+IF(X68=K70,U70,0)</f>
        <v>0</v>
      </c>
      <c r="AI68" s="41">
        <f>IF(X68=K50,V50,0)+IF(X68=K51,V51,0)+IF(X68=K52,V52,0)+IF(X68=K53,V53,0)+IF(X68=K54,V54,0)+IF(X68=K55,V55,0)+IF(X68=K56,V56,0)+IF(X68=K57,V57,0)+IF(X68=K58,V58,0)+IF(X68=K59,V59,0)+IF(X68=K61,V61,0)+IF(X68=K62,V62,0)+IF(X68=K63,V63,0)+IF(X68=K64,V64,0)+IF(X68=K65,V65,0)+IF(X68=K66,V66,0)+IF(X68=K67,V67,0)+IF(X68=K68,V68,0)+IF(X68=K69,V69,0)+IF(X68=K70,V70,0)</f>
        <v>0</v>
      </c>
      <c r="AJ68" s="41">
        <f>[2]DB!BL68</f>
        <v>39</v>
      </c>
      <c r="AK68" s="41">
        <f t="shared" si="7"/>
        <v>40</v>
      </c>
      <c r="AL68" s="41">
        <f>[2]DB!BM68</f>
        <v>11</v>
      </c>
      <c r="AM68" s="41">
        <f t="shared" si="25"/>
        <v>11</v>
      </c>
      <c r="AN68" s="41">
        <f>[2]DB!BN68</f>
        <v>11</v>
      </c>
      <c r="AO68" s="41">
        <f t="shared" si="26"/>
        <v>11</v>
      </c>
      <c r="AP68" s="41">
        <f>[2]DB!BO68</f>
        <v>17</v>
      </c>
      <c r="AQ68" s="41">
        <f t="shared" si="27"/>
        <v>18</v>
      </c>
      <c r="AR68" s="41">
        <f>[2]DB!BP68</f>
        <v>235</v>
      </c>
      <c r="AS68" s="41">
        <f>IF(X68=E30,G30,0)+IF(X68=E31,G31,0)+IF(X68=E32,G32,0)+IF(X68=E33,G33,0)+IF(X68=E34,G34,0)+IF(X68=E36,G36,0)+IF(X68=E37,G37,0)+IF(X68=E38,G38,0)+IF(X68=E39,G39,0)+IF(X68=E40,G40,0)+IF(X68=F30,H30,0)+IF(X68=F31,H31,0)+IF(X68=F32,H32,0)+IF(X68=F33,H33,0)+IF(X68=F34,H34,0)+IF(X68=F36,H36,0)+IF(X68=F37,H37,0)+IF(X68=F38,H38,0)+IF(X68=F39,H39,0)+IF(X68=F40,H40,0)</f>
        <v>3</v>
      </c>
      <c r="AT68" s="41">
        <f t="shared" si="8"/>
        <v>238</v>
      </c>
      <c r="AU68" s="41">
        <f>[2]DB!BQ68</f>
        <v>245</v>
      </c>
      <c r="AV68" s="41">
        <f>IF(X68=E30,H30,0)+IF(X68=E31,H31,0)+IF(X68=E32,H32,0)+IF(X68=E33,H33,0)+IF(X68=E34,H34,0)+IF(X68=E36,H36,0)+IF(X68=E37,H37,0)+IF(X68=E38,H38,0)+IF(X68=E39,H39,0)+IF(X68=E40,H40,0)+IF(X68=F30,G30,0)+IF(X68=F31,G31,0)+IF(X68=F32,G32,0)+IF(X68=F33,G33,0)+IF(X68=F34,G34,0)+IF(X68=F36,G36,0)+IF(X68=F37,G37,0)+IF(X68=F38,G38,0)+IF(X68=F39,G39,0)+IF(X68=F40,G40,0)</f>
        <v>4</v>
      </c>
      <c r="AW68" s="41">
        <f t="shared" si="9"/>
        <v>249</v>
      </c>
      <c r="AX68" s="41">
        <f>[2]DB!BR68</f>
        <v>44</v>
      </c>
      <c r="AY68" s="41">
        <f t="shared" si="10"/>
        <v>0</v>
      </c>
      <c r="AZ68" s="41">
        <f t="shared" si="11"/>
        <v>44</v>
      </c>
      <c r="BA68" s="41">
        <f>[2]DB!BE68</f>
        <v>18</v>
      </c>
      <c r="BB68" s="41">
        <f>RANK(BC68,BC61:BC70,0)+10</f>
        <v>18</v>
      </c>
      <c r="BC68" s="41">
        <f t="shared" si="12"/>
        <v>463551</v>
      </c>
      <c r="BD68" s="42">
        <f>IF(BB68=BB61,IF(Y68&gt;Y61,1,0),0)+IF(BB68=BB62,IF(Y68&gt;Y62,1,0),0)+IF(BB68=BB63,IF(Y68&gt;Y63,1,0),0)+IF(BB68=BB64,IF(Y68&gt;Y64,1,0),0)+IF(BB68=BB65,IF(Y68&gt;Y65,1,0),0)+IF(BB68=BB66,IF(Y68&gt;Y66,1,0),0)+IF(BB68=BB67,IF(Y68&gt;Y67,1,0),0)+IF(BB68=BB68,IF(Y68&gt;Y68,1,0),0)+IF(BB68=BB69,IF(Y68&gt;Y69,1,0),0)+IF(BB68=BB70,IF(Y68&gt;Y70,1,0),0)+BB68</f>
        <v>18</v>
      </c>
      <c r="BE68" s="43">
        <f>IF(BD61=18,BB61,0)+IF(BD62=18,BB62,0)+IF(BD63=18,BB63,0)+IF(BD64=18,BB64,0)+IF(BD65=18,BB65,0)+IF(BD66=18,BB66,0)+IF(BD67=18,BB67,0)+IF(BD68=18,BB68,0)+IF(BD69=18,BB69,0)+IF(BD70=18,BB70,0)</f>
        <v>18</v>
      </c>
      <c r="BF68" s="41" t="str">
        <f>IF(BD61=18,X61,IF(BD62=18,X62,IF(BD63=18,X63,IF(BD64=18,X64,IF(BD65=18,X65,IF(BD66=18,X66,IF(BD67=18,X67,IF(BD68=18,X68,BG68))))))))</f>
        <v>brula</v>
      </c>
      <c r="BG68" s="41" t="str">
        <f>IF(BD69=18,X69,X70)</f>
        <v>Sebjoh</v>
      </c>
      <c r="BH68" s="41">
        <f>IF(BD61=18,AA61,0)+IF(BD62=18,AA62,0)+IF(BD63=18,AA63,0)+IF(BD64=18,AA64,0)+IF(BD65=18,AA65,0)+IF(BD66=18,AA66,0)+IF(BD67=18,AA67,0)+IF(BD68=18,AA68,0)+IF(BD69=18,AA69,0)+IF(BD70=18,AA70,0)</f>
        <v>0</v>
      </c>
      <c r="BI68" s="41">
        <f>IF(BD61=18,AC61,0)+IF(BD62=18,AC62,0)+IF(BD63=18,AC63,0)+IF(BD64=18,AC64,0)+IF(BD65=18,AC65,0)+IF(BD66=18,AC66,0)+IF(BD67=18,AC67,0)+IF(BD68=18,AC68,0)+IF(BD69=18,AC69,0)+IF(BD70=18,AC70,0)</f>
        <v>0</v>
      </c>
      <c r="BJ68" s="41">
        <f>IF(BD61=18,AF61,0)+IF(BD62=18,AF62,0)+IF(BD63=18,AF63,0)+IF(BD64=18,AF64,0)+IF(BD65=18,AF65,0)+IF(BD66=18,AF66,0)+IF(BD67=18,AF67,0)+IF(BD68=18,AF68,0)+IF(BD69=18,AF69,0)+IF(BD70=18,AF70,0)</f>
        <v>0</v>
      </c>
      <c r="BK68" s="41">
        <f>IF(BD61=18,AI61,0)+IF(BD62=18,AI62,0)+IF(BD63=18,AI63,0)+IF(BD64=18,AI64,0)+IF(BD65=18,AI65,0)+IF(BD66=18,AI66,0)+IF(BD67=18,AI67,0)+IF(BD68=18,AI68,0)+IF(BD69=18,AI69,0)+IF(BD70=18,AI70,0)</f>
        <v>0</v>
      </c>
      <c r="BL68" s="41">
        <f>IF(BD61=18,AK61,0)+IF(BD62=18,AK62,0)+IF(BD63=18,AK63,0)+IF(BD64=18,AK64,0)+IF(BD65=18,AK65,0)+IF(BD66=18,AK66,0)+IF(BD67=18,AK67,0)+IF(BD68=18,AK68,0)+IF(BD69=18,AK69,0)+IF(BD70=18,AK70,0)</f>
        <v>40</v>
      </c>
      <c r="BM68" s="41">
        <f>IF(BD61=18,AM61,0)+IF(BD62=18,AM62,0)+IF(BD63=18,AM63,0)+IF(BD64=18,AM64,0)+IF(BD65=18,AM65,0)+IF(BD66=18,AM66,0)+IF(BD67=18,AM67,0)+IF(BD68=18,AM68,0)+IF(BD69=18,AM69,0)+IF(BD70=18,AM70,0)</f>
        <v>11</v>
      </c>
      <c r="BN68" s="41">
        <f>IF(BD61=18,AO61,0)+IF(BD62=18,AO62,0)+IF(BD63=18,AO63,0)+IF(BD64=18,AO64,0)+IF(BD65=18,AO65,0)+IF(BD66=18,AO66,0)+IF(BD67=18,AO67,0)+IF(BD68=18,AO68,0)+IF(BD69=18,AO69,0)+IF(BD70=18,AO70,0)</f>
        <v>11</v>
      </c>
      <c r="BO68" s="41">
        <f>IF(BD61=18,AQ61,0)+IF(BD62=18,AQ62,0)+IF(BD63=18,AQ63,0)+IF(BD64=18,AQ64,0)+IF(BD65=18,AQ65,0)+IF(BD66=18,AQ66,0)+IF(BD67=18,AQ67,0)+IF(BD68=18,AQ68,0)+IF(BD69=18,AQ69,0)+IF(BD70=18,AQ70,0)</f>
        <v>18</v>
      </c>
      <c r="BP68" s="41">
        <f>IF(BD61=18,AT61,0)+IF(BD62=18,AT62,0)+IF(BD63=18,AT63,0)+IF(BD64=18,AT64,0)+IF(BD65=18,AT65,0)+IF(BD66=18,AT66,0)+IF(BD67=18,AT67,0)+IF(BD68=18,AT68,0)+IF(BD69=18,AT69,0)+IF(BD70=18,AT70,0)</f>
        <v>238</v>
      </c>
      <c r="BQ68" s="41">
        <f>IF(BD61=18,AW61,0)+IF(BD62=18,AW62,0)+IF(BD63=18,AW63,0)+IF(BD64=18,AW64,0)+IF(BD65=18,AW65,0)+IF(BD66=18,AW66,0)+IF(BD67=18,AW67,0)+IF(BD68=18,AW68,0)+IF(BD69=18,AW69,0)+IF(BD70=18,AW70,0)</f>
        <v>249</v>
      </c>
      <c r="BR68" s="42">
        <f>IF(BD61=18,AZ61,0)+IF(BD62=18,AZ62,0)+IF(BD63=18,AZ63,0)+IF(BD64=18,AZ64,0)+IF(BD65=18,AZ65,0)+IF(BD66=18,AZ66,0)+IF(BD67=18,AZ67,0)+IF(BD68=18,AZ68,0)+IF(BD69=18,AZ69,0)+IF(BD70=18,AZ70,0)</f>
        <v>44</v>
      </c>
    </row>
    <row r="69" spans="1:70" x14ac:dyDescent="0.15">
      <c r="A69" s="41"/>
      <c r="B69" s="41"/>
      <c r="C69" s="41"/>
      <c r="D69" s="41"/>
      <c r="E69" s="41"/>
      <c r="F69" s="41"/>
      <c r="G69" s="41"/>
      <c r="H69" s="41"/>
      <c r="I69" s="41"/>
      <c r="J69" s="42"/>
      <c r="K69" s="43" t="str">
        <f>[2]DB!K69</f>
        <v>Søknud</v>
      </c>
      <c r="L69" s="41">
        <f>[2]DB!L69</f>
        <v>55</v>
      </c>
      <c r="M69" s="41">
        <f>[2]DB!N69</f>
        <v>0</v>
      </c>
      <c r="N69" s="41">
        <f>IF(OR(M69=1,Rækker!AL49="Disket",DB!V69&gt;5),1,0)</f>
        <v>0</v>
      </c>
      <c r="O69" s="41">
        <f>[2]DB!P69</f>
        <v>0</v>
      </c>
      <c r="P69" s="41">
        <f>IF(OR(O69=1,Rækker!AL49="Udmeldt"),1,0)</f>
        <v>0</v>
      </c>
      <c r="Q69" s="41">
        <f>[2]DB!S69</f>
        <v>0</v>
      </c>
      <c r="R69" s="41">
        <f>IF(Rækker!AL49="Res",1,0)</f>
        <v>0</v>
      </c>
      <c r="S69" s="41">
        <f t="shared" si="3"/>
        <v>0</v>
      </c>
      <c r="T69" s="41">
        <f>[2]DB!V69</f>
        <v>0</v>
      </c>
      <c r="U69" s="41">
        <f>IF(Rækker!AL49="MR",1,0)</f>
        <v>0</v>
      </c>
      <c r="V69" s="41">
        <f t="shared" si="4"/>
        <v>0</v>
      </c>
      <c r="W69" s="42" t="str">
        <f t="shared" si="5"/>
        <v/>
      </c>
      <c r="X69" s="43" t="str">
        <f>[2]DB!BF69</f>
        <v>Lucky</v>
      </c>
      <c r="Y69" s="41">
        <f>IF(X69=K50,L50,0)+IF(X69=K51,L51,0)+IF(X69=K52,L52,0)+IF(X69=K53,L53,0)+IF(X69=K54,L54,0)+IF(X69=K55,L55,0)+IF(X69=K56,L56,0)+IF(X69=K57,L57,0)+IF(X69=K58,L58,0)+IF(X69=K59,L59,0)+IF(X69=K61,L61,0)+IF(X69=K62,L62,0)+IF(X69=K63,L63,0)+IF(X69=K64,L64,0)+IF(X69=K65,L65,0)+IF(X69=K66,L66,0)+IF(X69=K67,L67,0)+IF(X69=K68,L68,0)+IF(X69=K69,L69,0)+IF(X69=K70,L70,0)</f>
        <v>35</v>
      </c>
      <c r="Z69" s="41">
        <f>[2]DB!BH69</f>
        <v>0</v>
      </c>
      <c r="AA69" s="41">
        <f>IF(X69=K50,N50,0)+IF(X69=K51,N51,0)+IF(X69=K52,N52,0)+IF(X69=K53,N53,0)+IF(X69=K54,N54,0)+IF(X69=K55,N55,0)+IF(X69=K56,N56,0)+IF(X69=K57,N57,0)+IF(X69=K58,N58,0)+IF(X69=K59,N59,0)+IF(X69=K61,N61,0)+IF(X69=K62,N62,0)+IF(X69=K63,N63,0)+IF(X69=K64,N64,0)+IF(X69=K65,N65,0)+IF(X69=K66,N66,0)+IF(X69=K67,N67,0)+IF(X69=K68,N68,0)+IF(X69=K69,N69,0)+IF(X69=K70,N70,0)</f>
        <v>0</v>
      </c>
      <c r="AB69" s="41">
        <f>[2]DB!BI69</f>
        <v>0</v>
      </c>
      <c r="AC69" s="41">
        <f>IF(X69=K50,P50,0)+IF(X69=K51,P51,0)+IF(X69=K52,P52,0)+IF(X69=K53,P53,0)+IF(X69=K54,P54,0)+IF(X69=K55,P55,0)+IF(X69=K56,P56,0)+IF(X69=K57,P57,0)+IF(X69=K58,P58,0)+IF(X69=K59,P59,0)+IF(X69=K61,P61,0)+IF(X69=K62,P62,0)+IF(X69=K63,P63,0)+IF(X69=K64,P64,0)+IF(X69=K65,P65,0)+IF(X69=K66,P66,0)+IF(X69=K67,P67,0)+IF(X69=K68,P68,0)+IF(X69=K69,P69,0)+IF(X69=K70,P70,0)</f>
        <v>0</v>
      </c>
      <c r="AD69" s="41">
        <f>[2]DB!BJ69</f>
        <v>0</v>
      </c>
      <c r="AE69" s="41">
        <f>IF(X69=K50,R50,0)+IF(X69=K51,R51,0)+IF(X69=K52,R52,0)+IF(X69=K53,R53,0)+IF(X69=K54,R54,0)+IF(X69=K55,R55,0)+IF(X69=K56,R56,0)+IF(X69=K57,R57,0)+IF(X69=K58,R58,0)+IF(X69=K59,R59,0)+IF(X69=K61,R61,0)+IF(X69=K62,R62,0)+IF(X69=K63,R63,0)+IF(X69=K64,R64,0)+IF(X69=K65,R65,0)+IF(X69=K66,R66,0)+IF(X69=K67,R67,0)+IF(X69=K68,R68,0)+IF(X69=K69,R69,0)+IF(X69=K70,R70,0)</f>
        <v>0</v>
      </c>
      <c r="AF69" s="41">
        <f t="shared" si="6"/>
        <v>0</v>
      </c>
      <c r="AG69" s="41">
        <f>[2]DB!BK69</f>
        <v>0</v>
      </c>
      <c r="AH69" s="41">
        <f>IF(X69=K50,U50,0)+IF(X69=K51,U51,0)+IF(X69=K52,U52,0)+IF(X69=K53,U53,0)+IF(X69=K54,U54,0)+IF(X69=K55,U55,0)+IF(X69=K56,U56,0)+IF(X69=K57,U57,0)+IF(X69=K58,U58,0)+IF(X69=K59,U59,0)+IF(X69=K61,U61,0)+IF(X69=K62,U62,0)+IF(X69=K63,U63,0)+IF(X69=K64,U64,0)+IF(X69=K65,U65,0)+IF(X69=K66,U66,0)+IF(X69=K67,U67,0)+IF(X69=K68,U68,0)+IF(X69=K69,U69,0)+IF(X69=K70,U70,0)</f>
        <v>0</v>
      </c>
      <c r="AI69" s="41">
        <f>IF(X69=K50,V50,0)+IF(X69=K51,V51,0)+IF(X69=K52,V52,0)+IF(X69=K53,V53,0)+IF(X69=K54,V54,0)+IF(X69=K55,V55,0)+IF(X69=K56,V56,0)+IF(X69=K57,V57,0)+IF(X69=K58,V58,0)+IF(X69=K59,V59,0)+IF(X69=K61,V61,0)+IF(X69=K62,V62,0)+IF(X69=K63,V63,0)+IF(X69=K64,V64,0)+IF(X69=K65,V65,0)+IF(X69=K66,V66,0)+IF(X69=K67,V67,0)+IF(X69=K68,V68,0)+IF(X69=K69,V69,0)+IF(X69=K70,V70,0)</f>
        <v>0</v>
      </c>
      <c r="AJ69" s="41">
        <f>[2]DB!BL69</f>
        <v>39</v>
      </c>
      <c r="AK69" s="41">
        <f t="shared" si="7"/>
        <v>40</v>
      </c>
      <c r="AL69" s="41">
        <f>[2]DB!BM69</f>
        <v>11</v>
      </c>
      <c r="AM69" s="41">
        <f t="shared" si="25"/>
        <v>11</v>
      </c>
      <c r="AN69" s="41">
        <f>[2]DB!BN69</f>
        <v>5</v>
      </c>
      <c r="AO69" s="41">
        <f t="shared" si="26"/>
        <v>5</v>
      </c>
      <c r="AP69" s="41">
        <f>[2]DB!BO69</f>
        <v>23</v>
      </c>
      <c r="AQ69" s="41">
        <f t="shared" si="27"/>
        <v>24</v>
      </c>
      <c r="AR69" s="41">
        <f>[2]DB!BP69</f>
        <v>226</v>
      </c>
      <c r="AS69" s="41">
        <f>IF(X69=E30,G30,0)+IF(X69=E31,G31,0)+IF(X69=E32,G32,0)+IF(X69=E33,G33,0)+IF(X69=E34,G34,0)+IF(X69=E36,G36,0)+IF(X69=E37,G37,0)+IF(X69=E38,G38,0)+IF(X69=E39,G39,0)+IF(X69=E40,G40,0)+IF(X69=F30,H30,0)+IF(X69=F31,H31,0)+IF(X69=F32,H32,0)+IF(X69=F33,H33,0)+IF(X69=F34,H34,0)+IF(X69=F36,H36,0)+IF(X69=F37,H37,0)+IF(X69=F38,H38,0)+IF(X69=F39,H39,0)+IF(X69=F40,H40,0)</f>
        <v>2</v>
      </c>
      <c r="AT69" s="41">
        <f t="shared" si="8"/>
        <v>228</v>
      </c>
      <c r="AU69" s="41">
        <f>[2]DB!BQ69</f>
        <v>251</v>
      </c>
      <c r="AV69" s="41">
        <f>IF(X69=E30,H30,0)+IF(X69=E31,H31,0)+IF(X69=E32,H32,0)+IF(X69=E33,H33,0)+IF(X69=E34,H34,0)+IF(X69=E36,H36,0)+IF(X69=E37,H37,0)+IF(X69=E38,H38,0)+IF(X69=E39,H39,0)+IF(X69=E40,H40,0)+IF(X69=F30,G30,0)+IF(X69=F31,G31,0)+IF(X69=F32,G32,0)+IF(X69=F33,G33,0)+IF(X69=F34,G34,0)+IF(X69=F36,G36,0)+IF(X69=F37,G37,0)+IF(X69=F38,G38,0)+IF(X69=F39,G39,0)+IF(X69=F40,G40,0)</f>
        <v>6</v>
      </c>
      <c r="AW69" s="41">
        <f t="shared" si="9"/>
        <v>257</v>
      </c>
      <c r="AX69" s="41">
        <f>[2]DB!BR69</f>
        <v>38</v>
      </c>
      <c r="AY69" s="41">
        <f t="shared" si="10"/>
        <v>0</v>
      </c>
      <c r="AZ69" s="41">
        <f t="shared" si="11"/>
        <v>38</v>
      </c>
      <c r="BA69" s="41">
        <f>[2]DB!BE69</f>
        <v>19</v>
      </c>
      <c r="BB69" s="41">
        <f>RANK(BC69,BC61:BC70,0)+10</f>
        <v>20</v>
      </c>
      <c r="BC69" s="41">
        <f t="shared" si="12"/>
        <v>402543</v>
      </c>
      <c r="BD69" s="42">
        <f>IF(BB69=BB61,IF(Y69&gt;Y61,1,0),0)+IF(BB69=BB62,IF(Y69&gt;Y62,1,0),0)+IF(BB69=BB63,IF(Y69&gt;Y63,1,0),0)+IF(BB69=BB64,IF(Y69&gt;Y64,1,0),0)+IF(BB69=BB65,IF(Y69&gt;Y65,1,0),0)+IF(BB69=BB66,IF(Y69&gt;Y66,1,0),0)+IF(BB69=BB67,IF(Y69&gt;Y67,1,0),0)+IF(BB69=BB68,IF(Y69&gt;Y68,1,0),0)+IF(BB69=BB69,IF(Y69&gt;Y69,1,0),0)+IF(BB69=BB70,IF(Y69&gt;Y70,1,0),0)+BB69</f>
        <v>20</v>
      </c>
      <c r="BE69" s="43">
        <f>IF(BD61=19,BB61,0)+IF(BD62=19,BB62,0)+IF(BD63=19,BB63,0)+IF(BD64=19,BB64,0)+IF(BD65=19,BB65,0)+IF(BD66=19,BB66,0)+IF(BD67=19,BB67,0)+IF(BD68=19,BB68,0)+IF(BD69=19,BB69,0)+IF(BD70=19,BB70,0)</f>
        <v>19</v>
      </c>
      <c r="BF69" s="41" t="str">
        <f>IF(BD61=19,X61,IF(BD62=19,X62,IF(BD63=19,X63,IF(BD64=19,X64,IF(BD65=19,X65,IF(BD66=19,X66,IF(BD67=19,X67,IF(BD68=19,X68,BG69))))))))</f>
        <v>Sebjoh</v>
      </c>
      <c r="BG69" s="41" t="str">
        <f>IF(BD69=19,X69,X70)</f>
        <v>Sebjoh</v>
      </c>
      <c r="BH69" s="41">
        <f>IF(BD61=19,AA61,0)+IF(BD62=19,AA62,0)+IF(BD63=19,AA63,0)+IF(BD64=19,AA64,0)+IF(BD65=19,AA65,0)+IF(BD66=19,AA66,0)+IF(BD67=19,AA67,0)+IF(BD68=19,AA68,0)+IF(BD69=19,AA69,0)+IF(BD70=19,AA70,0)</f>
        <v>0</v>
      </c>
      <c r="BI69" s="41">
        <f>IF(BD61=19,AC61,0)+IF(BD62=19,AC62,0)+IF(BD63=19,AC63,0)+IF(BD64=19,AC64,0)+IF(BD65=19,AC65,0)+IF(BD66=19,AC66,0)+IF(BD67=19,AC67,0)+IF(BD68=19,AC68,0)+IF(BD69=19,AC69,0)+IF(BD70=19,AC70,0)</f>
        <v>0</v>
      </c>
      <c r="BJ69" s="41">
        <f>IF(BD61=19,AF61,0)+IF(BD62=19,AF62,0)+IF(BD63=19,AF63,0)+IF(BD64=19,AF64,0)+IF(BD65=19,AF65,0)+IF(BD66=19,AF66,0)+IF(BD67=19,AF67,0)+IF(BD68=19,AF68,0)+IF(BD69=19,AF69,0)+IF(BD70=19,AF70,0)</f>
        <v>2</v>
      </c>
      <c r="BK69" s="41">
        <f>IF(BD61=19,AI61,0)+IF(BD62=19,AI62,0)+IF(BD63=19,AI63,0)+IF(BD64=19,AI64,0)+IF(BD65=19,AI65,0)+IF(BD66=19,AI66,0)+IF(BD67=19,AI67,0)+IF(BD68=19,AI68,0)+IF(BD69=19,AI69,0)+IF(BD70=19,AI70,0)</f>
        <v>0</v>
      </c>
      <c r="BL69" s="41">
        <f>IF(BD61=19,AK61,0)+IF(BD62=19,AK62,0)+IF(BD63=19,AK63,0)+IF(BD64=19,AK64,0)+IF(BD65=19,AK65,0)+IF(BD66=19,AK66,0)+IF(BD67=19,AK67,0)+IF(BD68=19,AK68,0)+IF(BD69=19,AK69,0)+IF(BD70=19,AK70,0)</f>
        <v>40</v>
      </c>
      <c r="BM69" s="41">
        <f>IF(BD61=19,AM61,0)+IF(BD62=19,AM62,0)+IF(BD63=19,AM63,0)+IF(BD64=19,AM64,0)+IF(BD65=19,AM65,0)+IF(BD66=19,AM66,0)+IF(BD67=19,AM67,0)+IF(BD68=19,AM68,0)+IF(BD69=19,AM69,0)+IF(BD70=19,AM70,0)</f>
        <v>8</v>
      </c>
      <c r="BN69" s="41">
        <f>IF(BD61=19,AO61,0)+IF(BD62=19,AO62,0)+IF(BD63=19,AO63,0)+IF(BD64=19,AO64,0)+IF(BD65=19,AO65,0)+IF(BD66=19,AO66,0)+IF(BD67=19,AO67,0)+IF(BD68=19,AO68,0)+IF(BD69=19,AO69,0)+IF(BD70=19,AO70,0)</f>
        <v>14</v>
      </c>
      <c r="BO69" s="41">
        <f>IF(BD61=19,AQ61,0)+IF(BD62=19,AQ62,0)+IF(BD63=19,AQ63,0)+IF(BD64=19,AQ64,0)+IF(BD65=19,AQ65,0)+IF(BD66=19,AQ66,0)+IF(BD67=19,AQ67,0)+IF(BD68=19,AQ68,0)+IF(BD69=19,AQ69,0)+IF(BD70=19,AQ70,0)</f>
        <v>18</v>
      </c>
      <c r="BP69" s="41">
        <f>IF(BD61=19,AT61,0)+IF(BD62=19,AT62,0)+IF(BD63=19,AT63,0)+IF(BD64=19,AT64,0)+IF(BD65=19,AT65,0)+IF(BD66=19,AT66,0)+IF(BD67=19,AT67,0)+IF(BD68=19,AT68,0)+IF(BD69=19,AT69,0)+IF(BD70=19,AT70,0)</f>
        <v>246</v>
      </c>
      <c r="BQ69" s="41">
        <f>IF(BD61=19,AW61,0)+IF(BD62=19,AW62,0)+IF(BD63=19,AW63,0)+IF(BD64=19,AW64,0)+IF(BD65=19,AW65,0)+IF(BD66=19,AW66,0)+IF(BD67=19,AW67,0)+IF(BD68=19,AW68,0)+IF(BD69=19,AW69,0)+IF(BD70=19,AW70,0)</f>
        <v>257</v>
      </c>
      <c r="BR69" s="42">
        <f>IF(BD61=19,AZ61,0)+IF(BD62=19,AZ62,0)+IF(BD63=19,AZ63,0)+IF(BD64=19,AZ64,0)+IF(BD65=19,AZ65,0)+IF(BD66=19,AZ66,0)+IF(BD67=19,AZ67,0)+IF(BD68=19,AZ68,0)+IF(BD69=19,AZ69,0)+IF(BD70=19,AZ70,0)</f>
        <v>38</v>
      </c>
    </row>
    <row r="70" spans="1:70" x14ac:dyDescent="0.15">
      <c r="A70" s="41"/>
      <c r="B70" s="41"/>
      <c r="C70" s="41"/>
      <c r="D70" s="41"/>
      <c r="E70" s="41"/>
      <c r="F70" s="41"/>
      <c r="G70" s="41"/>
      <c r="H70" s="41"/>
      <c r="I70" s="41"/>
      <c r="J70" s="42"/>
      <c r="K70" s="43" t="str">
        <f>[2]DB!K70</f>
        <v>ÅZÆTZØW</v>
      </c>
      <c r="L70" s="41">
        <f>[2]DB!L70</f>
        <v>60</v>
      </c>
      <c r="M70" s="41">
        <f>[2]DB!N70</f>
        <v>0</v>
      </c>
      <c r="N70" s="41">
        <f>IF(OR(M70=1,Rækker!AN49="Disket",DB!V70&gt;5),1,0)</f>
        <v>0</v>
      </c>
      <c r="O70" s="41">
        <f>[2]DB!P70</f>
        <v>0</v>
      </c>
      <c r="P70" s="41">
        <f>IF(OR(O70=1,Rækker!AN49="Udmeldt"),1,0)</f>
        <v>0</v>
      </c>
      <c r="Q70" s="41">
        <f>[2]DB!S70</f>
        <v>2</v>
      </c>
      <c r="R70" s="41">
        <f>IF(Rækker!AN49="Res",1,0)</f>
        <v>0</v>
      </c>
      <c r="S70" s="41">
        <f t="shared" si="3"/>
        <v>2</v>
      </c>
      <c r="T70" s="41">
        <f>[2]DB!V70</f>
        <v>0</v>
      </c>
      <c r="U70" s="41">
        <f>IF(Rækker!AN49="MR",1,0)</f>
        <v>0</v>
      </c>
      <c r="V70" s="41">
        <f t="shared" si="4"/>
        <v>0</v>
      </c>
      <c r="W70" s="42" t="str">
        <f t="shared" si="5"/>
        <v/>
      </c>
      <c r="X70" s="43" t="str">
        <f>[2]DB!BF70</f>
        <v>Sebjoh</v>
      </c>
      <c r="Y70" s="41">
        <f>IF(X70=K50,L50,0)+IF(X70=K51,L51,0)+IF(X70=K52,L52,0)+IF(X70=K53,L53,0)+IF(X70=K54,L54,0)+IF(X70=K55,L55,0)+IF(X70=K56,L56,0)+IF(X70=K57,L57,0)+IF(X70=K58,L58,0)+IF(X70=K59,L59,0)+IF(X70=K61,L61,0)+IF(X70=K62,L62,0)+IF(X70=K63,L63,0)+IF(X70=K64,L64,0)+IF(X70=K65,L65,0)+IF(X70=K66,L66,0)+IF(X70=K67,L67,0)+IF(X70=K68,L68,0)+IF(X70=K69,L69,0)+IF(X70=K70,L70,0)</f>
        <v>49</v>
      </c>
      <c r="Z70" s="41">
        <f>[2]DB!BH70</f>
        <v>0</v>
      </c>
      <c r="AA70" s="41">
        <f>IF(X70=K50,N50,0)+IF(X70=K51,N51,0)+IF(X70=K52,N52,0)+IF(X70=K53,N53,0)+IF(X70=K54,N54,0)+IF(X70=K55,N55,0)+IF(X70=K56,N56,0)+IF(X70=K57,N57,0)+IF(X70=K58,N58,0)+IF(X70=K59,N59,0)+IF(X70=K61,N61,0)+IF(X70=K62,N62,0)+IF(X70=K63,N63,0)+IF(X70=K64,N64,0)+IF(X70=K65,N65,0)+IF(X70=K66,N66,0)+IF(X70=K67,N67,0)+IF(X70=K68,N68,0)+IF(X70=K69,N69,0)+IF(X70=K70,N70,0)</f>
        <v>0</v>
      </c>
      <c r="AB70" s="41">
        <f>[2]DB!BI70</f>
        <v>0</v>
      </c>
      <c r="AC70" s="41">
        <f>IF(X70=K50,P50,0)+IF(X70=K51,P51,0)+IF(X70=K52,P52,0)+IF(X70=K53,P53,0)+IF(X70=K54,P54,0)+IF(X70=K55,P55,0)+IF(X70=K56,P56,0)+IF(X70=K57,P57,0)+IF(X70=K58,P58,0)+IF(X70=K59,P59,0)+IF(X70=K61,P61,0)+IF(X70=K62,P62,0)+IF(X70=K63,P63,0)+IF(X70=K64,P64,0)+IF(X70=K65,P65,0)+IF(X70=K66,P66,0)+IF(X70=K67,P67,0)+IF(X70=K68,P68,0)+IF(X70=K69,P69,0)+IF(X70=K70,P70,0)</f>
        <v>0</v>
      </c>
      <c r="AD70" s="41">
        <f>[2]DB!BJ70</f>
        <v>2</v>
      </c>
      <c r="AE70" s="41">
        <f>IF(X70=K50,R50,0)+IF(X70=K51,R51,0)+IF(X70=K52,R52,0)+IF(X70=K53,R53,0)+IF(X70=K54,R54,0)+IF(X70=K55,R55,0)+IF(X70=K56,R56,0)+IF(X70=K57,R57,0)+IF(X70=K58,R58,0)+IF(X70=K59,R59,0)+IF(X70=K61,R61,0)+IF(X70=K62,R62,0)+IF(X70=K63,R63,0)+IF(X70=K64,R64,0)+IF(X70=K65,R65,0)+IF(X70=K66,R66,0)+IF(X70=K67,R67,0)+IF(X70=K68,R68,0)+IF(X70=K69,R69,0)+IF(X70=K70,R70,0)</f>
        <v>0</v>
      </c>
      <c r="AF70" s="41">
        <f t="shared" si="6"/>
        <v>2</v>
      </c>
      <c r="AG70" s="41">
        <f>[2]DB!BK70</f>
        <v>0</v>
      </c>
      <c r="AH70" s="41">
        <f>IF(X70=K50,U50,0)+IF(X70=K51,U51,0)+IF(X70=K52,U52,0)+IF(X70=K53,U53,0)+IF(X70=K54,U54,0)+IF(X70=K55,U55,0)+IF(X70=K56,U56,0)+IF(X70=K57,U57,0)+IF(X70=K58,U58,0)+IF(X70=K59,U59,0)+IF(X70=K61,U61,0)+IF(X70=K62,U62,0)+IF(X70=K63,U63,0)+IF(X70=K64,U64,0)+IF(X70=K65,U65,0)+IF(X70=K66,U66,0)+IF(X70=K67,U67,0)+IF(X70=K68,U68,0)+IF(X70=K69,U69,0)+IF(X70=K70,U70,0)</f>
        <v>0</v>
      </c>
      <c r="AI70" s="41">
        <f>IF(X70=K50,V50,0)+IF(X70=K51,V51,0)+IF(X70=K52,V52,0)+IF(X70=K53,V53,0)+IF(X70=K54,V54,0)+IF(X70=K55,V55,0)+IF(X70=K56,V56,0)+IF(X70=K57,V57,0)+IF(X70=K58,V58,0)+IF(X70=K59,V59,0)+IF(X70=K61,V61,0)+IF(X70=K62,V62,0)+IF(X70=K63,V63,0)+IF(X70=K64,V64,0)+IF(X70=K65,V65,0)+IF(X70=K66,V66,0)+IF(X70=K67,V67,0)+IF(X70=K68,V68,0)+IF(X70=K69,V69,0)+IF(X70=K70,V70,0)</f>
        <v>0</v>
      </c>
      <c r="AJ70" s="41">
        <f>[2]DB!BL70</f>
        <v>39</v>
      </c>
      <c r="AK70" s="41">
        <f t="shared" si="7"/>
        <v>40</v>
      </c>
      <c r="AL70" s="41">
        <f>[2]DB!BM70</f>
        <v>7</v>
      </c>
      <c r="AM70" s="41">
        <f t="shared" si="25"/>
        <v>8</v>
      </c>
      <c r="AN70" s="41">
        <f>[2]DB!BN70</f>
        <v>14</v>
      </c>
      <c r="AO70" s="41">
        <f t="shared" si="26"/>
        <v>14</v>
      </c>
      <c r="AP70" s="41">
        <f>[2]DB!BO70</f>
        <v>18</v>
      </c>
      <c r="AQ70" s="41">
        <f t="shared" si="27"/>
        <v>18</v>
      </c>
      <c r="AR70" s="41">
        <f>[2]DB!BP70</f>
        <v>240</v>
      </c>
      <c r="AS70" s="41">
        <f>IF(X70=E30,G30,0)+IF(X70=E31,G31,0)+IF(X70=E32,G32,0)+IF(X70=E33,G33,0)+IF(X70=E34,G34,0)+IF(X70=E36,G36,0)+IF(X70=E37,G37,0)+IF(X70=E38,G38,0)+IF(X70=E39,G39,0)+IF(X70=E40,G40,0)+IF(X70=F30,H30,0)+IF(X70=F31,H31,0)+IF(X70=F32,H32,0)+IF(X70=F33,H33,0)+IF(X70=F34,H34,0)+IF(X70=F36,H36,0)+IF(X70=F37,H37,0)+IF(X70=F38,H38,0)+IF(X70=F39,H39,0)+IF(X70=F40,H40,0)</f>
        <v>6</v>
      </c>
      <c r="AT70" s="41">
        <f t="shared" si="8"/>
        <v>246</v>
      </c>
      <c r="AU70" s="41">
        <f>[2]DB!BQ70</f>
        <v>255</v>
      </c>
      <c r="AV70" s="41">
        <f>IF(X70=E30,H30,0)+IF(X70=E31,H31,0)+IF(X70=E32,H32,0)+IF(X70=E33,H33,0)+IF(X70=E34,H34,0)+IF(X70=E36,H36,0)+IF(X70=E37,H37,0)+IF(X70=E38,H38,0)+IF(X70=E39,H39,0)+IF(X70=E40,H40,0)+IF(X70=F30,G30,0)+IF(X70=F31,G31,0)+IF(X70=F32,G32,0)+IF(X70=F33,G33,0)+IF(X70=F34,G34,0)+IF(X70=F36,G36,0)+IF(X70=F37,G37,0)+IF(X70=F38,G38,0)+IF(X70=F39,G39,0)+IF(X70=F40,G40,0)</f>
        <v>2</v>
      </c>
      <c r="AW70" s="41">
        <f t="shared" si="9"/>
        <v>257</v>
      </c>
      <c r="AX70" s="41">
        <f>[2]DB!BR70</f>
        <v>35</v>
      </c>
      <c r="AY70" s="41">
        <f t="shared" si="10"/>
        <v>3</v>
      </c>
      <c r="AZ70" s="41">
        <f t="shared" si="11"/>
        <v>38</v>
      </c>
      <c r="BA70" s="41">
        <f>[2]DB!BE70</f>
        <v>20</v>
      </c>
      <c r="BB70" s="41">
        <f>RANK(BC70,BC61:BC70,0)+10</f>
        <v>19</v>
      </c>
      <c r="BC70" s="41">
        <f t="shared" si="12"/>
        <v>404343</v>
      </c>
      <c r="BD70" s="42">
        <f>IF(BB70=BB61,IF(Y70&gt;Y61,1,0),0)+IF(BB70=BB62,IF(Y70&gt;Y62,1,0),0)+IF(BB70=BB63,IF(Y70&gt;Y63,1,0),0)+IF(BB70=BB64,IF(Y70&gt;Y64,1,0),0)+IF(BB70=BB65,IF(Y70&gt;Y65,1,0),0)+IF(BB70=BB66,IF(Y70&gt;Y66,1,0),0)+IF(BB70=BB67,IF(Y70&gt;Y67,1,0),0)+IF(BB70=BB68,IF(Y70&gt;Y68,1,0),0)+IF(BB70=BB69,IF(Y70&gt;Y69,1,0),0)+IF(BB70=BB70,IF(Y70&gt;Y70,1,0),0)+BB70</f>
        <v>19</v>
      </c>
      <c r="BE70" s="43">
        <f>IF(BD61=20,BB61,0)+IF(BD62=20,BB62,0)+IF(BD63=20,BB63,0)+IF(BD64=20,BB64,0)+IF(BD65=20,BB65,0)+IF(BD66=20,BB66,0)+IF(BD67=20,BB67,0)+IF(BD68=20,BB68,0)+IF(BD69=20,BB69,0)+IF(BD70=20,BB70,0)</f>
        <v>20</v>
      </c>
      <c r="BF70" s="41" t="str">
        <f>IF(BD61=20,X61,IF(BD62=20,X62,IF(BD63=20,X63,IF(BD64=20,X64,IF(BD65=20,X65,IF(BD66=20,X66,IF(BD67=20,X67,IF(BD68=20,X68,BG70))))))))</f>
        <v>Lucky</v>
      </c>
      <c r="BG70" s="41" t="str">
        <f>IF(BD69=20,X69,X70)</f>
        <v>Lucky</v>
      </c>
      <c r="BH70" s="41">
        <f>IF(BD61=20,AA61,0)+IF(BD62=20,AA62,0)+IF(BD63=20,AA63,0)+IF(BD64=20,AA64,0)+IF(BD65=20,AA65,0)+IF(BD66=20,AA66,0)+IF(BD67=20,AA67,0)+IF(BD68=20,AA68,0)+IF(BD69=20,AA69,0)+IF(BD70=20,AA70,0)</f>
        <v>0</v>
      </c>
      <c r="BI70" s="41">
        <f>IF(BD61=20,AC61,0)+IF(BD62=20,AC62,0)+IF(BD63=20,AC63,0)+IF(BD64=20,AC64,0)+IF(BD65=20,AC65,0)+IF(BD66=20,AC66,0)+IF(BD67=20,AC67,0)+IF(BD68=20,AC68,0)+IF(BD69=20,AC69,0)+IF(BD70=20,AC70,0)</f>
        <v>0</v>
      </c>
      <c r="BJ70" s="41">
        <f>IF(BD61=20,AF61,0)+IF(BD62=20,AF62,0)+IF(BD63=20,AF63,0)+IF(BD64=20,AF64,0)+IF(BD65=20,AF65,0)+IF(BD66=20,AF66,0)+IF(BD67=20,AF67,0)+IF(BD68=20,AF68,0)+IF(BD69=20,AF69,0)+IF(BD70=20,AF70,0)</f>
        <v>0</v>
      </c>
      <c r="BK70" s="41">
        <f>IF(BD61=20,AI61,0)+IF(BD62=20,AI62,0)+IF(BD63=20,AI63,0)+IF(BD64=20,AI64,0)+IF(BD65=20,AI65,0)+IF(BD66=20,AI66,0)+IF(BD67=20,AI67,0)+IF(BD68=20,AI68,0)+IF(BD69=20,AI69,0)+IF(BD70=20,AI70,0)</f>
        <v>0</v>
      </c>
      <c r="BL70" s="41">
        <f>IF(BD61=20,AK61,0)+IF(BD62=20,AK62,0)+IF(BD63=20,AK63,0)+IF(BD64=20,AK64,0)+IF(BD65=20,AK65,0)+IF(BD66=20,AK66,0)+IF(BD67=20,AK67,0)+IF(BD68=20,AK68,0)+IF(BD69=20,AK69,0)+IF(BD70=20,AK70,0)</f>
        <v>40</v>
      </c>
      <c r="BM70" s="41">
        <f>IF(BD61=20,AM61,0)+IF(BD62=20,AM62,0)+IF(BD63=20,AM63,0)+IF(BD64=20,AM64,0)+IF(BD65=20,AM65,0)+IF(BD66=20,AM66,0)+IF(BD67=20,AM67,0)+IF(BD68=20,AM68,0)+IF(BD69=20,AM69,0)+IF(BD70=20,AM70,0)</f>
        <v>11</v>
      </c>
      <c r="BN70" s="41">
        <f>IF(BD61=20,AO61,0)+IF(BD62=20,AO62,0)+IF(BD63=20,AO63,0)+IF(BD64=20,AO64,0)+IF(BD65=20,AO65,0)+IF(BD66=20,AO66,0)+IF(BD67=20,AO67,0)+IF(BD68=20,AO68,0)+IF(BD69=20,AO69,0)+IF(BD70=20,AO70,0)</f>
        <v>5</v>
      </c>
      <c r="BO70" s="41">
        <f>IF(BD61=20,AQ61,0)+IF(BD62=20,AQ62,0)+IF(BD63=20,AQ63,0)+IF(BD64=20,AQ64,0)+IF(BD65=20,AQ65,0)+IF(BD66=20,AQ66,0)+IF(BD67=20,AQ67,0)+IF(BD68=20,AQ68,0)+IF(BD69=20,AQ69,0)+IF(BD70=20,AQ70,0)</f>
        <v>24</v>
      </c>
      <c r="BP70" s="41">
        <f>IF(BD61=20,AT61,0)+IF(BD62=20,AT62,0)+IF(BD63=20,AT63,0)+IF(BD64=20,AT64,0)+IF(BD65=20,AT65,0)+IF(BD66=20,AT66,0)+IF(BD67=20,AT67,0)+IF(BD68=20,AT68,0)+IF(BD69=20,AT69,0)+IF(BD70=20,AT70,0)</f>
        <v>228</v>
      </c>
      <c r="BQ70" s="41">
        <f>IF(BD61=20,AW61,0)+IF(BD62=20,AW62,0)+IF(BD63=20,AW63,0)+IF(BD64=20,AW64,0)+IF(BD65=20,AW65,0)+IF(BD66=20,AW66,0)+IF(BD67=20,AW67,0)+IF(BD68=20,AW68,0)+IF(BD69=20,AW69,0)+IF(BD70=20,AW70,0)</f>
        <v>257</v>
      </c>
      <c r="BR70" s="42">
        <f>IF(BD61=20,AZ61,0)+IF(BD62=20,AZ62,0)+IF(BD63=20,AZ63,0)+IF(BD64=20,AZ64,0)+IF(BD65=20,AZ65,0)+IF(BD66=20,AZ66,0)+IF(BD67=20,AZ67,0)+IF(BD68=20,AZ68,0)+IF(BD69=20,AZ69,0)+IF(BD70=20,AZ70,0)</f>
        <v>38</v>
      </c>
    </row>
    <row r="72" spans="1:70" x14ac:dyDescent="0.15">
      <c r="A72" s="253" t="s">
        <v>93</v>
      </c>
      <c r="B72" s="253"/>
      <c r="C72" s="253"/>
      <c r="D72" s="253"/>
      <c r="E72" s="253"/>
      <c r="F72" s="253"/>
      <c r="G72" s="253"/>
      <c r="H72" s="253"/>
      <c r="I72" s="253"/>
      <c r="J72" s="253"/>
      <c r="K72" s="253"/>
      <c r="L72" s="253"/>
      <c r="M72" s="253"/>
      <c r="N72" s="253"/>
      <c r="O72" s="253"/>
      <c r="P72" s="253"/>
      <c r="Q72" s="253"/>
      <c r="R72" s="253"/>
      <c r="S72" s="293"/>
      <c r="T72" s="241"/>
      <c r="U72" s="241"/>
      <c r="V72" s="294"/>
      <c r="W72" s="241"/>
      <c r="X72" s="241"/>
      <c r="Y72" s="294"/>
      <c r="Z72" s="241"/>
      <c r="AA72" s="241"/>
      <c r="AB72" s="294"/>
      <c r="AC72" s="241"/>
      <c r="AD72" s="241"/>
      <c r="AE72" s="241"/>
      <c r="AF72" s="241"/>
      <c r="AG72" s="294"/>
    </row>
    <row r="73" spans="1:70" x14ac:dyDescent="0.15">
      <c r="A73" s="253" t="s">
        <v>84</v>
      </c>
      <c r="B73" s="253"/>
      <c r="C73" s="253" t="s">
        <v>85</v>
      </c>
      <c r="D73" s="253"/>
      <c r="E73" s="253"/>
      <c r="F73" s="253"/>
      <c r="G73" s="253"/>
      <c r="H73" s="253"/>
      <c r="I73" s="253" t="s">
        <v>86</v>
      </c>
      <c r="J73" s="253"/>
      <c r="K73" s="253"/>
      <c r="L73" s="253"/>
      <c r="M73" s="253"/>
      <c r="N73" s="253"/>
      <c r="O73" s="147" t="s">
        <v>87</v>
      </c>
      <c r="P73" s="147"/>
      <c r="Q73" s="147"/>
      <c r="R73" s="147" t="s">
        <v>88</v>
      </c>
      <c r="S73" s="147"/>
      <c r="T73" s="147"/>
      <c r="U73" s="147" t="s">
        <v>89</v>
      </c>
      <c r="V73" s="147"/>
      <c r="W73" s="147"/>
      <c r="X73" s="253" t="s">
        <v>90</v>
      </c>
      <c r="Y73" s="241"/>
      <c r="Z73" s="241"/>
      <c r="AA73" s="241"/>
      <c r="AB73" s="294"/>
      <c r="AC73" s="292" t="s">
        <v>70</v>
      </c>
      <c r="AD73" s="253"/>
      <c r="AE73" s="253"/>
      <c r="AF73" s="253"/>
      <c r="AG73" s="293"/>
    </row>
    <row r="74" spans="1:70" x14ac:dyDescent="0.15">
      <c r="A74" s="253"/>
      <c r="B74" s="253"/>
      <c r="C74" s="253" t="s">
        <v>51</v>
      </c>
      <c r="D74" s="253"/>
      <c r="E74" s="253" t="s">
        <v>52</v>
      </c>
      <c r="F74" s="253"/>
      <c r="G74" s="253" t="s">
        <v>38</v>
      </c>
      <c r="H74" s="253"/>
      <c r="I74" s="253" t="s">
        <v>51</v>
      </c>
      <c r="J74" s="253"/>
      <c r="K74" s="253" t="s">
        <v>52</v>
      </c>
      <c r="L74" s="253"/>
      <c r="M74" s="253" t="s">
        <v>38</v>
      </c>
      <c r="N74" s="253"/>
      <c r="O74" s="147" t="s">
        <v>91</v>
      </c>
      <c r="P74" s="147"/>
      <c r="Q74" s="32" t="s">
        <v>92</v>
      </c>
      <c r="R74" s="147" t="s">
        <v>91</v>
      </c>
      <c r="S74" s="147"/>
      <c r="T74" s="32" t="s">
        <v>92</v>
      </c>
      <c r="U74" s="147" t="s">
        <v>91</v>
      </c>
      <c r="V74" s="147"/>
      <c r="W74" s="32" t="s">
        <v>92</v>
      </c>
      <c r="X74" s="241" t="s">
        <v>91</v>
      </c>
      <c r="Y74" s="241"/>
      <c r="Z74" s="241"/>
      <c r="AA74" s="241"/>
      <c r="AB74" s="42" t="s">
        <v>92</v>
      </c>
      <c r="AC74" s="292"/>
      <c r="AD74" s="253"/>
      <c r="AE74" s="253"/>
      <c r="AF74" s="253"/>
      <c r="AG74" s="293"/>
    </row>
    <row r="75" spans="1:70" x14ac:dyDescent="0.15">
      <c r="A75" s="41" t="str">
        <f>[2]DB!A75</f>
        <v>United</v>
      </c>
      <c r="B75" s="41" t="str">
        <f>[2]DB!B75</f>
        <v>LPHJ</v>
      </c>
      <c r="C75" s="41">
        <f>IF(A75=X6,AA6,0)+IF(A75=X7,AA7,0)+IF(A75=X8,AA8,0)+IF(A75=X9,AA9,0)+IF(A75=X10,AA10,0)+IF(A75=X11,AA11,0)+IF(A75=X12,AA12,0)+IF(A75=X13,AA13,0)+IF(A75=X14,AA14,0)+IF(A75=X15,AA15,0)+IF(A75=X17,AA17,0)+IF(A75=X18,AA18,0)+IF(A75=X19,AA19,0)+IF(A75=X20,AA20,0)+IF(A75=X21,AA21,0)+IF(A75=X22,AA22,0)+IF(A75=X23,AA23,0)+IF(A75=X24,AA24,0)+IF(A75=X25,AA25,0)+IF(A75=X26,AA26,0)+IF(A75=X28,AA28,0)+IF(A75=X29,AA29,0)+IF(A75=X30,AA30,0)+IF(A75=X31,AA31,0)+IF(A75=X32,AA32,0)+IF(A75=X33,AA33,0)+IF(A75=X34,AA34,0)+IF(A75=X35,AA35,0)+IF(A75=X36,AA36,0)+IF(A75=X37,AA37,0)+D75</f>
        <v>0</v>
      </c>
      <c r="D75" s="41">
        <f>IF(A75=X39,AA39,0)+IF(A75=X40,AA40,0)+IF(A75=X41,AA41,0)+IF(A75=X42,AA42,0)+IF(A75=X43,AA43,0)+IF(A75=X44,AA44,0)+IF(A75=X45,AA45,0)+IF(A75=X46,AA46,0)+IF(A75=X47,AA47,0)+IF(A75=X48,AA48,0)+IF(A75=X50,AA50,0)+IF(A75=X51,AA51,0)+IF(A75=X52,AA52,0)+IF(A75=X53,AA53,0)+IF(A75=X54,AA54,0)+IF(A75=X55,AA55,0)+IF(A75=X56,AA56,0)+IF(A75=X57,AA57,0)+IF(A75=X58,AA58,0)+IF(A75=X59,AA59,0)+IF(A75=X61,AA61,0)+IF(A75=X62,AA62,0)+IF(A75=X63,AA63,0)+IF(A75=X64,AA64,0)+IF(A75=X65,AA65,0)+IF(A75=X66,AA66,0)+IF(A75=X67,AA67,0)+IF(A75=X68,AA68,0)+IF(A75=X69,AA69,0)+IF(A75=X70,AA70,0)</f>
        <v>0</v>
      </c>
      <c r="E75" s="41">
        <f>IF(A75=X6,AC6,0)+IF(A75=X7,AC7,0)+IF(A75=X8,AC8,0)+IF(A75=X9,AC9,0)+IF(A75=X10,AC10,0)+IF(A75=X11,AC11,0)+IF(A75=X12,AC12,0)+IF(A75=X13,AC13,0)+IF(A75=X14,AC14,0)+IF(A75=X15,AC15,0)+IF(A75=X17,AC17,0)+IF(A75=X18,AC18,0)+IF(A75=X19,AC19,0)+IF(A75=X20,AC20,0)+IF(A75=X21,AC21,0)+IF(A75=X22,AC22,0)+IF(A75=X23,AC23,0)+IF(A75=X24,AC24,0)+IF(A75=X25,AC25,0)+IF(A75=X26,AC26,0)+IF(A75=X28,AC28,0)+IF(A75=X29,AC29,0)+IF(A75=X30,AC30,0)+IF(A75=X31,AC31,0)+IF(A75=X32,AC32,0)+IF(A75=X33,AC33,0)+IF(A75=X34,AC34,0)+IF(A75=X35,AC35,0)+IF(A75=X36,AC36,0)+IF(A75=X37,AC37,0)+F75</f>
        <v>0</v>
      </c>
      <c r="F75" s="41">
        <f>IF(A75=X39,AC39,0)+IF(A75=X40,AC40,0)+IF(A75=X41,AC41,0)+IF(A75=X42,AC42,0)+IF(A75=X43,AC43,0)+IF(A75=X44,AC44,0)+IF(A75=X45,AC45,0)+IF(A75=X46,AC46,0)+IF(A75=X47,AC47,0)+IF(A75=X48,AC48,0)+IF(A75=X50,AC50,0)+IF(A75=X51,AC51,0)+IF(A75=X52,AC52,0)+IF(A75=X53,AC53,0)+IF(A75=X54,AC54,0)+IF(A75=X55,AC55,0)+IF(A75=X56,AC56,0)+IF(A75=X57,AC57,0)+IF(A75=X58,AC58,0)+IF(A75=X59,AC59,0)+IF(A75=X61,AC61,0)+IF(A75=X62,AC62,0)+IF(A75=X63,AC63,0)+IF(A75=X64,AC64,0)+IF(A75=X65,AC65,0)+IF(A75=X66,AC66,0)+IF(A75=X67,AC67,0)+IF(A75=X68,AC68,0)+IF(A75=X69,AC69,0)+IF(A75=X70,AC70,0)</f>
        <v>0</v>
      </c>
      <c r="G75" s="41">
        <f>IF(A75=X6,AH6,0)+IF(A75=X7,AH7,0)+IF(A75=X8,AH8,0)+IF(A75=X9,AH9,0)+IF(A75=X10,AH10,0)+IF(A75=X11,AH11,0)+IF(A75=X12,AH12,0)+IF(A75=X13,AH13,0)+IF(A75=X14,AH14,0)+IF(A75=X15,AH15,0)+IF(A75=X17,AH17,0)+IF(A75=X18,AH18,0)+IF(A75=X19,AH19,0)+IF(A75=X20,AH20,0)+IF(A75=X21,AH21,0)+IF(A75=X22,AH22,0)+IF(A75=X23,AH23,0)+IF(A75=X24,AH24,0)+IF(A75=X25,AH25,0)+IF(A75=X26,AH26,0)+IF(A75=X28,AH28,0)+IF(A75=X29,AH29,0)+IF(A75=X30,AH30,0)+IF(A75=X31,AH31,0)+IF(A75=X32,AH32,0)+IF(A75=X33,AH33,0)+IF(A75=X34,AH34,0)+IF(A75=X35,AH35,0)+IF(A75=X36,AH36,0)+IF(A75=X37,AH37,0)+H75</f>
        <v>0</v>
      </c>
      <c r="H75" s="41">
        <f>IF(A75=X39,AH39,0)+IF(A75=X40,AH40,0)+IF(A75=X41,AH41,0)+IF(A75=X42,AH42,0)+IF(A75=X43,AH43,0)+IF(A75=X44,AH44,0)+IF(A75=X45,AH45,0)+IF(A75=X46,AH46,0)+IF(A75=X47,AH47,0)+IF(A75=X48,AH48,0)+IF(A75=X50,AH50,0)+IF(A75=X51,AH51,0)+IF(A75=X52,AH52,0)+IF(A75=X53,AH53,0)+IF(A75=X54,AH54,0)+IF(A75=X55,AH55,0)+IF(A75=X56,AH56,0)+IF(A75=X57,AH57,0)+IF(A75=X58,AH58,0)+IF(A75=X59,AH59,0)+IF(A75=X61,AH61,0)+IF(A75=X62,AH62,0)+IF(A75=X63,AH63,0)+IF(A75=X64,AH64,0)+IF(A75=X65,AH65,0)+IF(A75=X66,AH66,0)+IF(A75=X67,AH67,0)+IF(A75=X68,AH68,0)+IF(A75=X69,AH69,0)+IF(A75=X70,AH70,0)</f>
        <v>0</v>
      </c>
      <c r="I75" s="41">
        <f>IF(B75=X6,AA6,0)+IF(B75=X7,AA7,0)+IF(B75=X8,AA8,0)+IF(B75=X9,AA9,0)+IF(B75=X10,AA10,0)+IF(B75=X11,AA11,0)+IF(B75=X12,AA12,0)+IF(B75=X13,AA13,0)+IF(B75=X14,AA14,0)+IF(B75=X15,AA15,0)+IF(B75=X17,AA17,0)+IF(B75=X18,AA18,0)+IF(B75=X19,AA19,0)+IF(B75=X20,AA20,0)+IF(B75=X21,AA21,0)+IF(B75=X22,AA22,0)+IF(B75=X23,AA23,0)+IF(B75=X24,AA24,0)+IF(B75=X25,AA25,0)+IF(B75=X26,AA26,0)+IF(B75=X28,AA28,0)+IF(B75=X29,AA29,0)+IF(B75=X30,AA30,0)+IF(B75=X31,AA31,0)+IF(B75=X32,AA32,0)+IF(B75=X33,AA33,0)+IF(B75=X34,AA34,0)+IF(B75=X35,AA35,0)+IF(B75=X36,AA36,0)+IF(B75=X37,AA37,0)+J75</f>
        <v>0</v>
      </c>
      <c r="J75" s="41">
        <f>IF(B75=X39,AA39,0)+IF(B75=X40,AA40,0)+IF(B75=X41,AA41,0)+IF(B75=X42,AA42,0)+IF(B75=X43,AA43,0)+IF(B75=X44,AA44,0)+IF(B75=X45,AA45,0)+IF(B75=X46,AA46,0)+IF(B75=X47,AA47,0)+IF(B75=X48,AA48,0)+IF(B75=X50,AA50,0)+IF(B75=X51,AA51,0)+IF(B75=X52,AA52,0)+IF(B75=X53,AA53,0)+IF(B75=X54,AA54,0)+IF(B75=X55,AA55,0)+IF(B75=X56,AA56,0)+IF(B75=X57,AA57,0)+IF(B75=X58,AA58,0)+IF(B75=X59,AA59,0)+IF(B75=X61,AA61,0)+IF(B75=X62,AA62,0)+IF(B75=X63,AA63,0)+IF(B75=X64,AA64,0)+IF(B75=X65,AA65,0)+IF(B75=X66,AA66,0)+IF(B75=X67,AA67,0)+IF(B75=X68,AA68,0)+IF(B75=X69,AA69,0)+IF(B75=X70,AA70,0)</f>
        <v>0</v>
      </c>
      <c r="K75" s="41">
        <f>IF(B75=X6,AC6,0)+IF(B75=X7,AC7,0)+IF(B75=X8,AC8,0)+IF(B75=X9,AC9,0)+IF(B75=X10,AC10,0)+IF(B75=X11,AC11,0)+IF(B75=X12,AC12,0)+IF(B75=X13,AC13,0)+IF(B75=X14,AC14,0)+IF(B75=X15,AC15,0)+IF(B75=X17,AC17,0)+IF(B75=X18,AC18,0)+IF(B75=X19,AC19,0)+IF(B75=X20,AC20,0)+IF(B75=X21,AC21,0)+IF(B75=X22,AC22,0)+IF(B75=X23,AC23,0)+IF(B75=X24,AC24,0)+IF(B75=X25,AC25,0)+IF(B75=X26,AC26,0)+IF(B75=X28,AC28,0)+IF(B75=X29,AC29,0)+IF(B75=X30,AC30,0)+IF(B75=X31,AC31,0)+IF(B75=X32,AC32,0)+IF(B75=X33,AC33,0)+IF(B75=X34,AC34,0)+IF(B75=X35,AC35,0)+IF(B75=X36,AC36,0)+IF(B75=X37,AC37,0)+L75</f>
        <v>0</v>
      </c>
      <c r="L75" s="41">
        <f>IF(B75=X39,AC39,0)+IF(B75=X40,AC40,0)+IF(B75=X41,AC41,0)+IF(B75=X42,AC42,0)+IF(B75=X43,AC43,0)+IF(B75=X44,AC44,0)+IF(B75=X45,AC45,0)+IF(B75=X46,AC46,0)+IF(B75=X47,AC47,0)+IF(B75=X48,AC48,0)+IF(B75=X50,AC50,0)+IF(B75=X51,AC51,0)+IF(B75=X52,AC52,0)+IF(B75=X53,AC53,0)+IF(B75=X54,AC54,0)+IF(B75=X55,AC55,0)+IF(B75=X56,AC56,0)+IF(B75=X57,AC57,0)+IF(B75=X58,AC58,0)+IF(B75=X59,AC59,0)+IF(B75=X61,AC61,0)+IF(B75=X62,AC62,0)+IF(B75=X63,AC63,0)+IF(B75=X64,AC64,0)+IF(B75=X65,AC65,0)+IF(B75=X66,AC66,0)+IF(B75=X67,AC67,0)+IF(B75=X68,AC68,0)+IF(B75=X69,AC69,0)+IF(B75=X70,AC70,0)</f>
        <v>0</v>
      </c>
      <c r="M75" s="41">
        <f>IF(B75=X6,AH6,0)+IF(B75=X7,AH7,0)+IF(B75=X8,AH8,0)+IF(B75=X9,AH9,0)+IF(B75=X10,AH10,0)+IF(B75=X11,AH11,0)+IF(B75=X12,AH12,0)+IF(B75=X13,AH13,0)+IF(B75=X14,AH14,0)+IF(B75=X15,AH15,0)+IF(B75=X17,AH17,0)+IF(B75=X18,AH18,0)+IF(B75=X19,AH19,0)+IF(B75=X20,AH20,0)+IF(B75=X21,AH21,0)+IF(B75=X22,AH22,0)+IF(B75=X23,AH23,0)+IF(B75=X24,AH24,0)+IF(B75=X25,AH25,0)+IF(B75=X26,AH26,0)+IF(B75=X28,AH28,0)+IF(B75=X29,AH29,0)+IF(B75=X30,AH30,0)+IF(B75=X31,AH31,0)+IF(B75=X32,AH32,0)+IF(B75=X33,AH33,0)+IF(B75=X34,AH34,0)+IF(B75=X35,AH35,0)+IF(B75=X36,AH36,0)+IF(B75=X37,AH37,0)+N75</f>
        <v>0</v>
      </c>
      <c r="N75" s="41">
        <f>IF(B75=X39,AH39,0)+IF(B75=X40,AH40,0)+IF(B75=X41,AH41,0)+IF(B75=X42,AH42,0)+IF(B75=X43,AH43,0)+IF(B75=X44,AH44,0)+IF(B75=X45,AH45,0)+IF(B75=X46,AH46,0)+IF(B75=X47,AH47,0)+IF(B75=X48,AH48,0)+IF(B75=X50,AH50,0)+IF(B75=X51,AH51,0)+IF(B75=X52,AH52,0)+IF(B75=X53,AH53,0)+IF(B75=X54,AH54,0)+IF(B75=X55,AH55,0)+IF(B75=X56,AH56,0)+IF(B75=X57,AH57,0)+IF(B75=X58,AH58,0)+IF(B75=X59,AH59,0)+IF(B75=X61,AH61,0)+IF(B75=X62,AH62,0)+IF(B75=X63,AH63,0)+IF(B75=X64,AH64,0)+IF(B75=X65,AH65,0)+IF(B75=X66,AH66,0)+IF(B75=X67,AH67,0)+IF(B75=X68,AH68,0)+IF(B75=X69,AH69,0)+IF(B75=X70,AH70,0)</f>
        <v>0</v>
      </c>
      <c r="O75" s="32">
        <f>[2]DB!O75</f>
        <v>5</v>
      </c>
      <c r="P75" s="32">
        <f>[2]DB!P75</f>
        <v>7</v>
      </c>
      <c r="Q75" s="32" t="str">
        <f>[2]DB!Q75</f>
        <v>LPHJ</v>
      </c>
      <c r="R75" s="32" t="str">
        <f>[2]DB!R75</f>
        <v/>
      </c>
      <c r="S75" s="32" t="str">
        <f>[2]DB!S75</f>
        <v/>
      </c>
      <c r="T75" s="32" t="str">
        <f>[2]DB!T75</f>
        <v>LPHJ</v>
      </c>
      <c r="U75" s="32" t="str">
        <f>[2]DB!U75</f>
        <v/>
      </c>
      <c r="V75" s="32" t="str">
        <f>[2]DB!W75</f>
        <v/>
      </c>
      <c r="W75" s="32" t="str">
        <f>[2]DB!Y75</f>
        <v>LPHJ</v>
      </c>
      <c r="X75" s="41" t="str">
        <f>IF(AND(C75=0,E75=0,I75=0,K75=0),IF(W75="",IF(G75=0,IF(A75=X6,AS6,0)+IF(A75=X7,AS7,0)+IF(A75=X8,AS8,0)+IF(A75=X9,AS9,0)+IF(A75=X10,AS10,0)+IF(A75=X11,AS11,0)+IF(A75=X12,AS12,0)+IF(A75=X13,AS13,0)+IF(A75=X14,AS14,0)+IF(A75=X15,AS15,0)+IF(A75=X17,AS17,0)+IF(A75=X18,AS18,0)+IF(A75=X19,AS19,0)+IF(A75=X20,AS20,0)+IF(A75=X21,AS21,0)+IF(A75=X22,AS22,0)+IF(A75=X23,AS23,0)+IF(A75=X24,AS24,0)+IF(A75=X25,AS25,0)+IF(A75=X26,AS26,0)+IF(A75=X28,AS28,0)+IF(A75=X29,AS29,0)+IF(A75=X30,AS30,0)+IF(A75=X31,AS31,0)+IF(A75=X32,AS32,0)+IF(A75=X33,AS33,0)+IF(A75=X34,AS34,0)+IF(A75=X35,AS35,0)+IF(A75=X36,AS36,0)+IF(A75=X37,AS37,0)+Y75,0),""),"")</f>
        <v/>
      </c>
      <c r="Y75" s="41" t="str">
        <f>IF(AND(C75=0,E75=0,I75=0,K75=0),IF(W75="",IF(G75=0,IF(A75=X39,AS39,0)+IF(A75=X40,AS40,0)+IF(A75=X41,AS41,0)+IF(A75=X42,AS42,0)+IF(A75=X43,AS43,0)+IF(A75=X44,AS44,0)+IF(A75=X45,AS45,0)+IF(A75=X46,AS46,0)+IF(A75=X47,AS47,0)+IF(A75=X48,AS48,0)+IF(A75=X50,AS50,0)+IF(A75=X51,AS51,0)+IF(A75=X52,AS52,0)+IF(A75=X53,AS53,0)+IF(A75=X54,AS54,0)+IF(A75=X55,AS55,0)+IF(A75=X56,AS56,0)+IF(A75=X57,AS57,0)+IF(A75=X58,AS58,0)+IF(A75=X59,AS59,0)+IF(A75=X61,AS61,0)+IF(A75=X62,AS62,0)+IF(A75=X63,AS63,0)+IF(A75=X64,AS64,0)+IF(A75=X65,AS65,0)+IF(A75=X66,AS66,0)+IF(A75=X67,AS67,0)+IF(A75=X68,AS68,0)+IF(A75=X69,AS69,0)+IF(A75=X70,AS70,0),0),""),"")</f>
        <v/>
      </c>
      <c r="Z75" s="41" t="str">
        <f>IF(AND(C75=0,E75=0,I75=0,K75=0),IF(W75="",IF(M75=0,IF(B75=X6,AS6,0)+IF(B75=X7,AS7,0)+IF(B75=X8,AS8,0)+IF(B75=X9,AS9,0)+IF(B75=X10,AS10,0)+IF(B75=X11,AS11,0)+IF(B75=X12,AS12,0)+IF(B75=X13,AS13,0)+IF(B75=X14,AS14,0)+IF(B75=X15,AS15,0)+IF(B75=X17,AS17,0)+IF(B75=X18,AS18,0)+IF(B75=X19,AS19,0)+IF(B75=X20,AS20,0)+IF(B75=X21,AS21,0)+IF(B75=X22,AS22,0)+IF(B75=X23,AS23,0)+IF(B75=X24,AS24,0)+IF(B75=X25,AS25,0)+IF(B75=X26,AS26,0)+IF(B75=X28,AS28,0)+IF(B75=X29,AS29,0)+IF(B75=X30,AS30,0)+IF(B75=X31,AS31,0)+IF(B75=X32,AS32,0)+IF(B75=X33,AS33,0)+IF(B75=X34,AS34,0)+IF(B75=X35,AS35,0)+IF(B75=X36,AS36,0)+IF(B75=X37,AS37,0)+AA75,0),""),"")</f>
        <v/>
      </c>
      <c r="AA75" s="41" t="str">
        <f>IF(AND(C75=0,E75=0,I75=0,K75=0),IF(W75="",IF(M75=0,IF(B75=X39,AS39,0)+IF(B75=X40,AS40,0)+IF(B75=X41,AS41,0)+IF(B75=X42,AS42,0)+IF(B75=X43,AS43,0)+IF(B75=X44,AS44,0)+IF(B75=X45,AS45,0)+IF(B75=X46,AS46,0)+IF(B75=X47,AS47,0)+IF(B75=X48,AS48,0)+IF(B75=X50,AS50,0)+IF(B75=X51,AS51,0)+IF(B75=X52,AS52,0)+IF(B75=X53,AS53,0)+IF(B75=X54,AS54,0)+IF(B75=X55,AS55,0)+IF(B75=X56,AS56,0)+IF(B75=X57,AS57,0)+IF(B75=X58,AS58,0)+IF(B75=X59,AS59,0)+IF(B75=X61,AS61,0)+IF(B75=X62,AS62,0)+IF(B75=X63,AS63,0)+IF(B75=X64,AS64,0)+IF(B75=X65,AS65,0)+IF(B75=X66,AS66,0)+IF(B75=X67,AS67,0)+IF(B75=X68,AS68,0)+IF(B75=X69,AS69,0)+IF(B75=X70,AS70,0),0),""),"")</f>
        <v/>
      </c>
      <c r="AB75" s="42" t="str">
        <f>IF(W75="",IF(OR(I75=1,K75=1),A75,IF(AND(OR(C75=1,E75=1),I75=0,K75=0),B75,IF(X75&gt;Z75,A75,IF(X75&lt;Z75,B75,"")))),W75)</f>
        <v>LPHJ</v>
      </c>
      <c r="AC75" s="43">
        <f>IF(A75=X6,AT6,0)+IF(A75=X7,AT7,0)+IF(A75=X8,AT8,0)+IF(A75=X9,AT9,0)+IF(A75=X10,AT10,0)+IF(A75=X11,AT11,0)+IF(A75=X12,AT12,0)+IF(A75=X13,AT13,0)+IF(A75=X14,AT14,0)+IF(A75=X15,AT15,0)+IF(A75=X17,AT17,0)+IF(A75=X18,AT18,0)+IF(A75=X19,AT19,0)+IF(A75=X20,AT20,0)+IF(A75=X21,AT21,0)+IF(A75=X22,AT22,0)+IF(A75=X23,AT23,0)+IF(A75=X24,AT24,0)+IF(A75=X25,AT25,0)+IF(A75=X26,AT26,0)+IF(A75=X28,AT28,0)+IF(A75=X29,AT29,0)+IF(A75=X30,AT30,0)+IF(A75=X31,AT31,0)+IF(A75=X32,AT32,0)+IF(A75=X33,AT33,0)+IF(A75=X34,AT34,0)+IF(A75=X35,AT35,0)+IF(A75=X36,AT36,0)+IF(A75=X37,AT37,0)+AD75</f>
        <v>255</v>
      </c>
      <c r="AD75" s="41">
        <f>IF(A75=X39,AT39,0)+IF(A75=X40,AT40,0)+IF(A75=X41,AT41,0)+IF(A75=X42,AT42,0)+IF(A75=X43,AT43,0)+IF(A75=X44,AT44,0)+IF(A75=X45,AT45,0)+IF(A75=X46,AT46,0)+IF(A75=X47,AT47,0)+IF(A75=X48,AT48,0)+IF(A75=X50,AT50,0)+IF(A75=X51,AT51,0)+IF(A75=X52,AT52,0)+IF(A75=X53,AT53,0)+IF(A75=X54,AT54,0)+IF(A75=X55,AT55,0)+IF(A75=X56,AT56,0)+IF(A75=X57,AT57,0)+IF(A75=X58,AT58,0)+IF(A75=X59,AT59,0)+IF(A75=X61,AT61,0)+IF(A75=X62,AT62,0)+IF(A75=X63,AT63,0)+IF(A75=X64,AT64,0)+IF(A75=X65,AT65,0)+IF(A75=X66,AT66,0)+IF(A75=X67,AT67,0)+IF(A75=X68,AT68,0)+IF(A75=X69,AT69,0)+IF(A75=X70,AT70,0)</f>
        <v>0</v>
      </c>
      <c r="AE75" s="41">
        <f>IF(B75=X6,AT6,0)+IF(B75=X7,AT7,0)+IF(B75=X8,AT8,0)+IF(B75=X9,AT9,0)+IF(B75=X10,AT10,0)+IF(B75=X11,AT11,0)+IF(B75=X12,AT12,0)+IF(B75=X13,AT13,0)+IF(B75=X14,AT14,0)+IF(B75=X15,AT15,0)+IF(B75=X17,AT17,0)+IF(B75=X18,AT18,0)+IF(B75=X19,AT19,0)+IF(B75=X20,AT20,0)+IF(B75=X21,AT21,0)+IF(B75=X22,AT22,0)+IF(B75=X23,AT23,0)+IF(B75=X24,AT24,0)+IF(B75=X25,AT25,0)+IF(B75=X26,AT26,0)+IF(B75=X28,AT28,0)+IF(B75=X29,AT29,0)+IF(B75=X30,AT30,0)+IF(B75=X31,AT31,0)+IF(B75=X32,AT32,0)+IF(B75=X33,AT33,0)+IF(B75=X34,AT34,0)+IF(B75=X35,AT35,0)+IF(B75=X36,AT36,0)+IF(B75=X37,AT37,0)+AF75</f>
        <v>261</v>
      </c>
      <c r="AF75" s="41">
        <f>IF(B75=X39,AT39,0)+IF(B75=X40,AT40,0)+IF(B75=X41,AT41,0)+IF(B75=X42,AT42,0)+IF(B75=X43,AT43,0)+IF(B75=X44,AT44,0)+IF(B75=X45,AT45,0)+IF(B75=X46,AT46,0)+IF(B75=X47,AT47,0)+IF(B75=X48,AT48,0)+IF(B75=X50,AT50,0)+IF(B75=X51,AT51,0)+IF(B75=X52,AT52,0)+IF(B75=X53,AT53,0)+IF(B75=X54,AT54,0)+IF(B75=X55,AT55,0)+IF(B75=X56,AT56,0)+IF(B75=X57,AT57,0)+IF(B75=X58,AT58,0)+IF(B75=X59,AT59,0)+IF(B75=X61,AT61,0)+IF(B75=X62,AT62,0)+IF(B75=X63,AT63,0)+IF(B75=X64,AT64,0)+IF(B75=X65,AT65,0)+IF(B75=X66,AT66,0)+IF(B75=X67,AT67,0)+IF(B75=X68,AT68,0)+IF(B75=X69,AT69,0)+IF(B75=X70,AT70,0)</f>
        <v>261</v>
      </c>
      <c r="AG75" s="42" t="str">
        <f>IF(AB75="",IF(AC75&gt;AE75,A75,IF(AC75&lt;AE75,B75,A75)),AB75)</f>
        <v>LPHJ</v>
      </c>
      <c r="AH75" s="32" t="str">
        <f>IF(AG75=A75,B75,A75)</f>
        <v>United</v>
      </c>
    </row>
    <row r="76" spans="1:70" x14ac:dyDescent="0.15">
      <c r="A76" s="41" t="str">
        <f>[2]DB!A76</f>
        <v>Livpool</v>
      </c>
      <c r="B76" s="41" t="str">
        <f>[2]DB!B76</f>
        <v>Futte</v>
      </c>
      <c r="C76" s="41">
        <f>IF(A76=X6,AA6,0)+IF(A76=X7,AA7,0)+IF(A76=X8,AA8,0)+IF(A76=X9,AA9,0)+IF(A76=X10,AA10,0)+IF(A76=X11,AA11,0)+IF(A76=X12,AA12,0)+IF(A76=X13,AA13,0)+IF(A76=X14,AA14,0)+IF(A76=X15,AA15,0)+IF(A76=X17,AA17,0)+IF(A76=X18,AA18,0)+IF(A76=X19,AA19,0)+IF(A76=X20,AA20,0)+IF(A76=X21,AA21,0)+IF(A76=X22,AA22,0)+IF(A76=X23,AA23,0)+IF(A76=X24,AA24,0)+IF(A76=X25,AA25,0)+IF(A76=X26,AA26,0)+IF(A76=X28,AA28,0)+IF(A76=X29,AA29,0)+IF(A76=X30,AA30,0)+IF(A76=X31,AA31,0)+IF(A76=X32,AA32,0)+IF(A76=X33,AA33,0)+IF(A76=X34,AA34,0)+IF(A76=X35,AA35,0)+IF(A76=X36,AA36,0)+IF(A76=X37,AA37,0)+D76</f>
        <v>0</v>
      </c>
      <c r="D76" s="41">
        <f>IF(A76=X39,AA39,0)+IF(A76=X40,AA40,0)+IF(A76=X41,AA41,0)+IF(A76=X42,AA42,0)+IF(A76=X43,AA43,0)+IF(A76=X44,AA44,0)+IF(A76=X45,AA45,0)+IF(A76=X46,AA46,0)+IF(A76=X47,AA47,0)+IF(A76=X48,AA48,0)+IF(A76=X50,AA50,0)+IF(A76=X51,AA51,0)+IF(A76=X52,AA52,0)+IF(A76=X53,AA53,0)+IF(A76=X54,AA54,0)+IF(A76=X55,AA55,0)+IF(A76=X56,AA56,0)+IF(A76=X57,AA57,0)+IF(A76=X58,AA58,0)+IF(A76=X59,AA59,0)+IF(A76=X61,AA61,0)+IF(A76=X62,AA62,0)+IF(A76=X63,AA63,0)+IF(A76=X64,AA64,0)+IF(A76=X65,AA65,0)+IF(A76=X66,AA66,0)+IF(A76=X67,AA67,0)+IF(A76=X68,AA68,0)+IF(A76=X69,AA69,0)+IF(A76=X70,AA70,0)</f>
        <v>0</v>
      </c>
      <c r="E76" s="41">
        <f>IF(A76=X6,AC6,0)+IF(A76=X7,AC7,0)+IF(A76=X8,AC8,0)+IF(A76=X9,AC9,0)+IF(A76=X10,AC10,0)+IF(A76=X11,AC11,0)+IF(A76=X12,AC12,0)+IF(A76=X13,AC13,0)+IF(A76=X14,AC14,0)+IF(A76=X15,AC15,0)+IF(A76=X17,AC17,0)+IF(A76=X18,AC18,0)+IF(A76=X19,AC19,0)+IF(A76=X20,AC20,0)+IF(A76=X21,AC21,0)+IF(A76=X22,AC22,0)+IF(A76=X23,AC23,0)+IF(A76=X24,AC24,0)+IF(A76=X25,AC25,0)+IF(A76=X26,AC26,0)+IF(A76=X28,AC28,0)+IF(A76=X29,AC29,0)+IF(A76=X30,AC30,0)+IF(A76=X31,AC31,0)+IF(A76=X32,AC32,0)+IF(A76=X33,AC33,0)+IF(A76=X34,AC34,0)+IF(A76=X35,AC35,0)+IF(A76=X36,AC36,0)+IF(A76=X37,AC37,0)+F76</f>
        <v>0</v>
      </c>
      <c r="F76" s="41">
        <f>IF(A76=X39,AC39,0)+IF(A76=X40,AC40,0)+IF(A76=X41,AC41,0)+IF(A76=X42,AC42,0)+IF(A76=X43,AC43,0)+IF(A76=X44,AC44,0)+IF(A76=X45,AC45,0)+IF(A76=X46,AC46,0)+IF(A76=X47,AC47,0)+IF(A76=X48,AC48,0)+IF(A76=X50,AC50,0)+IF(A76=X51,AC51,0)+IF(A76=X52,AC52,0)+IF(A76=X53,AC53,0)+IF(A76=X54,AC54,0)+IF(A76=X55,AC55,0)+IF(A76=X56,AC56,0)+IF(A76=X57,AC57,0)+IF(A76=X58,AC58,0)+IF(A76=X59,AC59,0)+IF(A76=X61,AC61,0)+IF(A76=X62,AC62,0)+IF(A76=X63,AC63,0)+IF(A76=X64,AC64,0)+IF(A76=X65,AC65,0)+IF(A76=X66,AC66,0)+IF(A76=X67,AC67,0)+IF(A76=X68,AC68,0)+IF(A76=X69,AC69,0)+IF(A76=X70,AC70,0)</f>
        <v>0</v>
      </c>
      <c r="G76" s="41">
        <f>IF(A76=X6,AH6,0)+IF(A76=X7,AH7,0)+IF(A76=X8,AH8,0)+IF(A76=X9,AH9,0)+IF(A76=X10,AH10,0)+IF(A76=X11,AH11,0)+IF(A76=X12,AH12,0)+IF(A76=X13,AH13,0)+IF(A76=X14,AH14,0)+IF(A76=X15,AH15,0)+IF(A76=X17,AH17,0)+IF(A76=X18,AH18,0)+IF(A76=X19,AH19,0)+IF(A76=X20,AH20,0)+IF(A76=X21,AH21,0)+IF(A76=X22,AH22,0)+IF(A76=X23,AH23,0)+IF(A76=X24,AH24,0)+IF(A76=X25,AH25,0)+IF(A76=X26,AH26,0)+IF(A76=X28,AH28,0)+IF(A76=X29,AH29,0)+IF(A76=X30,AH30,0)+IF(A76=X31,AH31,0)+IF(A76=X32,AH32,0)+IF(A76=X33,AH33,0)+IF(A76=X34,AH34,0)+IF(A76=X35,AH35,0)+IF(A76=X36,AH36,0)+IF(A76=X37,AH37,0)+H76</f>
        <v>0</v>
      </c>
      <c r="H76" s="41">
        <f>IF(A76=X39,AH39,0)+IF(A76=X40,AH40,0)+IF(A76=X41,AH41,0)+IF(A76=X42,AH42,0)+IF(A76=X43,AH43,0)+IF(A76=X44,AH44,0)+IF(A76=X45,AH45,0)+IF(A76=X46,AH46,0)+IF(A76=X47,AH47,0)+IF(A76=X48,AH48,0)+IF(A76=X50,AH50,0)+IF(A76=X51,AH51,0)+IF(A76=X52,AH52,0)+IF(A76=X53,AH53,0)+IF(A76=X54,AH54,0)+IF(A76=X55,AH55,0)+IF(A76=X56,AH56,0)+IF(A76=X57,AH57,0)+IF(A76=X58,AH58,0)+IF(A76=X59,AH59,0)+IF(A76=X61,AH61,0)+IF(A76=X62,AH62,0)+IF(A76=X63,AH63,0)+IF(A76=X64,AH64,0)+IF(A76=X65,AH65,0)+IF(A76=X66,AH66,0)+IF(A76=X67,AH67,0)+IF(A76=X68,AH68,0)+IF(A76=X69,AH69,0)+IF(A76=X70,AH70,0)</f>
        <v>0</v>
      </c>
      <c r="I76" s="41">
        <f>IF(B76=X6,AA6,0)+IF(B76=X7,AA7,0)+IF(B76=X8,AA8,0)+IF(B76=X9,AA9,0)+IF(B76=X10,AA10,0)+IF(B76=X11,AA11,0)+IF(B76=X12,AA12,0)+IF(B76=X13,AA13,0)+IF(B76=X14,AA14,0)+IF(B76=X15,AA15,0)+IF(B76=X17,AA17,0)+IF(B76=X18,AA18,0)+IF(B76=X19,AA19,0)+IF(B76=X20,AA20,0)+IF(B76=X21,AA21,0)+IF(B76=X22,AA22,0)+IF(B76=X23,AA23,0)+IF(B76=X24,AA24,0)+IF(B76=X25,AA25,0)+IF(B76=X26,AA26,0)+IF(B76=X28,AA28,0)+IF(B76=X29,AA29,0)+IF(B76=X30,AA30,0)+IF(B76=X31,AA31,0)+IF(B76=X32,AA32,0)+IF(B76=X33,AA33,0)+IF(B76=X34,AA34,0)+IF(B76=X35,AA35,0)+IF(B76=X36,AA36,0)+IF(B76=X37,AA37,0)+J76</f>
        <v>0</v>
      </c>
      <c r="J76" s="41">
        <f>IF(B76=X39,AA39,0)+IF(B76=X40,AA40,0)+IF(B76=X41,AA41,0)+IF(B76=X42,AA42,0)+IF(B76=X43,AA43,0)+IF(B76=X44,AA44,0)+IF(B76=X45,AA45,0)+IF(B76=X46,AA46,0)+IF(B76=X47,AA47,0)+IF(B76=X48,AA48,0)+IF(B76=X50,AA50,0)+IF(B76=X51,AA51,0)+IF(B76=X52,AA52,0)+IF(B76=X53,AA53,0)+IF(B76=X54,AA54,0)+IF(B76=X55,AA55,0)+IF(B76=X56,AA56,0)+IF(B76=X57,AA57,0)+IF(B76=X58,AA58,0)+IF(B76=X59,AA59,0)+IF(B76=X61,AA61,0)+IF(B76=X62,AA62,0)+IF(B76=X63,AA63,0)+IF(B76=X64,AA64,0)+IF(B76=X65,AA65,0)+IF(B76=X66,AA66,0)+IF(B76=X67,AA67,0)+IF(B76=X68,AA68,0)+IF(B76=X69,AA69,0)+IF(B76=X70,AA70,0)</f>
        <v>0</v>
      </c>
      <c r="K76" s="41">
        <f>IF(B76=X6,AC6,0)+IF(B76=X7,AC7,0)+IF(B76=X8,AC8,0)+IF(B76=X9,AC9,0)+IF(B76=X10,AC10,0)+IF(B76=X11,AC11,0)+IF(B76=X12,AC12,0)+IF(B76=X13,AC13,0)+IF(B76=X14,AC14,0)+IF(B76=X15,AC15,0)+IF(B76=X17,AC17,0)+IF(B76=X18,AC18,0)+IF(B76=X19,AC19,0)+IF(B76=X20,AC20,0)+IF(B76=X21,AC21,0)+IF(B76=X22,AC22,0)+IF(B76=X23,AC23,0)+IF(B76=X24,AC24,0)+IF(B76=X25,AC25,0)+IF(B76=X26,AC26,0)+IF(B76=X28,AC28,0)+IF(B76=X29,AC29,0)+IF(B76=X30,AC30,0)+IF(B76=X31,AC31,0)+IF(B76=X32,AC32,0)+IF(B76=X33,AC33,0)+IF(B76=X34,AC34,0)+IF(B76=X35,AC35,0)+IF(B76=X36,AC36,0)+IF(B76=X37,AC37,0)+L76</f>
        <v>0</v>
      </c>
      <c r="L76" s="41">
        <f>IF(B76=X39,AC39,0)+IF(B76=X40,AC40,0)+IF(B76=X41,AC41,0)+IF(B76=X42,AC42,0)+IF(B76=X43,AC43,0)+IF(B76=X44,AC44,0)+IF(B76=X45,AC45,0)+IF(B76=X46,AC46,0)+IF(B76=X47,AC47,0)+IF(B76=X48,AC48,0)+IF(B76=X50,AC50,0)+IF(B76=X51,AC51,0)+IF(B76=X52,AC52,0)+IF(B76=X53,AC53,0)+IF(B76=X54,AC54,0)+IF(B76=X55,AC55,0)+IF(B76=X56,AC56,0)+IF(B76=X57,AC57,0)+IF(B76=X58,AC58,0)+IF(B76=X59,AC59,0)+IF(B76=X61,AC61,0)+IF(B76=X62,AC62,0)+IF(B76=X63,AC63,0)+IF(B76=X64,AC64,0)+IF(B76=X65,AC65,0)+IF(B76=X66,AC66,0)+IF(B76=X67,AC67,0)+IF(B76=X68,AC68,0)+IF(B76=X69,AC69,0)+IF(B76=X70,AC70,0)</f>
        <v>0</v>
      </c>
      <c r="M76" s="41">
        <f>IF(B76=X6,AH6,0)+IF(B76=X7,AH7,0)+IF(B76=X8,AH8,0)+IF(B76=X9,AH9,0)+IF(B76=X10,AH10,0)+IF(B76=X11,AH11,0)+IF(B76=X12,AH12,0)+IF(B76=X13,AH13,0)+IF(B76=X14,AH14,0)+IF(B76=X15,AH15,0)+IF(B76=X17,AH17,0)+IF(B76=X18,AH18,0)+IF(B76=X19,AH19,0)+IF(B76=X20,AH20,0)+IF(B76=X21,AH21,0)+IF(B76=X22,AH22,0)+IF(B76=X23,AH23,0)+IF(B76=X24,AH24,0)+IF(B76=X25,AH25,0)+IF(B76=X26,AH26,0)+IF(B76=X28,AH28,0)+IF(B76=X29,AH29,0)+IF(B76=X30,AH30,0)+IF(B76=X31,AH31,0)+IF(B76=X32,AH32,0)+IF(B76=X33,AH33,0)+IF(B76=X34,AH34,0)+IF(B76=X35,AH35,0)+IF(B76=X36,AH36,0)+IF(B76=X37,AH37,0)+N76</f>
        <v>0</v>
      </c>
      <c r="N76" s="41">
        <f>IF(B76=X39,AH39,0)+IF(B76=X40,AH40,0)+IF(B76=X41,AH41,0)+IF(B76=X42,AH42,0)+IF(B76=X43,AH43,0)+IF(B76=X44,AH44,0)+IF(B76=X45,AH45,0)+IF(B76=X46,AH46,0)+IF(B76=X47,AH47,0)+IF(B76=X48,AH48,0)+IF(B76=X50,AH50,0)+IF(B76=X51,AH51,0)+IF(B76=X52,AH52,0)+IF(B76=X53,AH53,0)+IF(B76=X54,AH54,0)+IF(B76=X55,AH55,0)+IF(B76=X56,AH56,0)+IF(B76=X57,AH57,0)+IF(B76=X58,AH58,0)+IF(B76=X59,AH59,0)+IF(B76=X61,AH61,0)+IF(B76=X62,AH62,0)+IF(B76=X63,AH63,0)+IF(B76=X64,AH64,0)+IF(B76=X65,AH65,0)+IF(B76=X66,AH66,0)+IF(B76=X67,AH67,0)+IF(B76=X68,AH68,0)+IF(B76=X69,AH69,0)+IF(B76=X70,AH70,0)</f>
        <v>0</v>
      </c>
      <c r="O76" s="32">
        <f>[2]DB!O76</f>
        <v>5</v>
      </c>
      <c r="P76" s="32">
        <f>[2]DB!P76</f>
        <v>5</v>
      </c>
      <c r="Q76" s="32" t="str">
        <f>[2]DB!Q76</f>
        <v/>
      </c>
      <c r="R76" s="32">
        <f>[2]DB!R76</f>
        <v>7</v>
      </c>
      <c r="S76" s="32">
        <f>[2]DB!S76</f>
        <v>7</v>
      </c>
      <c r="T76" s="32" t="str">
        <f>[2]DB!T76</f>
        <v/>
      </c>
      <c r="U76" s="32">
        <f>[2]DB!U76</f>
        <v>8</v>
      </c>
      <c r="V76" s="32">
        <f>[2]DB!W76</f>
        <v>8</v>
      </c>
      <c r="W76" s="32" t="str">
        <f>[2]DB!Y76</f>
        <v/>
      </c>
      <c r="X76" s="41">
        <f>IF(AND(C76=0,E76=0,I76=0,K76=0),IF(W76="",IF(G76=0,IF(A76=X6,AS6,0)+IF(A76=X7,AS7,0)+IF(A76=X8,AS8,0)+IF(A76=X9,AS9,0)+IF(A76=X10,AS10,0)+IF(A76=X11,AS11,0)+IF(A76=X12,AS12,0)+IF(A76=X13,AS13,0)+IF(A76=X14,AS14,0)+IF(A76=X15,AS15,0)+IF(A76=X17,AS17,0)+IF(A76=X18,AS18,0)+IF(A76=X19,AS19,0)+IF(A76=X20,AS20,0)+IF(A76=X21,AS21,0)+IF(A76=X22,AS22,0)+IF(A76=X23,AS23,0)+IF(A76=X24,AS24,0)+IF(A76=X25,AS25,0)+IF(A76=X26,AS26,0)+IF(A76=X28,AS28,0)+IF(A76=X29,AS29,0)+IF(A76=X30,AS30,0)+IF(A76=X31,AS31,0)+IF(A76=X32,AS32,0)+IF(A76=X33,AS33,0)+IF(A76=X34,AS34,0)+IF(A76=X35,AS35,0)+IF(A76=X36,AS36,0)+IF(A76=X37,AS37,0)+Y76,0),""),"")</f>
        <v>2</v>
      </c>
      <c r="Y76" s="41">
        <f>IF(AND(C76=0,E76=0,I76=0,K76=0),IF(W76="",IF(G76=0,IF(A76=X39,AS39,0)+IF(A76=X40,AS40,0)+IF(A76=X41,AS41,0)+IF(A76=X42,AS42,0)+IF(A76=X43,AS43,0)+IF(A76=X44,AS44,0)+IF(A76=X45,AS45,0)+IF(A76=X46,AS46,0)+IF(A76=X47,AS47,0)+IF(A76=X48,AS48,0)+IF(A76=X50,AS50,0)+IF(A76=X51,AS51,0)+IF(A76=X52,AS52,0)+IF(A76=X53,AS53,0)+IF(A76=X54,AS54,0)+IF(A76=X55,AS55,0)+IF(A76=X56,AS56,0)+IF(A76=X57,AS57,0)+IF(A76=X58,AS58,0)+IF(A76=X59,AS59,0)+IF(A76=X61,AS61,0)+IF(A76=X62,AS62,0)+IF(A76=X63,AS63,0)+IF(A76=X64,AS64,0)+IF(A76=X65,AS65,0)+IF(A76=X66,AS66,0)+IF(A76=X67,AS67,0)+IF(A76=X68,AS68,0)+IF(A76=X69,AS69,0)+IF(A76=X70,AS70,0),0),""),"")</f>
        <v>2</v>
      </c>
      <c r="Z76" s="41">
        <f>IF(AND(C76=0,E76=0,I76=0,K76=0),IF(W76="",IF(M76=0,IF(B76=X6,AS6,0)+IF(B76=X7,AS7,0)+IF(B76=X8,AS8,0)+IF(B76=X9,AS9,0)+IF(B76=X10,AS10,0)+IF(B76=X11,AS11,0)+IF(B76=X12,AS12,0)+IF(B76=X13,AS13,0)+IF(B76=X14,AS14,0)+IF(B76=X15,AS15,0)+IF(B76=X17,AS17,0)+IF(B76=X18,AS18,0)+IF(B76=X19,AS19,0)+IF(B76=X20,AS20,0)+IF(B76=X21,AS21,0)+IF(B76=X22,AS22,0)+IF(B76=X23,AS23,0)+IF(B76=X24,AS24,0)+IF(B76=X25,AS25,0)+IF(B76=X26,AS26,0)+IF(B76=X28,AS28,0)+IF(B76=X29,AS29,0)+IF(B76=X30,AS30,0)+IF(B76=X31,AS31,0)+IF(B76=X32,AS32,0)+IF(B76=X33,AS33,0)+IF(B76=X34,AS34,0)+IF(B76=X35,AS35,0)+IF(B76=X36,AS36,0)+IF(B76=X37,AS37,0)+AA76,0),""),"")</f>
        <v>4</v>
      </c>
      <c r="AA76" s="41">
        <f>IF(AND(C76=0,E76=0,I76=0,K76=0),IF(W76="",IF(M76=0,IF(B76=X39,AS39,0)+IF(B76=X40,AS40,0)+IF(B76=X41,AS41,0)+IF(B76=X42,AS42,0)+IF(B76=X43,AS43,0)+IF(B76=X44,AS44,0)+IF(B76=X45,AS45,0)+IF(B76=X46,AS46,0)+IF(B76=X47,AS47,0)+IF(B76=X48,AS48,0)+IF(B76=X50,AS50,0)+IF(B76=X51,AS51,0)+IF(B76=X52,AS52,0)+IF(B76=X53,AS53,0)+IF(B76=X54,AS54,0)+IF(B76=X55,AS55,0)+IF(B76=X56,AS56,0)+IF(B76=X57,AS57,0)+IF(B76=X58,AS58,0)+IF(B76=X59,AS59,0)+IF(B76=X61,AS61,0)+IF(B76=X62,AS62,0)+IF(B76=X63,AS63,0)+IF(B76=X64,AS64,0)+IF(B76=X65,AS65,0)+IF(B76=X66,AS66,0)+IF(B76=X67,AS67,0)+IF(B76=X68,AS68,0)+IF(B76=X69,AS69,0)+IF(B76=X70,AS70,0),0),""),"")</f>
        <v>0</v>
      </c>
      <c r="AB76" s="42" t="str">
        <f>IF(W76="",IF(OR(I76=1,K76=1),A76,IF(AND(OR(C76=1,E76=1),I76=0,K76=0),B76,IF(X76&gt;Z76,A76,IF(X76&lt;Z76,B76,"")))),W76)</f>
        <v>Futte</v>
      </c>
      <c r="AC76" s="43">
        <f>IF(A76=X6,AT6,0)+IF(A76=X7,AT7,0)+IF(A76=X8,AT8,0)+IF(A76=X9,AT9,0)+IF(A76=X10,AT10,0)+IF(A76=X11,AT11,0)+IF(A76=X12,AT12,0)+IF(A76=X13,AT13,0)+IF(A76=X14,AT14,0)+IF(A76=X15,AT15,0)+IF(A76=X17,AT17,0)+IF(A76=X18,AT18,0)+IF(A76=X19,AT19,0)+IF(A76=X20,AT20,0)+IF(A76=X21,AT21,0)+IF(A76=X22,AT22,0)+IF(A76=X23,AT23,0)+IF(A76=X24,AT24,0)+IF(A76=X25,AT25,0)+IF(A76=X26,AT26,0)+IF(A76=X28,AT28,0)+IF(A76=X29,AT29,0)+IF(A76=X30,AT30,0)+IF(A76=X31,AT31,0)+IF(A76=X32,AT32,0)+IF(A76=X33,AT33,0)+IF(A76=X34,AT34,0)+IF(A76=X35,AT35,0)+IF(A76=X36,AT36,0)+IF(A76=X37,AT37,0)+AD76</f>
        <v>238</v>
      </c>
      <c r="AD76" s="41">
        <f>IF(A76=X39,AT39,0)+IF(A76=X40,AT40,0)+IF(A76=X41,AT41,0)+IF(A76=X42,AT42,0)+IF(A76=X43,AT43,0)+IF(A76=X44,AT44,0)+IF(A76=X45,AT45,0)+IF(A76=X46,AT46,0)+IF(A76=X47,AT47,0)+IF(A76=X48,AT48,0)+IF(A76=X50,AT50,0)+IF(A76=X51,AT51,0)+IF(A76=X52,AT52,0)+IF(A76=X53,AT53,0)+IF(A76=X54,AT54,0)+IF(A76=X55,AT55,0)+IF(A76=X56,AT56,0)+IF(A76=X57,AT57,0)+IF(A76=X58,AT58,0)+IF(A76=X59,AT59,0)+IF(A76=X61,AT61,0)+IF(A76=X62,AT62,0)+IF(A76=X63,AT63,0)+IF(A76=X64,AT64,0)+IF(A76=X65,AT65,0)+IF(A76=X66,AT66,0)+IF(A76=X67,AT67,0)+IF(A76=X68,AT68,0)+IF(A76=X69,AT69,0)+IF(A76=X70,AT70,0)</f>
        <v>238</v>
      </c>
      <c r="AE76" s="41">
        <f>IF(B76=X6,AT6,0)+IF(B76=X7,AT7,0)+IF(B76=X8,AT8,0)+IF(B76=X9,AT9,0)+IF(B76=X10,AT10,0)+IF(B76=X11,AT11,0)+IF(B76=X12,AT12,0)+IF(B76=X13,AT13,0)+IF(B76=X14,AT14,0)+IF(B76=X15,AT15,0)+IF(B76=X17,AT17,0)+IF(B76=X18,AT18,0)+IF(B76=X19,AT19,0)+IF(B76=X20,AT20,0)+IF(B76=X21,AT21,0)+IF(B76=X22,AT22,0)+IF(B76=X23,AT23,0)+IF(B76=X24,AT24,0)+IF(B76=X25,AT25,0)+IF(B76=X26,AT26,0)+IF(B76=X28,AT28,0)+IF(B76=X29,AT29,0)+IF(B76=X30,AT30,0)+IF(B76=X31,AT31,0)+IF(B76=X32,AT32,0)+IF(B76=X33,AT33,0)+IF(B76=X34,AT34,0)+IF(B76=X35,AT35,0)+IF(B76=X36,AT36,0)+IF(B76=X37,AT37,0)+AF76</f>
        <v>257</v>
      </c>
      <c r="AF76" s="41">
        <f>IF(B76=X39,AT39,0)+IF(B76=X40,AT40,0)+IF(B76=X41,AT41,0)+IF(B76=X42,AT42,0)+IF(B76=X43,AT43,0)+IF(B76=X44,AT44,0)+IF(B76=X45,AT45,0)+IF(B76=X46,AT46,0)+IF(B76=X47,AT47,0)+IF(B76=X48,AT48,0)+IF(B76=X50,AT50,0)+IF(B76=X51,AT51,0)+IF(B76=X52,AT52,0)+IF(B76=X53,AT53,0)+IF(B76=X54,AT54,0)+IF(B76=X55,AT55,0)+IF(B76=X56,AT56,0)+IF(B76=X57,AT57,0)+IF(B76=X58,AT58,0)+IF(B76=X59,AT59,0)+IF(B76=X61,AT61,0)+IF(B76=X62,AT62,0)+IF(B76=X63,AT63,0)+IF(B76=X64,AT64,0)+IF(B76=X65,AT65,0)+IF(B76=X66,AT66,0)+IF(B76=X67,AT67,0)+IF(B76=X68,AT68,0)+IF(B76=X69,AT69,0)+IF(B76=X70,AT70,0)</f>
        <v>0</v>
      </c>
      <c r="AG76" s="42" t="str">
        <f>IF(AB76="",IF(AC76&gt;AE76,A76,IF(AC76&lt;AE76,B76,A76)),AB76)</f>
        <v>Futte</v>
      </c>
      <c r="AH76" s="32" t="str">
        <f>IF(AG76=A76,B76,A76)</f>
        <v>Livpool</v>
      </c>
    </row>
    <row r="78" spans="1:70" x14ac:dyDescent="0.15">
      <c r="A78" s="253" t="s">
        <v>40</v>
      </c>
      <c r="B78" s="141"/>
      <c r="C78" s="141"/>
      <c r="D78" s="141"/>
      <c r="E78" s="141"/>
      <c r="F78" s="141"/>
      <c r="G78" s="141"/>
      <c r="H78" s="141"/>
      <c r="I78" s="141"/>
      <c r="J78" s="294"/>
      <c r="K78" s="292" t="s">
        <v>32</v>
      </c>
      <c r="L78" s="241"/>
      <c r="M78" s="241"/>
      <c r="N78" s="241"/>
      <c r="O78" s="241"/>
      <c r="P78" s="241"/>
      <c r="Q78" s="241"/>
      <c r="R78" s="241"/>
      <c r="S78" s="241"/>
      <c r="T78" s="241"/>
      <c r="U78" s="241"/>
      <c r="V78" s="241"/>
      <c r="W78" s="241"/>
      <c r="X78" s="241"/>
      <c r="Y78" s="241"/>
      <c r="Z78" s="241"/>
      <c r="AA78" s="241"/>
      <c r="AB78" s="241"/>
      <c r="AC78" s="241"/>
      <c r="AD78" s="241"/>
      <c r="AE78" s="241"/>
      <c r="AF78" s="241"/>
      <c r="AG78" s="241"/>
      <c r="AH78" s="241"/>
      <c r="AI78" s="241"/>
      <c r="AJ78" s="241"/>
      <c r="AK78" s="241"/>
      <c r="AL78" s="294"/>
      <c r="AM78" s="292" t="s">
        <v>34</v>
      </c>
      <c r="AN78" s="253"/>
      <c r="AO78" s="253"/>
      <c r="AP78" s="253"/>
      <c r="AQ78" s="253"/>
      <c r="AR78" s="253"/>
      <c r="AS78" s="293"/>
    </row>
    <row r="79" spans="1:70" x14ac:dyDescent="0.15">
      <c r="A79" s="253" t="s">
        <v>32</v>
      </c>
      <c r="B79" s="141"/>
      <c r="C79" s="141"/>
      <c r="D79" s="141"/>
      <c r="E79" s="253" t="s">
        <v>33</v>
      </c>
      <c r="F79" s="141"/>
      <c r="G79" s="141"/>
      <c r="H79" s="141"/>
      <c r="I79" s="253" t="s">
        <v>34</v>
      </c>
      <c r="J79" s="294"/>
      <c r="K79" s="292" t="s">
        <v>24</v>
      </c>
      <c r="L79" s="253"/>
      <c r="M79" s="253" t="s">
        <v>51</v>
      </c>
      <c r="N79" s="253"/>
      <c r="O79" s="253"/>
      <c r="P79" s="253" t="s">
        <v>52</v>
      </c>
      <c r="Q79" s="253"/>
      <c r="R79" s="253"/>
      <c r="S79" s="253" t="s">
        <v>38</v>
      </c>
      <c r="T79" s="253"/>
      <c r="U79" s="253"/>
      <c r="V79" s="241" t="s">
        <v>40</v>
      </c>
      <c r="W79" s="241"/>
      <c r="X79" s="241" t="s">
        <v>35</v>
      </c>
      <c r="Y79" s="241"/>
      <c r="Z79" s="241"/>
      <c r="AA79" s="241"/>
      <c r="AB79" s="241"/>
      <c r="AC79" s="241" t="s">
        <v>36</v>
      </c>
      <c r="AD79" s="241"/>
      <c r="AE79" s="241"/>
      <c r="AF79" s="241" t="s">
        <v>37</v>
      </c>
      <c r="AG79" s="241"/>
      <c r="AH79" s="241"/>
      <c r="AI79" s="241" t="s">
        <v>39</v>
      </c>
      <c r="AJ79" s="241"/>
      <c r="AK79" s="241" t="s">
        <v>37</v>
      </c>
      <c r="AL79" s="294" t="s">
        <v>71</v>
      </c>
      <c r="AM79" s="295" t="s">
        <v>39</v>
      </c>
      <c r="AN79" s="241" t="s">
        <v>24</v>
      </c>
      <c r="AO79" s="241"/>
      <c r="AP79" s="253" t="s">
        <v>40</v>
      </c>
      <c r="AQ79" s="253" t="s">
        <v>35</v>
      </c>
      <c r="AR79" s="253" t="s">
        <v>36</v>
      </c>
      <c r="AS79" s="293" t="s">
        <v>37</v>
      </c>
    </row>
    <row r="80" spans="1:70" x14ac:dyDescent="0.15">
      <c r="A80" s="141"/>
      <c r="B80" s="141"/>
      <c r="C80" s="141"/>
      <c r="D80" s="141"/>
      <c r="E80" s="141"/>
      <c r="F80" s="141"/>
      <c r="G80" s="141"/>
      <c r="H80" s="141"/>
      <c r="I80" s="241"/>
      <c r="J80" s="294"/>
      <c r="K80" s="292"/>
      <c r="L80" s="253"/>
      <c r="M80" s="253"/>
      <c r="N80" s="253"/>
      <c r="O80" s="253"/>
      <c r="P80" s="253"/>
      <c r="Q80" s="253"/>
      <c r="R80" s="253"/>
      <c r="S80" s="253"/>
      <c r="T80" s="253"/>
      <c r="U80" s="253"/>
      <c r="V80" s="44" t="s">
        <v>32</v>
      </c>
      <c r="W80" s="44" t="s">
        <v>34</v>
      </c>
      <c r="X80" s="44" t="s">
        <v>32</v>
      </c>
      <c r="Y80" s="241" t="s">
        <v>33</v>
      </c>
      <c r="Z80" s="241"/>
      <c r="AA80" s="241"/>
      <c r="AB80" s="44" t="s">
        <v>34</v>
      </c>
      <c r="AC80" s="44" t="s">
        <v>32</v>
      </c>
      <c r="AD80" s="44" t="s">
        <v>33</v>
      </c>
      <c r="AE80" s="44" t="s">
        <v>34</v>
      </c>
      <c r="AF80" s="44" t="s">
        <v>32</v>
      </c>
      <c r="AG80" s="44" t="s">
        <v>33</v>
      </c>
      <c r="AH80" s="44" t="s">
        <v>34</v>
      </c>
      <c r="AI80" s="44" t="s">
        <v>32</v>
      </c>
      <c r="AJ80" s="44" t="s">
        <v>34</v>
      </c>
      <c r="AK80" s="241"/>
      <c r="AL80" s="294"/>
      <c r="AM80" s="295"/>
      <c r="AN80" s="241"/>
      <c r="AO80" s="241"/>
      <c r="AP80" s="253"/>
      <c r="AQ80" s="253"/>
      <c r="AR80" s="253"/>
      <c r="AS80" s="293"/>
    </row>
    <row r="81" spans="1:45" x14ac:dyDescent="0.15">
      <c r="A81" s="147" t="str">
        <f>[2]DB!E81</f>
        <v>Pulje 1 - Uge 42</v>
      </c>
      <c r="B81" s="147"/>
      <c r="E81" s="147" t="str">
        <f>[2]DB!I81</f>
        <v>Pulje 1 - Uge 43</v>
      </c>
      <c r="F81" s="147"/>
      <c r="I81" s="147" t="str">
        <f>'[3]Liga Cup - Spilleplan'!A22</f>
        <v>Pulje 1 - Uge 44</v>
      </c>
      <c r="J81" s="293"/>
      <c r="K81" s="43" t="str">
        <f>[2]DB!AN81</f>
        <v>Benbo</v>
      </c>
      <c r="L81" s="41" t="str">
        <f>[2]DB!AO81</f>
        <v>(1)</v>
      </c>
      <c r="M81" s="41">
        <f>IF(K81=X6,AA6,0)+IF(K81=X7,AA7,0)+IF(K81=X8,AA8,0)+IF(K81=X9,AA9,0)+IF(K81=X10,AA10,0)+IF(K81=X11,AA11,0)+IF(K81=X12,AA12,0)+IF(K81=X13,AA13,0)+IF(K81=X14,AA14,0)+IF(K81=X15,AA15,0)+IF(K81=X17,AA17,0)+IF(K81=X18,AA18,0)+IF(K81=X19,AA19,0)+IF(K81=X20,AA20,0)+IF(K81=X21,AA21,0)+IF(K81=X22,AA22,0)+IF(K81=X23,AA23,0)+IF(K81=X24,AA24,0)+IF(K81=X25,AA25,0)+IF(K81=X26,AA26,0)+N81+O81</f>
        <v>0</v>
      </c>
      <c r="N81" s="41">
        <f>IF(K81=X28,AA28,0)+IF(K81=X29,AA29,0)+IF(K81=X30,AA30,0)+IF(K81=X31,AA31,0)+IF(K81=X32,AA32,0)+IF(K81=X33,AA33,0)+IF(K81=X34,AA34,0)+IF(K81=X35,AA35,0)+IF(K81=X36,AA36,0)+IF(K81=X37,AA37,0)+IF(K81=X39,AA39,0)+IF(K81=X40,AA40,0)+IF(K81=X41,AA41,0)+IF(K81=X42,AA42,0)+IF(K81=X43,AA43,0)+IF(K81=X44,AA44,0)+IF(K81=X45,AA45,0)+IF(K81=X46,AA46,0)+IF(K81=X47,AA47,0)+IF(K81=X48,AA48,0)</f>
        <v>0</v>
      </c>
      <c r="O81" s="41">
        <f>IF(K81=X50,AA50,0)+IF(K81=X51,AA51,0)+IF(K81=X52,AA52,0)+IF(K81=X53,AA53,0)+IF(K81=X54,AA54,0)+IF(K81=X55,AA55,0)+IF(K81=X56,AA56,0)+IF(K81=X57,AA57,0)+IF(K81=X58,AA58,0)+IF(K81=X59,AA59,0)+IF(K81=X61,AA61,0)+IF(K81=X62,AA62,0)+IF(K81=X63,AA63,0)+IF(K81=X64,AA64,0)+IF(K81=X65,AA65,0)+IF(K81=X66,AA66,0)+IF(K81=X67,AA67,0)+IF(K81=X68,AA68,0)+IF(K81=X69,AA69,0)+IF(K81=X70,AA70,0)</f>
        <v>0</v>
      </c>
      <c r="P81" s="41">
        <f>IF(K81=X6,AC6,0)+IF(K81=X7,AC7,0)+IF(K81=X8,AC8,0)+IF(K81=X9,AC9,0)+IF(K81=X10,AC10,0)+IF(K81=X11,AC11,0)+IF(K81=X12,AC12,0)+IF(K81=X13,AC13,0)+IF(K81=X14,AC14,0)+IF(K81=X15,AC15,0)+IF(K81=X17,AC17,0)+IF(K81=X18,AC18,0)+IF(K81=X19,AC19,0)+IF(K81=X20,AC20,0)+IF(K81=X21,AC21,0)+IF(K81=X22,AC22,0)+IF(K81=X23,AC23,0)+IF(K81=X24,AC24,0)+IF(K81=X25,AC25,0)+IF(K81=X26,AC26,0)+Q81+R81</f>
        <v>0</v>
      </c>
      <c r="Q81" s="41">
        <f>IF(K81=X28,AC28,0)+IF(K81=X29,AC29,0)+IF(K81=X30,AC30,0)+IF(K81=X31,AC31,0)+IF(K81=X32,AC32,0)+IF(K81=X33,AC33,0)+IF(K81=X34,AC34,0)+IF(K81=X35,AC35,0)+IF(K81=X36,AC36,0)+IF(K81=X37,AC37,0)+IF(K81=X39,AC39,0)+IF(K81=X40,AC40,0)+IF(K81=X41,AC41,0)+IF(K81=X42,AC42,0)+IF(K81=X43,AC43,0)+IF(K81=X44,AC44,0)+IF(K81=X45,AC45,0)+IF(K81=X46,AC46,0)+IF(K81=X47,AC47,0)+IF(K81=X48,AC48,0)</f>
        <v>0</v>
      </c>
      <c r="R81" s="41">
        <f>IF(K81=X50,AC50,0)+IF(K81=X51,AC51,0)+IF(K81=X52,AC52,0)+IF(K81=X53,AC53,0)+IF(K81=X54,AC54,0)+IF(K81=X55,AC55,0)+IF(K81=X56,AC56,0)+IF(K81=X57,AC57,0)+IF(K81=X58,AC58,0)+IF(K81=X59,AC59,0)+IF(K81=X61,AC61,0)+IF(K81=X62,AC62,0)+IF(K81=X63,AC63,0)+IF(K81=X64,AC64,0)+IF(K81=X65,AC65,0)+IF(K81=X66,AC66,0)+IF(K81=X67,AC67,0)+IF(K81=X68,AC68,0)+IF(K81=X69,AC69,0)+IF(K81=X70,AC70,0)</f>
        <v>0</v>
      </c>
      <c r="S81" s="41">
        <f>IF(K81=X6,AH6,0)+IF(K81=X7,AH7,0)+IF(K81=X8,AH8,0)+IF(K81=X9,AH9,0)+IF(K81=X10,AH10,0)+IF(K81=X11,AH11,0)+IF(K81=X12,AH12,0)+IF(K81=X13,AH13,0)+IF(K81=X14,AH14,0)+IF(K81=X15,AH15,0)+IF(K81=X17,AH17,0)+IF(K81=X18,AH18,0)+IF(K81=X19,AH19,0)+IF(K81=X20,AH20,0)+IF(K81=X21,AH21,0)+IF(K81=X22,AH22,0)+IF(K81=X23,AH23,0)+IF(K81=X24,AH24,0)+IF(K81=X25,AH25,0)+IF(K81=X26,AH26,0)+T81+U81</f>
        <v>0</v>
      </c>
      <c r="T81" s="41">
        <f>IF(K81=X28,AH28,0)+IF(K81=X29,AH29,0)+IF(K81=X30,AH30,0)+IF(K81=X31,AH31,0)+IF(K81=X32,AH32,0)+IF(K81=X33,AH33,0)+IF(K81=X34,AH34,0)+IF(K81=X35,AH35,0)+IF(K81=X36,AH36,0)+IF(K81=X37,AH37,0)+IF(K81=X39,AH39,0)+IF(K81=X40,AH40,0)+IF(K81=X41,AH41,0)+IF(K81=X42,AH42,0)+IF(K81=X43,AH43,0)+IF(K81=X44,AH44,0)+IF(K81=X45,AH45,0)+IF(K81=X46,AH46,0)+IF(K81=X47,AH47,0)+IF(K81=X48,AH48,0)</f>
        <v>0</v>
      </c>
      <c r="U81" s="41">
        <f>IF(K81=X50,AH50,0)+IF(K81=X51,AH51,0)+IF(K81=X52,AH52,0)+IF(K81=X53,AH53,0)+IF(K81=X54,AH54,0)+IF(K81=X55,AH55,0)+IF(K81=X56,AH56,0)+IF(K81=X57,AH57,0)+IF(K81=X58,AH58,0)+IF(K81=X59,AH59,0)+IF(K81=X61,AH61,0)+IF(K81=X62,AH62,0)+IF(K81=X63,AH63,0)+IF(K81=X64,AH64,0)+IF(K81=X65,AH65,0)+IF(K81=X66,AH66,0)+IF(K81=X67,AH67,0)+IF(K81=X68,AH68,0)+IF(K81=X69,AH69,0)+IF(K81=X70,AH70,0)</f>
        <v>0</v>
      </c>
      <c r="V81" s="41">
        <f>[2]DB!AP81</f>
        <v>1</v>
      </c>
      <c r="W81" s="41">
        <f>IF(AND(M81=0,P81=0),V81+1,0)</f>
        <v>2</v>
      </c>
      <c r="X81" s="41">
        <f>[2]DB!AQ81</f>
        <v>9</v>
      </c>
      <c r="Y81" s="41">
        <f>IF(K81=X6,AS6,0)+IF(K81=X7,AS7,0)+IF(K81=X8,AS8,0)+IF(K81=X9,AS9,0)+IF(K81=X10,AS10,0)+IF(K81=X11,AS11,0)+IF(K81=X12,AS12,0)+IF(K81=X13,AS13,0)+IF(K81=X14,AS14,0)+IF(K81=X15,AS15,0)+IF(K81=X17,AS17,0)+IF(K81=X18,AS18,0)+IF(K81=X19,AS19,0)+IF(K81=X20,AS20,0)+IF(K81=X21,AS21,0)+IF(K81=X22,AS22,0)+IF(K81=X23,AS23,0)+IF(K81=X24,AS24,0)+IF(K81=X25,AS25,0)+IF(K81=X26,AS26,0)+Z81+AA81</f>
        <v>4</v>
      </c>
      <c r="Z81" s="41">
        <f>IF(K81=X28,AS28,0)+IF(K81=X29,AS29,0)+IF(K81=X30,AS30,0)+IF(K81=X31,AS31,0)+IF(K81=X32,AS32,0)+IF(K81=X33,AS33,0)+IF(K81=X34,AS34,0)+IF(K81=X35,AS35,0)+IF(K81=X36,AS36,0)+IF(K81=X37,AS37,0)+IF(K81=X39,AS39,0)+IF(K81=X40,AS40,0)+IF(K81=X41,AS41,0)+IF(K81=X42,AS42,0)+IF(K81=X43,AS43,0)+IF(K81=X44,AS44,0)+IF(K81=X45,AS45,0)+IF(K81=X46,AS46,0)+IF(K81=X47,AS47,0)+IF(K81=X48,AS48,0)</f>
        <v>0</v>
      </c>
      <c r="AA81" s="41">
        <f>IF(K81=X50,AS50,0)+IF(K81=X51,AS51,0)+IF(K81=X52,AS52,0)+IF(K81=X53,AS53,0)+IF(K81=X54,AS54,0)+IF(K81=X55,AS55,0)+IF(K81=X56,AS56,0)+IF(K81=X57,AS57,0)+IF(K81=X58,AS58,0)+IF(K81=X59,AS59,0)+IF(K81=X61,AS61,0)+IF(K81=X62,AS62,0)+IF(K81=X63,AS63,0)+IF(K81=X64,AS64,0)+IF(K81=X65,AS65,0)+IF(K81=X66,AS66,0)+IF(K81=X67,AS67,0)+IF(K81=X68,AS68,0)+IF(K81=X69,AS69,0)+IF(K81=X70,AS70,0)</f>
        <v>0</v>
      </c>
      <c r="AB81" s="41">
        <f>IF(OR(M81=1,P81=1),0,IF(S81=1,X81,X81+Y81))</f>
        <v>13</v>
      </c>
      <c r="AC81" s="41">
        <f>[2]DB!AR81</f>
        <v>3</v>
      </c>
      <c r="AD81" s="41">
        <f>IF(K81=E82,H82,0)+IF(K81=E83,H83,0)+IF(K81=E84,H84,0)+IF(K81=F82,G82,0)+IF(K81=F83,G83,0)+IF(K81=F84,G84,0)</f>
        <v>2</v>
      </c>
      <c r="AE81" s="41">
        <f>IF(OR(M81=1,P81=1),0,AC81+AD81)</f>
        <v>5</v>
      </c>
      <c r="AF81" s="41">
        <f>[2]DB!AS81</f>
        <v>3</v>
      </c>
      <c r="AG81" s="41">
        <f>IF(OR(M81=1,P81=1,S81=1),0,IF(Y81&gt;AD81,3,IF(Y81=AD81,1,0)))</f>
        <v>3</v>
      </c>
      <c r="AH81" s="41">
        <f>IF(OR(M81=1,P81=1),0,IF(S81=1,AF81,AF81+AG81))</f>
        <v>6</v>
      </c>
      <c r="AI81" s="41">
        <f>[2]DB!AM81</f>
        <v>1</v>
      </c>
      <c r="AJ81" s="41">
        <f>RANK(AK81,AK81:AK85,0)</f>
        <v>1</v>
      </c>
      <c r="AK81" s="41">
        <f>(AH81*10000)+(AB81*100)-(AE81*1)</f>
        <v>61295</v>
      </c>
      <c r="AL81" s="42">
        <f>IF(AK81=AK81,IF(K81&gt;K81,1,0),0)+IF(AK81=AK82,IF(K81&gt;K82,1,0),0)+IF(AK81=AK83,IF(K81&gt;K83,1,0),0)+IF(AK81=AK84,IF(K81&gt;K84,1,0),0)+IF(AK81=AK85,IF(K81&gt;K85,1,0),0)+AJ81</f>
        <v>1</v>
      </c>
      <c r="AM81" s="43">
        <f>IF(AL81=1,AJ81,0)+IF(AL82=1,AJ82,0)+IF(AL83=1,AJ83,0)+IF(AL84=1,AJ84,0)+IF(AL85=1,AJ85,0)</f>
        <v>1</v>
      </c>
      <c r="AN81" s="41" t="str">
        <f>IF(AL81=1,K81,IF(AL82=1,K82,IF(AL83=1,K83,IF(AL84=1,K84,K85))))</f>
        <v>Benbo</v>
      </c>
      <c r="AO81" s="41" t="str">
        <f>IF(AL81=1,L81,IF(AL82=1,L82,IF(AL83=1,L83,IF(AL84=1,L84,L85))))</f>
        <v>(1)</v>
      </c>
      <c r="AP81" s="41">
        <f>IF(AL81=1,W81,0)+IF(AL82=1,W82,0)+IF(AL83=1,W83,0)+IF(AL84=1,W84,0)+IF(AL85=1,W85,0)</f>
        <v>2</v>
      </c>
      <c r="AQ81" s="41">
        <f>IF(AL81=1,AB81,0)+IF(AL82=1,AB82,0)+IF(AL83=1,AB83,0)+IF(AL84=1,AB84,0)+IF(AL85=1,AB85,0)</f>
        <v>13</v>
      </c>
      <c r="AR81" s="41">
        <f>IF(AL81=1,AE81,0)+IF(AL82=1,AE82,0)+IF(AL83=1,AE83,0)+IF(AL84=1,AE84,0)+IF(AL85=1,AE85,0)</f>
        <v>5</v>
      </c>
      <c r="AS81" s="42">
        <f>IF(AL81=1,AH81,0)+IF(AL82=1,AH82,0)+IF(AL83=1,AH83,0)+IF(AL84=1,AH84,0)+IF(AL85=1,AH85,0)</f>
        <v>6</v>
      </c>
    </row>
    <row r="82" spans="1:45" x14ac:dyDescent="0.15">
      <c r="A82" s="32" t="str">
        <f>[2]DB!E82</f>
        <v>LUFCMOT</v>
      </c>
      <c r="B82" s="32" t="str">
        <f>[2]DB!F82</f>
        <v>Percy</v>
      </c>
      <c r="C82" s="32">
        <f>[2]DB!G82</f>
        <v>5</v>
      </c>
      <c r="D82" s="32">
        <f>[2]DB!H82</f>
        <v>8</v>
      </c>
      <c r="E82" s="32" t="str">
        <f>[2]DB!I82</f>
        <v>Lucky</v>
      </c>
      <c r="F82" s="32" t="str">
        <f>[2]DB!J82</f>
        <v>Benbo</v>
      </c>
      <c r="G82" s="32">
        <f>IF(E82=K81,Y81,0)+IF(E82=K82,Y82,0)+IF(E82=K83,Y83,0)+IF(E82=K84,Y84,0)+IF(E82=K85,Y85,0)</f>
        <v>2</v>
      </c>
      <c r="H82" s="32">
        <f>IF(F82=K81,Y81,0)+IF(F82=K82,Y82,0)+IF(F82=K83,Y83,0)+IF(F82=K84,Y84,0)+IF(F82=K85,Y85,0)</f>
        <v>4</v>
      </c>
      <c r="I82" s="32" t="str">
        <f>'[3]Liga Cup - Spilleplan'!A23</f>
        <v>Lucky</v>
      </c>
      <c r="J82" s="32" t="str">
        <f>'[3]Liga Cup - Spilleplan'!G23</f>
        <v>Percy</v>
      </c>
      <c r="K82" s="43" t="str">
        <f>[2]DB!AN82</f>
        <v>Percy</v>
      </c>
      <c r="L82" s="41" t="str">
        <f>[2]DB!AO82</f>
        <v>(2)</v>
      </c>
      <c r="M82" s="41">
        <f>IF(K82=X6,AA6,0)+IF(K82=X7,AA7,0)+IF(K82=X8,AA8,0)+IF(K82=X9,AA9,0)+IF(K82=X10,AA10,0)+IF(K82=X11,AA11,0)+IF(K82=X12,AA12,0)+IF(K82=X13,AA13,0)+IF(K82=X14,AA14,0)+IF(K82=X15,AA15,0)+IF(K82=X17,AA17,0)+IF(K82=X18,AA18,0)+IF(K82=X19,AA19,0)+IF(K82=X20,AA20,0)+IF(K82=X21,AA21,0)+IF(K82=X22,AA22,0)+IF(K82=X23,AA23,0)+IF(K82=X24,AA24,0)+IF(K82=X25,AA25,0)+IF(K82=X26,AA26,0)+N82+O82</f>
        <v>0</v>
      </c>
      <c r="N82" s="41">
        <f>IF(K82=X28,AA28,0)+IF(K82=X29,AA29,0)+IF(K82=X30,AA30,0)+IF(K82=X31,AA31,0)+IF(K82=X32,AA32,0)+IF(K82=X33,AA33,0)+IF(K82=X34,AA34,0)+IF(K82=X35,AA35,0)+IF(K82=X36,AA36,0)+IF(K82=X37,AA37,0)+IF(K82=X39,AA39,0)+IF(K82=X40,AA40,0)+IF(K82=X41,AA41,0)+IF(K82=X42,AA42,0)+IF(K82=X43,AA43,0)+IF(K82=X44,AA44,0)+IF(K82=X45,AA45,0)+IF(K82=X46,AA46,0)+IF(K82=X47,AA47,0)+IF(K82=X48,AA48,0)</f>
        <v>0</v>
      </c>
      <c r="O82" s="41">
        <f>IF(K82=X50,AA50,0)+IF(K82=X51,AA51,0)+IF(K82=X52,AA52,0)+IF(K82=X53,AA53,0)+IF(K82=X54,AA54,0)+IF(K82=X55,AA55,0)+IF(K82=X56,AA56,0)+IF(K82=X57,AA57,0)+IF(K82=X58,AA58,0)+IF(K82=X59,AA59,0)+IF(K82=X61,AA61,0)+IF(K82=X62,AA62,0)+IF(K82=X63,AA63,0)+IF(K82=X64,AA64,0)+IF(K82=X65,AA65,0)+IF(K82=X66,AA66,0)+IF(K82=X67,AA67,0)+IF(K82=X68,AA68,0)+IF(K82=X69,AA69,0)+IF(K82=X70,AA70,0)</f>
        <v>0</v>
      </c>
      <c r="P82" s="41">
        <f>IF(K82=X6,AC6,0)+IF(K82=X7,AC7,0)+IF(K82=X8,AC8,0)+IF(K82=X9,AC9,0)+IF(K82=X10,AC10,0)+IF(K82=X11,AC11,0)+IF(K82=X12,AC12,0)+IF(K82=X13,AC13,0)+IF(K82=X14,AC14,0)+IF(K82=X15,AC15,0)+IF(K82=X17,AC17,0)+IF(K82=X18,AC18,0)+IF(K82=X19,AC19,0)+IF(K82=X20,AC20,0)+IF(K82=X21,AC21,0)+IF(K82=X22,AC22,0)+IF(K82=X23,AC23,0)+IF(K82=X24,AC24,0)+IF(K82=X25,AC25,0)+IF(K82=X26,AC26,0)+Q82+R82</f>
        <v>0</v>
      </c>
      <c r="Q82" s="41">
        <f>IF(K82=X28,AC28,0)+IF(K82=X29,AC29,0)+IF(K82=X30,AC30,0)+IF(K82=X31,AC31,0)+IF(K82=X32,AC32,0)+IF(K82=X33,AC33,0)+IF(K82=X34,AC34,0)+IF(K82=X35,AC35,0)+IF(K82=X36,AC36,0)+IF(K82=X37,AC37,0)+IF(K82=X39,AC39,0)+IF(K82=X40,AC40,0)+IF(K82=X41,AC41,0)+IF(K82=X42,AC42,0)+IF(K82=X43,AC43,0)+IF(K82=X44,AC44,0)+IF(K82=X45,AC45,0)+IF(K82=X46,AC46,0)+IF(K82=X47,AC47,0)+IF(K82=X48,AC48,0)</f>
        <v>0</v>
      </c>
      <c r="R82" s="41">
        <f>IF(K82=X50,AC50,0)+IF(K82=X51,AC51,0)+IF(K82=X52,AC52,0)+IF(K82=X53,AC53,0)+IF(K82=X54,AC54,0)+IF(K82=X55,AC55,0)+IF(K82=X56,AC56,0)+IF(K82=X57,AC57,0)+IF(K82=X58,AC58,0)+IF(K82=X59,AC59,0)+IF(K82=X61,AC61,0)+IF(K82=X62,AC62,0)+IF(K82=X63,AC63,0)+IF(K82=X64,AC64,0)+IF(K82=X65,AC65,0)+IF(K82=X66,AC66,0)+IF(K82=X67,AC67,0)+IF(K82=X68,AC68,0)+IF(K82=X69,AC69,0)+IF(K82=X70,AC70,0)</f>
        <v>0</v>
      </c>
      <c r="S82" s="41">
        <f>IF(K82=X6,AH6,0)+IF(K82=X7,AH7,0)+IF(K82=X8,AH8,0)+IF(K82=X9,AH9,0)+IF(K82=X10,AH10,0)+IF(K82=X11,AH11,0)+IF(K82=X12,AH12,0)+IF(K82=X13,AH13,0)+IF(K82=X14,AH14,0)+IF(K82=X15,AH15,0)+IF(K82=X17,AH17,0)+IF(K82=X18,AH18,0)+IF(K82=X19,AH19,0)+IF(K82=X20,AH20,0)+IF(K82=X21,AH21,0)+IF(K82=X22,AH22,0)+IF(K82=X23,AH23,0)+IF(K82=X24,AH24,0)+IF(K82=X25,AH25,0)+IF(K82=X26,AH26,0)+T82+U82</f>
        <v>0</v>
      </c>
      <c r="T82" s="41">
        <f>IF(K82=X28,AH28,0)+IF(K82=X29,AH29,0)+IF(K82=X30,AH30,0)+IF(K82=X31,AH31,0)+IF(K82=X32,AH32,0)+IF(K82=X33,AH33,0)+IF(K82=X34,AH34,0)+IF(K82=X35,AH35,0)+IF(K82=X36,AH36,0)+IF(K82=X37,AH37,0)+IF(K82=X39,AH39,0)+IF(K82=X40,AH40,0)+IF(K82=X41,AH41,0)+IF(K82=X42,AH42,0)+IF(K82=X43,AH43,0)+IF(K82=X44,AH44,0)+IF(K82=X45,AH45,0)+IF(K82=X46,AH46,0)+IF(K82=X47,AH47,0)+IF(K82=X48,AH48,0)</f>
        <v>0</v>
      </c>
      <c r="U82" s="41">
        <f>IF(K82=X50,AH50,0)+IF(K82=X51,AH51,0)+IF(K82=X52,AH52,0)+IF(K82=X53,AH53,0)+IF(K82=X54,AH54,0)+IF(K82=X55,AH55,0)+IF(K82=X56,AH56,0)+IF(K82=X57,AH57,0)+IF(K82=X58,AH58,0)+IF(K82=X59,AH59,0)+IF(K82=X61,AH61,0)+IF(K82=X62,AH62,0)+IF(K82=X63,AH63,0)+IF(K82=X64,AH64,0)+IF(K82=X65,AH65,0)+IF(K82=X66,AH66,0)+IF(K82=X67,AH67,0)+IF(K82=X68,AH68,0)+IF(K82=X69,AH69,0)+IF(K82=X70,AH70,0)</f>
        <v>0</v>
      </c>
      <c r="V82" s="41">
        <f>[2]DB!AP82</f>
        <v>1</v>
      </c>
      <c r="W82" s="41">
        <f>IF(AND(M82=0,P82=0),V82+1,0)</f>
        <v>2</v>
      </c>
      <c r="X82" s="41">
        <f>[2]DB!AQ82</f>
        <v>8</v>
      </c>
      <c r="Y82" s="41">
        <f>IF(K82=X6,AS6,0)+IF(K82=X7,AS7,0)+IF(K82=X8,AS8,0)+IF(K82=X9,AS9,0)+IF(K82=X10,AS10,0)+IF(K82=X11,AS11,0)+IF(K82=X12,AS12,0)+IF(K82=X13,AS13,0)+IF(K82=X14,AS14,0)+IF(K82=X15,AS15,0)+IF(K82=X17,AS17,0)+IF(K82=X18,AS18,0)+IF(K82=X19,AS19,0)+IF(K82=X20,AS20,0)+IF(K82=X21,AS21,0)+IF(K82=X22,AS22,0)+IF(K82=X23,AS23,0)+IF(K82=X24,AS24,0)+IF(K82=X25,AS25,0)+IF(K82=X26,AS26,0)+Z82+AA82</f>
        <v>4</v>
      </c>
      <c r="Z82" s="41">
        <f>IF(K82=X28,AS28,0)+IF(K82=X29,AS29,0)+IF(K82=X30,AS30,0)+IF(K82=X31,AS31,0)+IF(K82=X32,AS32,0)+IF(K82=X33,AS33,0)+IF(K82=X34,AS34,0)+IF(K82=X35,AS35,0)+IF(K82=X36,AS36,0)+IF(K82=X37,AS37,0)+IF(K82=X39,AS39,0)+IF(K82=X40,AS40,0)+IF(K82=X41,AS41,0)+IF(K82=X42,AS42,0)+IF(K82=X43,AS43,0)+IF(K82=X44,AS44,0)+IF(K82=X45,AS45,0)+IF(K82=X46,AS46,0)+IF(K82=X47,AS47,0)+IF(K82=X48,AS48,0)</f>
        <v>4</v>
      </c>
      <c r="AA82" s="41">
        <f>IF(K82=X50,AS50,0)+IF(K82=X51,AS51,0)+IF(K82=X52,AS52,0)+IF(K82=X53,AS53,0)+IF(K82=X54,AS54,0)+IF(K82=X55,AS55,0)+IF(K82=X56,AS56,0)+IF(K82=X57,AS57,0)+IF(K82=X58,AS58,0)+IF(K82=X59,AS59,0)+IF(K82=X61,AS61,0)+IF(K82=X62,AS62,0)+IF(K82=X63,AS63,0)+IF(K82=X64,AS64,0)+IF(K82=X65,AS65,0)+IF(K82=X66,AS66,0)+IF(K82=X67,AS67,0)+IF(K82=X68,AS68,0)+IF(K82=X69,AS69,0)+IF(K82=X70,AS70,0)</f>
        <v>0</v>
      </c>
      <c r="AB82" s="41">
        <f>IF(OR(M82=1,P82=1),0,IF(S82=1,X82,X82+Y82))</f>
        <v>12</v>
      </c>
      <c r="AC82" s="41">
        <f>[2]DB!AR82</f>
        <v>5</v>
      </c>
      <c r="AD82" s="41">
        <f>IF(K82=E82,H82,0)+IF(K82=E83,H83,0)+IF(K82=E84,H84,0)+IF(K82=F82,G82,0)+IF(K82=F83,G83,0)+IF(K82=F84,G84,0)</f>
        <v>3</v>
      </c>
      <c r="AE82" s="41">
        <f>IF(OR(M82=1,P82=1),0,AC82+AD82)</f>
        <v>8</v>
      </c>
      <c r="AF82" s="41">
        <f>[2]DB!AS82</f>
        <v>3</v>
      </c>
      <c r="AG82" s="41">
        <f>IF(OR(M82=1,P82=1,S82=1),0,IF(Y82&gt;AD82,3,IF(Y82=AD82,1,0)))</f>
        <v>3</v>
      </c>
      <c r="AH82" s="41">
        <f>IF(OR(M82=1,P82=1),0,IF(S82=1,AF82,AF82+AG82))</f>
        <v>6</v>
      </c>
      <c r="AI82" s="41">
        <f>[2]DB!AM82</f>
        <v>2</v>
      </c>
      <c r="AJ82" s="41">
        <f>RANK(AK82,AK81:AK85,0)</f>
        <v>2</v>
      </c>
      <c r="AK82" s="41">
        <f>(AH82*10000)+(AB82*100)-(AE82*1)</f>
        <v>61192</v>
      </c>
      <c r="AL82" s="42">
        <f>IF(AK82=AK81,IF(K82&gt;K81,1,0),0)+IF(AK82=AK82,IF(K82&gt;K82,1,0),0)+IF(AK82=AK83,IF(K82&gt;K83,1,0),0)+IF(AK82=AK84,IF(K82&gt;K84,1,0),0)+IF(AK82=AK85,IF(K82&gt;K85,1,0),0)+AJ82</f>
        <v>2</v>
      </c>
      <c r="AM82" s="43">
        <f>IF(AL81=2,AJ81,0)+IF(AL82=2,AJ82,0)+IF(AL83=2,AJ83,0)+IF(AL84=2,AJ84,0)+IF(AL85=2,AJ85,0)</f>
        <v>2</v>
      </c>
      <c r="AN82" s="41" t="str">
        <f>IF(AL81=2,K81,IF(AL82=2,K82,IF(AL83=2,K83,IF(AL84=2,K84,K85))))</f>
        <v>Percy</v>
      </c>
      <c r="AO82" s="41" t="str">
        <f>IF(AL81=2,L81,IF(AL82=2,L82,IF(AL83=2,L83,IF(AL84=2,L84,L85))))</f>
        <v>(2)</v>
      </c>
      <c r="AP82" s="41">
        <f>IF(AL81=2,W81,0)+IF(AL82=2,W82,0)+IF(AL83=2,W83,0)+IF(AL84=2,W84,0)+IF(AL85=2,W85,0)</f>
        <v>2</v>
      </c>
      <c r="AQ82" s="41">
        <f>IF(AL81=2,AB81,0)+IF(AL82=2,AB82,0)+IF(AL83=2,AB83,0)+IF(AL84=2,AB84,0)+IF(AL85=2,AB85,0)</f>
        <v>12</v>
      </c>
      <c r="AR82" s="41">
        <f>IF(AL81=2,AE81,0)+IF(AL82=2,AE82,0)+IF(AL83=2,AE83,0)+IF(AL84=2,AE84,0)+IF(AL85=2,AE85,0)</f>
        <v>8</v>
      </c>
      <c r="AS82" s="42">
        <f>IF(AL81=2,AH81,0)+IF(AL82=2,AH82,0)+IF(AL83=2,AH83,0)+IF(AL84=2,AH84,0)+IF(AL85=2,AH85,0)</f>
        <v>6</v>
      </c>
    </row>
    <row r="83" spans="1:45" x14ac:dyDescent="0.15">
      <c r="A83" s="32" t="str">
        <f>[2]DB!E83</f>
        <v>Schøn</v>
      </c>
      <c r="B83" s="32" t="str">
        <f>[2]DB!F83</f>
        <v>Benbo</v>
      </c>
      <c r="C83" s="32">
        <f>[2]DB!G83</f>
        <v>3</v>
      </c>
      <c r="D83" s="32">
        <f>[2]DB!H83</f>
        <v>9</v>
      </c>
      <c r="E83" s="32" t="str">
        <f>[2]DB!I83</f>
        <v>Schøn</v>
      </c>
      <c r="F83" s="32" t="str">
        <f>[2]DB!J83</f>
        <v>Percy</v>
      </c>
      <c r="G83" s="32">
        <f>IF(E83=K81,Y81,0)+IF(E83=K82,Y82,0)+IF(E83=K83,Y83,0)+IF(E83=K84,Y84,0)+IF(E83=K85,Y85,0)</f>
        <v>3</v>
      </c>
      <c r="H83" s="32">
        <f>IF(F83=K81,Y81,0)+IF(F83=K82,Y82,0)+IF(F83=K83,Y83,0)+IF(F83=K84,Y84,0)+IF(F83=K85,Y85,0)</f>
        <v>4</v>
      </c>
      <c r="I83" s="32" t="str">
        <f>'[3]Liga Cup - Spilleplan'!A24</f>
        <v>LUFCMOT</v>
      </c>
      <c r="J83" s="32" t="str">
        <f>'[3]Liga Cup - Spilleplan'!G24</f>
        <v>Schøn</v>
      </c>
      <c r="K83" s="43" t="str">
        <f>[2]DB!AN83</f>
        <v>Lucky</v>
      </c>
      <c r="L83" s="41" t="str">
        <f>[2]DB!AO83</f>
        <v>(3)</v>
      </c>
      <c r="M83" s="41">
        <f>IF(K83=X6,AA6,0)+IF(K83=X7,AA7,0)+IF(K83=X8,AA8,0)+IF(K83=X9,AA9,0)+IF(K83=X10,AA10,0)+IF(K83=X11,AA11,0)+IF(K83=X12,AA12,0)+IF(K83=X13,AA13,0)+IF(K83=X14,AA14,0)+IF(K83=X15,AA15,0)+IF(K83=X17,AA17,0)+IF(K83=X18,AA18,0)+IF(K83=X19,AA19,0)+IF(K83=X20,AA20,0)+IF(K83=X21,AA21,0)+IF(K83=X22,AA22,0)+IF(K83=X23,AA23,0)+IF(K83=X24,AA24,0)+IF(K83=X25,AA25,0)+IF(K83=X26,AA26,0)+N83+O83</f>
        <v>0</v>
      </c>
      <c r="N83" s="41">
        <f>IF(K83=X28,AA28,0)+IF(K83=X29,AA29,0)+IF(K83=X30,AA30,0)+IF(K83=X31,AA31,0)+IF(K83=X32,AA32,0)+IF(K83=X33,AA33,0)+IF(K83=X34,AA34,0)+IF(K83=X35,AA35,0)+IF(K83=X36,AA36,0)+IF(K83=X37,AA37,0)+IF(K83=X39,AA39,0)+IF(K83=X40,AA40,0)+IF(K83=X41,AA41,0)+IF(K83=X42,AA42,0)+IF(K83=X43,AA43,0)+IF(K83=X44,AA44,0)+IF(K83=X45,AA45,0)+IF(K83=X46,AA46,0)+IF(K83=X47,AA47,0)+IF(K83=X48,AA48,0)</f>
        <v>0</v>
      </c>
      <c r="O83" s="41">
        <f>IF(K83=X50,AA50,0)+IF(K83=X51,AA51,0)+IF(K83=X52,AA52,0)+IF(K83=X53,AA53,0)+IF(K83=X54,AA54,0)+IF(K83=X55,AA55,0)+IF(K83=X56,AA56,0)+IF(K83=X57,AA57,0)+IF(K83=X58,AA58,0)+IF(K83=X59,AA59,0)+IF(K83=X61,AA61,0)+IF(K83=X62,AA62,0)+IF(K83=X63,AA63,0)+IF(K83=X64,AA64,0)+IF(K83=X65,AA65,0)+IF(K83=X66,AA66,0)+IF(K83=X67,AA67,0)+IF(K83=X68,AA68,0)+IF(K83=X69,AA69,0)+IF(K83=X70,AA70,0)</f>
        <v>0</v>
      </c>
      <c r="P83" s="41">
        <f>IF(K83=X6,AC6,0)+IF(K83=X7,AC7,0)+IF(K83=X8,AC8,0)+IF(K83=X9,AC9,0)+IF(K83=X10,AC10,0)+IF(K83=X11,AC11,0)+IF(K83=X12,AC12,0)+IF(K83=X13,AC13,0)+IF(K83=X14,AC14,0)+IF(K83=X15,AC15,0)+IF(K83=X17,AC17,0)+IF(K83=X18,AC18,0)+IF(K83=X19,AC19,0)+IF(K83=X20,AC20,0)+IF(K83=X21,AC21,0)+IF(K83=X22,AC22,0)+IF(K83=X23,AC23,0)+IF(K83=X24,AC24,0)+IF(K83=X25,AC25,0)+IF(K83=X26,AC26,0)+Q83+R83</f>
        <v>0</v>
      </c>
      <c r="Q83" s="41">
        <f>IF(K83=X28,AC28,0)+IF(K83=X29,AC29,0)+IF(K83=X30,AC30,0)+IF(K83=X31,AC31,0)+IF(K83=X32,AC32,0)+IF(K83=X33,AC33,0)+IF(K83=X34,AC34,0)+IF(K83=X35,AC35,0)+IF(K83=X36,AC36,0)+IF(K83=X37,AC37,0)+IF(K83=X39,AC39,0)+IF(K83=X40,AC40,0)+IF(K83=X41,AC41,0)+IF(K83=X42,AC42,0)+IF(K83=X43,AC43,0)+IF(K83=X44,AC44,0)+IF(K83=X45,AC45,0)+IF(K83=X46,AC46,0)+IF(K83=X47,AC47,0)+IF(K83=X48,AC48,0)</f>
        <v>0</v>
      </c>
      <c r="R83" s="41">
        <f>IF(K83=X50,AC50,0)+IF(K83=X51,AC51,0)+IF(K83=X52,AC52,0)+IF(K83=X53,AC53,0)+IF(K83=X54,AC54,0)+IF(K83=X55,AC55,0)+IF(K83=X56,AC56,0)+IF(K83=X57,AC57,0)+IF(K83=X58,AC58,0)+IF(K83=X59,AC59,0)+IF(K83=X61,AC61,0)+IF(K83=X62,AC62,0)+IF(K83=X63,AC63,0)+IF(K83=X64,AC64,0)+IF(K83=X65,AC65,0)+IF(K83=X66,AC66,0)+IF(K83=X67,AC67,0)+IF(K83=X68,AC68,0)+IF(K83=X69,AC69,0)+IF(K83=X70,AC70,0)</f>
        <v>0</v>
      </c>
      <c r="S83" s="41">
        <f>IF(K83=X6,AH6,0)+IF(K83=X7,AH7,0)+IF(K83=X8,AH8,0)+IF(K83=X9,AH9,0)+IF(K83=X10,AH10,0)+IF(K83=X11,AH11,0)+IF(K83=X12,AH12,0)+IF(K83=X13,AH13,0)+IF(K83=X14,AH14,0)+IF(K83=X15,AH15,0)+IF(K83=X17,AH17,0)+IF(K83=X18,AH18,0)+IF(K83=X19,AH19,0)+IF(K83=X20,AH20,0)+IF(K83=X21,AH21,0)+IF(K83=X22,AH22,0)+IF(K83=X23,AH23,0)+IF(K83=X24,AH24,0)+IF(K83=X25,AH25,0)+IF(K83=X26,AH26,0)+T83+U83</f>
        <v>0</v>
      </c>
      <c r="T83" s="41">
        <f>IF(K83=X28,AH28,0)+IF(K83=X29,AH29,0)+IF(K83=X30,AH30,0)+IF(K83=X31,AH31,0)+IF(K83=X32,AH32,0)+IF(K83=X33,AH33,0)+IF(K83=X34,AH34,0)+IF(K83=X35,AH35,0)+IF(K83=X36,AH36,0)+IF(K83=X37,AH37,0)+IF(K83=X39,AH39,0)+IF(K83=X40,AH40,0)+IF(K83=X41,AH41,0)+IF(K83=X42,AH42,0)+IF(K83=X43,AH43,0)+IF(K83=X44,AH44,0)+IF(K83=X45,AH45,0)+IF(K83=X46,AH46,0)+IF(K83=X47,AH47,0)+IF(K83=X48,AH48,0)</f>
        <v>0</v>
      </c>
      <c r="U83" s="41">
        <f>IF(K83=X50,AH50,0)+IF(K83=X51,AH51,0)+IF(K83=X52,AH52,0)+IF(K83=X53,AH53,0)+IF(K83=X54,AH54,0)+IF(K83=X55,AH55,0)+IF(K83=X56,AH56,0)+IF(K83=X57,AH57,0)+IF(K83=X58,AH58,0)+IF(K83=X59,AH59,0)+IF(K83=X61,AH61,0)+IF(K83=X62,AH62,0)+IF(K83=X63,AH63,0)+IF(K83=X64,AH64,0)+IF(K83=X65,AH65,0)+IF(K83=X66,AH66,0)+IF(K83=X67,AH67,0)+IF(K83=X68,AH68,0)+IF(K83=X69,AH69,0)+IF(K83=X70,AH70,0)</f>
        <v>0</v>
      </c>
      <c r="V83" s="41">
        <f>[2]DB!AP83</f>
        <v>1</v>
      </c>
      <c r="W83" s="41">
        <f>IF(AND(M83=0,P83=0),V83+1,0)</f>
        <v>2</v>
      </c>
      <c r="X83" s="41">
        <f>[2]DB!AQ83</f>
        <v>5</v>
      </c>
      <c r="Y83" s="41">
        <f>IF(K83=X6,AS6,0)+IF(K83=X7,AS7,0)+IF(K83=X8,AS8,0)+IF(K83=X9,AS9,0)+IF(K83=X10,AS10,0)+IF(K83=X11,AS11,0)+IF(K83=X12,AS12,0)+IF(K83=X13,AS13,0)+IF(K83=X14,AS14,0)+IF(K83=X15,AS15,0)+IF(K83=X17,AS17,0)+IF(K83=X18,AS18,0)+IF(K83=X19,AS19,0)+IF(K83=X20,AS20,0)+IF(K83=X21,AS21,0)+IF(K83=X22,AS22,0)+IF(K83=X23,AS23,0)+IF(K83=X24,AS24,0)+IF(K83=X25,AS25,0)+IF(K83=X26,AS26,0)+Z83+AA83</f>
        <v>2</v>
      </c>
      <c r="Z83" s="41">
        <f>IF(K83=X28,AS28,0)+IF(K83=X29,AS29,0)+IF(K83=X30,AS30,0)+IF(K83=X31,AS31,0)+IF(K83=X32,AS32,0)+IF(K83=X33,AS33,0)+IF(K83=X34,AS34,0)+IF(K83=X35,AS35,0)+IF(K83=X36,AS36,0)+IF(K83=X37,AS37,0)+IF(K83=X39,AS39,0)+IF(K83=X40,AS40,0)+IF(K83=X41,AS41,0)+IF(K83=X42,AS42,0)+IF(K83=X43,AS43,0)+IF(K83=X44,AS44,0)+IF(K83=X45,AS45,0)+IF(K83=X46,AS46,0)+IF(K83=X47,AS47,0)+IF(K83=X48,AS48,0)</f>
        <v>0</v>
      </c>
      <c r="AA83" s="41">
        <f>IF(K83=X50,AS50,0)+IF(K83=X51,AS51,0)+IF(K83=X52,AS52,0)+IF(K83=X53,AS53,0)+IF(K83=X54,AS54,0)+IF(K83=X55,AS55,0)+IF(K83=X56,AS56,0)+IF(K83=X57,AS57,0)+IF(K83=X58,AS58,0)+IF(K83=X59,AS59,0)+IF(K83=X61,AS61,0)+IF(K83=X62,AS62,0)+IF(K83=X63,AS63,0)+IF(K83=X64,AS64,0)+IF(K83=X65,AS65,0)+IF(K83=X66,AS66,0)+IF(K83=X67,AS67,0)+IF(K83=X68,AS68,0)+IF(K83=X69,AS69,0)+IF(K83=X70,AS70,0)</f>
        <v>2</v>
      </c>
      <c r="AB83" s="41">
        <f>IF(OR(M83=1,P83=1),0,IF(S83=1,X83,X83+Y83))</f>
        <v>7</v>
      </c>
      <c r="AC83" s="41">
        <f>[2]DB!AR83</f>
        <v>7</v>
      </c>
      <c r="AD83" s="41">
        <f>IF(K83=E82,H82,0)+IF(K83=E83,H83,0)+IF(K83=E84,H84,0)+IF(K83=F82,G82,0)+IF(K83=F83,G83,0)+IF(K83=F84,G84,0)</f>
        <v>4</v>
      </c>
      <c r="AE83" s="41">
        <f>IF(OR(M83=1,P83=1),0,AC83+AD83)</f>
        <v>11</v>
      </c>
      <c r="AF83" s="41">
        <f>[2]DB!AS83</f>
        <v>0</v>
      </c>
      <c r="AG83" s="41">
        <f>IF(OR(M83=1,P83=1,S83=1),0,IF(Y83&gt;AD83,3,IF(Y83=AD83,1,0)))</f>
        <v>0</v>
      </c>
      <c r="AH83" s="41">
        <f>IF(OR(M83=1,P83=1),0,IF(S83=1,AF83,AF83+AG83))</f>
        <v>0</v>
      </c>
      <c r="AI83" s="41">
        <f>[2]DB!AM83</f>
        <v>3</v>
      </c>
      <c r="AJ83" s="41">
        <f>RANK(AK83,AK81:AK85,0)</f>
        <v>4</v>
      </c>
      <c r="AK83" s="41">
        <f>(AH83*10000)+(AB83*100)-(AE83*1)</f>
        <v>689</v>
      </c>
      <c r="AL83" s="42">
        <f>IF(AK83=AK81,IF(K83&gt;K81,1,0),0)+IF(AK83=AK82,IF(K83&gt;K82,1,0),0)+IF(AK83=AK83,IF(K83&gt;K83,1,0),0)+IF(AK83=AK84,IF(K83&gt;K84,1,0),0)+IF(AK83=AK85,IF(K83&gt;K85,1,0),0)+AJ83</f>
        <v>4</v>
      </c>
      <c r="AM83" s="43">
        <f>IF(AL81=3,AJ81,0)+IF(AL82=3,AJ82,0)+IF(AL83=3,AJ83,0)+IF(AL84=3,AJ84,0)+IF(AL85=3,AJ85,0)</f>
        <v>3</v>
      </c>
      <c r="AN83" s="41" t="str">
        <f>IF(AL81=3,K81,IF(AL82=3,K82,IF(AL83=3,K83,IF(AL84=3,K84,K85))))</f>
        <v>LUFCMOT</v>
      </c>
      <c r="AO83" s="41" t="str">
        <f>IF(AL81=3,L81,IF(AL82=3,L82,IF(AL83=3,L83,IF(AL84=3,L84,L85))))</f>
        <v>(3)</v>
      </c>
      <c r="AP83" s="41">
        <f>IF(AL81=3,W81,0)+IF(AL82=3,W82,0)+IF(AL83=3,W83,0)+IF(AL84=3,W84,0)+IF(AL85=3,W85,0)</f>
        <v>2</v>
      </c>
      <c r="AQ83" s="41">
        <f>IF(AL81=3,AB81,0)+IF(AL82=3,AB82,0)+IF(AL83=3,AB83,0)+IF(AL84=3,AB84,0)+IF(AL85=3,AB85,0)</f>
        <v>9</v>
      </c>
      <c r="AR83" s="41">
        <f>IF(AL81=3,AE81,0)+IF(AL82=3,AE82,0)+IF(AL83=3,AE83,0)+IF(AL84=3,AE84,0)+IF(AL85=3,AE85,0)</f>
        <v>12</v>
      </c>
      <c r="AS83" s="42">
        <f>IF(AL81=3,AH81,0)+IF(AL82=3,AH82,0)+IF(AL83=3,AH83,0)+IF(AL84=3,AH84,0)+IF(AL85=3,AH85,0)</f>
        <v>1</v>
      </c>
    </row>
    <row r="84" spans="1:45" x14ac:dyDescent="0.15">
      <c r="A84" s="32" t="str">
        <f>[2]DB!E84</f>
        <v>Lucky</v>
      </c>
      <c r="B84" s="32" t="str">
        <f>[2]DB!F84</f>
        <v>Reserve</v>
      </c>
      <c r="C84" s="32">
        <f>[2]DB!G84</f>
        <v>5</v>
      </c>
      <c r="D84" s="32">
        <f>[2]DB!H84</f>
        <v>7</v>
      </c>
      <c r="E84" s="32" t="str">
        <f>[2]DB!I84</f>
        <v>LUFCMOT</v>
      </c>
      <c r="F84" s="32" t="str">
        <f>[2]DB!J84</f>
        <v>Reserve</v>
      </c>
      <c r="G84" s="32">
        <f>IF(E84=K81,Y81,0)+IF(E84=K82,Y82,0)+IF(E84=K83,Y83,0)+IF(E84=K84,Y84,0)+IF(E84=K85,Y85,0)</f>
        <v>4</v>
      </c>
      <c r="H84" s="32">
        <f>G90</f>
        <v>4</v>
      </c>
      <c r="I84" s="32" t="str">
        <f>'[3]Liga Cup - Spilleplan'!A25</f>
        <v>Benbo</v>
      </c>
      <c r="J84" s="32" t="str">
        <f>'[3]Liga Cup - Spilleplan'!G25</f>
        <v>Reserve</v>
      </c>
      <c r="K84" s="43" t="str">
        <f>[2]DB!AN84</f>
        <v>LUFCMOT</v>
      </c>
      <c r="L84" s="41" t="str">
        <f>[2]DB!AO84</f>
        <v>(3)</v>
      </c>
      <c r="M84" s="41">
        <f>IF(K84=X6,AA6,0)+IF(K84=X7,AA7,0)+IF(K84=X8,AA8,0)+IF(K84=X9,AA9,0)+IF(K84=X10,AA10,0)+IF(K84=X11,AA11,0)+IF(K84=X12,AA12,0)+IF(K84=X13,AA13,0)+IF(K84=X14,AA14,0)+IF(K84=X15,AA15,0)+IF(K84=X17,AA17,0)+IF(K84=X18,AA18,0)+IF(K84=X19,AA19,0)+IF(K84=X20,AA20,0)+IF(K84=X21,AA21,0)+IF(K84=X22,AA22,0)+IF(K84=X23,AA23,0)+IF(K84=X24,AA24,0)+IF(K84=X25,AA25,0)+IF(K84=X26,AA26,0)+N84+O84</f>
        <v>0</v>
      </c>
      <c r="N84" s="41">
        <f>IF(K84=X28,AA28,0)+IF(K84=X29,AA29,0)+IF(K84=X30,AA30,0)+IF(K84=X31,AA31,0)+IF(K84=X32,AA32,0)+IF(K84=X33,AA33,0)+IF(K84=X34,AA34,0)+IF(K84=X35,AA35,0)+IF(K84=X36,AA36,0)+IF(K84=X37,AA37,0)+IF(K84=X39,AA39,0)+IF(K84=X40,AA40,0)+IF(K84=X41,AA41,0)+IF(K84=X42,AA42,0)+IF(K84=X43,AA43,0)+IF(K84=X44,AA44,0)+IF(K84=X45,AA45,0)+IF(K84=X46,AA46,0)+IF(K84=X47,AA47,0)+IF(K84=X48,AA48,0)</f>
        <v>0</v>
      </c>
      <c r="O84" s="41">
        <f>IF(K84=X50,AA50,0)+IF(K84=X51,AA51,0)+IF(K84=X52,AA52,0)+IF(K84=X53,AA53,0)+IF(K84=X54,AA54,0)+IF(K84=X55,AA55,0)+IF(K84=X56,AA56,0)+IF(K84=X57,AA57,0)+IF(K84=X58,AA58,0)+IF(K84=X59,AA59,0)+IF(K84=X61,AA61,0)+IF(K84=X62,AA62,0)+IF(K84=X63,AA63,0)+IF(K84=X64,AA64,0)+IF(K84=X65,AA65,0)+IF(K84=X66,AA66,0)+IF(K84=X67,AA67,0)+IF(K84=X68,AA68,0)+IF(K84=X69,AA69,0)+IF(K84=X70,AA70,0)</f>
        <v>0</v>
      </c>
      <c r="P84" s="41">
        <f>IF(K84=X6,AC6,0)+IF(K84=X7,AC7,0)+IF(K84=X8,AC8,0)+IF(K84=X9,AC9,0)+IF(K84=X10,AC10,0)+IF(K84=X11,AC11,0)+IF(K84=X12,AC12,0)+IF(K84=X13,AC13,0)+IF(K84=X14,AC14,0)+IF(K84=X15,AC15,0)+IF(K84=X17,AC17,0)+IF(K84=X18,AC18,0)+IF(K84=X19,AC19,0)+IF(K84=X20,AC20,0)+IF(K84=X21,AC21,0)+IF(K84=X22,AC22,0)+IF(K84=X23,AC23,0)+IF(K84=X24,AC24,0)+IF(K84=X25,AC25,0)+IF(K84=X26,AC26,0)+Q84+R84</f>
        <v>0</v>
      </c>
      <c r="Q84" s="41">
        <f>IF(K84=X28,AC28,0)+IF(K84=X29,AC29,0)+IF(K84=X30,AC30,0)+IF(K84=X31,AC31,0)+IF(K84=X32,AC32,0)+IF(K84=X33,AC33,0)+IF(K84=X34,AC34,0)+IF(K84=X35,AC35,0)+IF(K84=X36,AC36,0)+IF(K84=X37,AC37,0)+IF(K84=X39,AC39,0)+IF(K84=X40,AC40,0)+IF(K84=X41,AC41,0)+IF(K84=X42,AC42,0)+IF(K84=X43,AC43,0)+IF(K84=X44,AC44,0)+IF(K84=X45,AC45,0)+IF(K84=X46,AC46,0)+IF(K84=X47,AC47,0)+IF(K84=X48,AC48,0)</f>
        <v>0</v>
      </c>
      <c r="R84" s="41">
        <f>IF(K84=X50,AC50,0)+IF(K84=X51,AC51,0)+IF(K84=X52,AC52,0)+IF(K84=X53,AC53,0)+IF(K84=X54,AC54,0)+IF(K84=X55,AC55,0)+IF(K84=X56,AC56,0)+IF(K84=X57,AC57,0)+IF(K84=X58,AC58,0)+IF(K84=X59,AC59,0)+IF(K84=X61,AC61,0)+IF(K84=X62,AC62,0)+IF(K84=X63,AC63,0)+IF(K84=X64,AC64,0)+IF(K84=X65,AC65,0)+IF(K84=X66,AC66,0)+IF(K84=X67,AC67,0)+IF(K84=X68,AC68,0)+IF(K84=X69,AC69,0)+IF(K84=X70,AC70,0)</f>
        <v>0</v>
      </c>
      <c r="S84" s="41">
        <f>IF(K84=X6,AH6,0)+IF(K84=X7,AH7,0)+IF(K84=X8,AH8,0)+IF(K84=X9,AH9,0)+IF(K84=X10,AH10,0)+IF(K84=X11,AH11,0)+IF(K84=X12,AH12,0)+IF(K84=X13,AH13,0)+IF(K84=X14,AH14,0)+IF(K84=X15,AH15,0)+IF(K84=X17,AH17,0)+IF(K84=X18,AH18,0)+IF(K84=X19,AH19,0)+IF(K84=X20,AH20,0)+IF(K84=X21,AH21,0)+IF(K84=X22,AH22,0)+IF(K84=X23,AH23,0)+IF(K84=X24,AH24,0)+IF(K84=X25,AH25,0)+IF(K84=X26,AH26,0)+T84+U84</f>
        <v>0</v>
      </c>
      <c r="T84" s="41">
        <f>IF(K84=X28,AH28,0)+IF(K84=X29,AH29,0)+IF(K84=X30,AH30,0)+IF(K84=X31,AH31,0)+IF(K84=X32,AH32,0)+IF(K84=X33,AH33,0)+IF(K84=X34,AH34,0)+IF(K84=X35,AH35,0)+IF(K84=X36,AH36,0)+IF(K84=X37,AH37,0)+IF(K84=X39,AH39,0)+IF(K84=X40,AH40,0)+IF(K84=X41,AH41,0)+IF(K84=X42,AH42,0)+IF(K84=X43,AH43,0)+IF(K84=X44,AH44,0)+IF(K84=X45,AH45,0)+IF(K84=X46,AH46,0)+IF(K84=X47,AH47,0)+IF(K84=X48,AH48,0)</f>
        <v>0</v>
      </c>
      <c r="U84" s="41">
        <f>IF(K84=X50,AH50,0)+IF(K84=X51,AH51,0)+IF(K84=X52,AH52,0)+IF(K84=X53,AH53,0)+IF(K84=X54,AH54,0)+IF(K84=X55,AH55,0)+IF(K84=X56,AH56,0)+IF(K84=X57,AH57,0)+IF(K84=X58,AH58,0)+IF(K84=X59,AH59,0)+IF(K84=X61,AH61,0)+IF(K84=X62,AH62,0)+IF(K84=X63,AH63,0)+IF(K84=X64,AH64,0)+IF(K84=X65,AH65,0)+IF(K84=X66,AH66,0)+IF(K84=X67,AH67,0)+IF(K84=X68,AH68,0)+IF(K84=X69,AH69,0)+IF(K84=X70,AH70,0)</f>
        <v>0</v>
      </c>
      <c r="V84" s="41">
        <f>[2]DB!AP84</f>
        <v>1</v>
      </c>
      <c r="W84" s="41">
        <f>IF(AND(M84=0,P84=0),V84+1,0)</f>
        <v>2</v>
      </c>
      <c r="X84" s="41">
        <f>[2]DB!AQ84</f>
        <v>5</v>
      </c>
      <c r="Y84" s="41">
        <f>IF(K84=X6,AS6,0)+IF(K84=X7,AS7,0)+IF(K84=X8,AS8,0)+IF(K84=X9,AS9,0)+IF(K84=X10,AS10,0)+IF(K84=X11,AS11,0)+IF(K84=X12,AS12,0)+IF(K84=X13,AS13,0)+IF(K84=X14,AS14,0)+IF(K84=X15,AS15,0)+IF(K84=X17,AS17,0)+IF(K84=X18,AS18,0)+IF(K84=X19,AS19,0)+IF(K84=X20,AS20,0)+IF(K84=X21,AS21,0)+IF(K84=X22,AS22,0)+IF(K84=X23,AS23,0)+IF(K84=X24,AS24,0)+IF(K84=X25,AS25,0)+IF(K84=X26,AS26,0)+Z84+AA84</f>
        <v>4</v>
      </c>
      <c r="Z84" s="41">
        <f>IF(K84=X28,AS28,0)+IF(K84=X29,AS29,0)+IF(K84=X30,AS30,0)+IF(K84=X31,AS31,0)+IF(K84=X32,AS32,0)+IF(K84=X33,AS33,0)+IF(K84=X34,AS34,0)+IF(K84=X35,AS35,0)+IF(K84=X36,AS36,0)+IF(K84=X37,AS37,0)+IF(K84=X39,AS39,0)+IF(K84=X40,AS40,0)+IF(K84=X41,AS41,0)+IF(K84=X42,AS42,0)+IF(K84=X43,AS43,0)+IF(K84=X44,AS44,0)+IF(K84=X45,AS45,0)+IF(K84=X46,AS46,0)+IF(K84=X47,AS47,0)+IF(K84=X48,AS48,0)</f>
        <v>0</v>
      </c>
      <c r="AA84" s="41">
        <f>IF(K84=X50,AS50,0)+IF(K84=X51,AS51,0)+IF(K84=X52,AS52,0)+IF(K84=X53,AS53,0)+IF(K84=X54,AS54,0)+IF(K84=X55,AS55,0)+IF(K84=X56,AS56,0)+IF(K84=X57,AS57,0)+IF(K84=X58,AS58,0)+IF(K84=X59,AS59,0)+IF(K84=X61,AS61,0)+IF(K84=X62,AS62,0)+IF(K84=X63,AS63,0)+IF(K84=X64,AS64,0)+IF(K84=X65,AS65,0)+IF(K84=X66,AS66,0)+IF(K84=X67,AS67,0)+IF(K84=X68,AS68,0)+IF(K84=X69,AS69,0)+IF(K84=X70,AS70,0)</f>
        <v>4</v>
      </c>
      <c r="AB84" s="41">
        <f>IF(OR(M84=1,P84=1),0,IF(S84=1,X84,X84+Y84))</f>
        <v>9</v>
      </c>
      <c r="AC84" s="41">
        <f>[2]DB!AR84</f>
        <v>8</v>
      </c>
      <c r="AD84" s="41">
        <f>IF(K84=E82,H82,0)+IF(K84=E83,H83,0)+IF(K84=E84,H84,0)+IF(K84=F82,G82,0)+IF(K84=F83,G83,0)+IF(K84=F84,G84,0)</f>
        <v>4</v>
      </c>
      <c r="AE84" s="41">
        <f>IF(OR(M84=1,P84=1),0,AC84+AD84)</f>
        <v>12</v>
      </c>
      <c r="AF84" s="41">
        <f>[2]DB!AS84</f>
        <v>0</v>
      </c>
      <c r="AG84" s="41">
        <f>IF(OR(M84=1,P84=1,S84=1),0,IF(Y84&gt;AD84,3,IF(Y84=AD84,1,0)))</f>
        <v>1</v>
      </c>
      <c r="AH84" s="41">
        <f>IF(OR(M84=1,P84=1),0,IF(S84=1,AF84,AF84+AG84))</f>
        <v>1</v>
      </c>
      <c r="AI84" s="41">
        <f>[2]DB!AM84</f>
        <v>4</v>
      </c>
      <c r="AJ84" s="41">
        <f>RANK(AK84,AK81:AK85,0)</f>
        <v>3</v>
      </c>
      <c r="AK84" s="41">
        <f>(AH84*10000)+(AB84*100)-(AE84*1)</f>
        <v>10888</v>
      </c>
      <c r="AL84" s="42">
        <f>IF(AK84=AK81,IF(K84&gt;K81,1,0),0)+IF(AK84=AK82,IF(K84&gt;K82,1,0),0)+IF(AK84=AK83,IF(K84&gt;K83,1,0),0)+IF(AK84=AK84,IF(K84&gt;K84,1,0),0)+IF(AK84=AK85,IF(K84&gt;K85,1,0),0)+AJ84</f>
        <v>3</v>
      </c>
      <c r="AM84" s="43">
        <f>IF(AL81=4,AJ81,0)+IF(AL82=4,AJ82,0)+IF(AL83=4,AJ83,0)+IF(AL84=4,AJ84,0)+IF(AL85=4,AJ85,0)</f>
        <v>4</v>
      </c>
      <c r="AN84" s="41" t="str">
        <f>IF(AL81=4,K81,IF(AL82=4,K82,IF(AL83=4,K83,IF(AL84=4,K84,K85))))</f>
        <v>Lucky</v>
      </c>
      <c r="AO84" s="41" t="str">
        <f>IF(AL81=4,L81,IF(AL82=4,L82,IF(AL83=4,L83,IF(AL84=4,L84,L85))))</f>
        <v>(3)</v>
      </c>
      <c r="AP84" s="41">
        <f>IF(AL81=4,W81,0)+IF(AL82=4,W82,0)+IF(AL83=4,W83,0)+IF(AL84=4,W84,0)+IF(AL85=4,W85,0)</f>
        <v>2</v>
      </c>
      <c r="AQ84" s="41">
        <f>IF(AL81=4,AB81,0)+IF(AL82=4,AB82,0)+IF(AL83=4,AB83,0)+IF(AL84=4,AB84,0)+IF(AL85=4,AB85,0)</f>
        <v>7</v>
      </c>
      <c r="AR84" s="41">
        <f>IF(AL81=4,AE81,0)+IF(AL82=4,AE82,0)+IF(AL83=4,AE83,0)+IF(AL84=4,AE84,0)+IF(AL85=4,AE85,0)</f>
        <v>11</v>
      </c>
      <c r="AS84" s="42">
        <f>IF(AL81=4,AH81,0)+IF(AL82=4,AH82,0)+IF(AL83=4,AH83,0)+IF(AL84=4,AH84,0)+IF(AL85=4,AH85,0)</f>
        <v>0</v>
      </c>
    </row>
    <row r="85" spans="1:45" x14ac:dyDescent="0.15">
      <c r="A85" s="147" t="str">
        <f>[2]DB!E85</f>
        <v>Pulje 2 - Uge 42</v>
      </c>
      <c r="B85" s="147"/>
      <c r="E85" s="147" t="str">
        <f>[2]DB!I85</f>
        <v>Pulje 2 - Uge 43</v>
      </c>
      <c r="F85" s="147"/>
      <c r="I85" s="147" t="str">
        <f>'[3]Liga Cup - Spilleplan'!K22</f>
        <v>Pulje 2 - Uge 44</v>
      </c>
      <c r="J85" s="293"/>
      <c r="K85" s="43" t="str">
        <f>[2]DB!AN85</f>
        <v>Schøn</v>
      </c>
      <c r="L85" s="41" t="str">
        <f>[2]DB!AO85</f>
        <v>(3)</v>
      </c>
      <c r="M85" s="41">
        <f>IF(K85=X6,AA6,0)+IF(K85=X7,AA7,0)+IF(K85=X8,AA8,0)+IF(K85=X9,AA9,0)+IF(K85=X10,AA10,0)+IF(K85=X11,AA11,0)+IF(K85=X12,AA12,0)+IF(K85=X13,AA13,0)+IF(K85=X14,AA14,0)+IF(K85=X15,AA15,0)+IF(K85=X17,AA17,0)+IF(K85=X18,AA18,0)+IF(K85=X19,AA19,0)+IF(K85=X20,AA20,0)+IF(K85=X21,AA21,0)+IF(K85=X22,AA22,0)+IF(K85=X23,AA23,0)+IF(K85=X24,AA24,0)+IF(K85=X25,AA25,0)+IF(K85=X26,AA26,0)+N85+O85</f>
        <v>0</v>
      </c>
      <c r="N85" s="41">
        <f>IF(K85=X28,AA28,0)+IF(K85=X29,AA29,0)+IF(K85=X30,AA30,0)+IF(K85=X31,AA31,0)+IF(K85=X32,AA32,0)+IF(K85=X33,AA33,0)+IF(K85=X34,AA34,0)+IF(K85=X35,AA35,0)+IF(K85=X36,AA36,0)+IF(K85=X37,AA37,0)+IF(K85=X39,AA39,0)+IF(K85=X40,AA40,0)+IF(K85=X41,AA41,0)+IF(K85=X42,AA42,0)+IF(K85=X43,AA43,0)+IF(K85=X44,AA44,0)+IF(K85=X45,AA45,0)+IF(K85=X46,AA46,0)+IF(K85=X47,AA47,0)+IF(K85=X48,AA48,0)</f>
        <v>0</v>
      </c>
      <c r="O85" s="41">
        <f>IF(K85=X50,AA50,0)+IF(K85=X51,AA51,0)+IF(K85=X52,AA52,0)+IF(K85=X53,AA53,0)+IF(K85=X54,AA54,0)+IF(K85=X55,AA55,0)+IF(K85=X56,AA56,0)+IF(K85=X57,AA57,0)+IF(K85=X58,AA58,0)+IF(K85=X59,AA59,0)+IF(K85=X61,AA61,0)+IF(K85=X62,AA62,0)+IF(K85=X63,AA63,0)+IF(K85=X64,AA64,0)+IF(K85=X65,AA65,0)+IF(K85=X66,AA66,0)+IF(K85=X67,AA67,0)+IF(K85=X68,AA68,0)+IF(K85=X69,AA69,0)+IF(K85=X70,AA70,0)</f>
        <v>0</v>
      </c>
      <c r="P85" s="41">
        <f>IF(K85=X6,AC6,0)+IF(K85=X7,AC7,0)+IF(K85=X8,AC8,0)+IF(K85=X9,AC9,0)+IF(K85=X10,AC10,0)+IF(K85=X11,AC11,0)+IF(K85=X12,AC12,0)+IF(K85=X13,AC13,0)+IF(K85=X14,AC14,0)+IF(K85=X15,AC15,0)+IF(K85=X17,AC17,0)+IF(K85=X18,AC18,0)+IF(K85=X19,AC19,0)+IF(K85=X20,AC20,0)+IF(K85=X21,AC21,0)+IF(K85=X22,AC22,0)+IF(K85=X23,AC23,0)+IF(K85=X24,AC24,0)+IF(K85=X25,AC25,0)+IF(K85=X26,AC26,0)+Q85+R85</f>
        <v>0</v>
      </c>
      <c r="Q85" s="41">
        <f>IF(K85=X28,AC28,0)+IF(K85=X29,AC29,0)+IF(K85=X30,AC30,0)+IF(K85=X31,AC31,0)+IF(K85=X32,AC32,0)+IF(K85=X33,AC33,0)+IF(K85=X34,AC34,0)+IF(K85=X35,AC35,0)+IF(K85=X36,AC36,0)+IF(K85=X37,AC37,0)+IF(K85=X39,AC39,0)+IF(K85=X40,AC40,0)+IF(K85=X41,AC41,0)+IF(K85=X42,AC42,0)+IF(K85=X43,AC43,0)+IF(K85=X44,AC44,0)+IF(K85=X45,AC45,0)+IF(K85=X46,AC46,0)+IF(K85=X47,AC47,0)+IF(K85=X48,AC48,0)</f>
        <v>0</v>
      </c>
      <c r="R85" s="41">
        <f>IF(K85=X50,AC50,0)+IF(K85=X51,AC51,0)+IF(K85=X52,AC52,0)+IF(K85=X53,AC53,0)+IF(K85=X54,AC54,0)+IF(K85=X55,AC55,0)+IF(K85=X56,AC56,0)+IF(K85=X57,AC57,0)+IF(K85=X58,AC58,0)+IF(K85=X59,AC59,0)+IF(K85=X61,AC61,0)+IF(K85=X62,AC62,0)+IF(K85=X63,AC63,0)+IF(K85=X64,AC64,0)+IF(K85=X65,AC65,0)+IF(K85=X66,AC66,0)+IF(K85=X67,AC67,0)+IF(K85=X68,AC68,0)+IF(K85=X69,AC69,0)+IF(K85=X70,AC70,0)</f>
        <v>0</v>
      </c>
      <c r="S85" s="41">
        <f>IF(K85=X6,AH6,0)+IF(K85=X7,AH7,0)+IF(K85=X8,AH8,0)+IF(K85=X9,AH9,0)+IF(K85=X10,AH10,0)+IF(K85=X11,AH11,0)+IF(K85=X12,AH12,0)+IF(K85=X13,AH13,0)+IF(K85=X14,AH14,0)+IF(K85=X15,AH15,0)+IF(K85=X17,AH17,0)+IF(K85=X18,AH18,0)+IF(K85=X19,AH19,0)+IF(K85=X20,AH20,0)+IF(K85=X21,AH21,0)+IF(K85=X22,AH22,0)+IF(K85=X23,AH23,0)+IF(K85=X24,AH24,0)+IF(K85=X25,AH25,0)+IF(K85=X26,AH26,0)+T85+U85</f>
        <v>0</v>
      </c>
      <c r="T85" s="41">
        <f>IF(K85=X28,AH28,0)+IF(K85=X29,AH29,0)+IF(K85=X30,AH30,0)+IF(K85=X31,AH31,0)+IF(K85=X32,AH32,0)+IF(K85=X33,AH33,0)+IF(K85=X34,AH34,0)+IF(K85=X35,AH35,0)+IF(K85=X36,AH36,0)+IF(K85=X37,AH37,0)+IF(K85=X39,AH39,0)+IF(K85=X40,AH40,0)+IF(K85=X41,AH41,0)+IF(K85=X42,AH42,0)+IF(K85=X43,AH43,0)+IF(K85=X44,AH44,0)+IF(K85=X45,AH45,0)+IF(K85=X46,AH46,0)+IF(K85=X47,AH47,0)+IF(K85=X48,AH48,0)</f>
        <v>0</v>
      </c>
      <c r="U85" s="41">
        <f>IF(K85=X50,AH50,0)+IF(K85=X51,AH51,0)+IF(K85=X52,AH52,0)+IF(K85=X53,AH53,0)+IF(K85=X54,AH54,0)+IF(K85=X55,AH55,0)+IF(K85=X56,AH56,0)+IF(K85=X57,AH57,0)+IF(K85=X58,AH58,0)+IF(K85=X59,AH59,0)+IF(K85=X61,AH61,0)+IF(K85=X62,AH62,0)+IF(K85=X63,AH63,0)+IF(K85=X64,AH64,0)+IF(K85=X65,AH65,0)+IF(K85=X66,AH66,0)+IF(K85=X67,AH67,0)+IF(K85=X68,AH68,0)+IF(K85=X69,AH69,0)+IF(K85=X70,AH70,0)</f>
        <v>0</v>
      </c>
      <c r="V85" s="41">
        <f>[2]DB!AP85</f>
        <v>1</v>
      </c>
      <c r="W85" s="41">
        <f>IF(AND(M85=0,P85=0),V85+1,0)</f>
        <v>2</v>
      </c>
      <c r="X85" s="41">
        <f>[2]DB!AQ85</f>
        <v>3</v>
      </c>
      <c r="Y85" s="41">
        <f>IF(K85=X6,AS6,0)+IF(K85=X7,AS7,0)+IF(K85=X8,AS8,0)+IF(K85=X9,AS9,0)+IF(K85=X10,AS10,0)+IF(K85=X11,AS11,0)+IF(K85=X12,AS12,0)+IF(K85=X13,AS13,0)+IF(K85=X14,AS14,0)+IF(K85=X15,AS15,0)+IF(K85=X17,AS17,0)+IF(K85=X18,AS18,0)+IF(K85=X19,AS19,0)+IF(K85=X20,AS20,0)+IF(K85=X21,AS21,0)+IF(K85=X22,AS22,0)+IF(K85=X23,AS23,0)+IF(K85=X24,AS24,0)+IF(K85=X25,AS25,0)+IF(K85=X26,AS26,0)+Z85+AA85</f>
        <v>3</v>
      </c>
      <c r="Z85" s="41">
        <f>IF(K85=X28,AS28,0)+IF(K85=X29,AS29,0)+IF(K85=X30,AS30,0)+IF(K85=X31,AS31,0)+IF(K85=X32,AS32,0)+IF(K85=X33,AS33,0)+IF(K85=X34,AS34,0)+IF(K85=X35,AS35,0)+IF(K85=X36,AS36,0)+IF(K85=X37,AS37,0)+IF(K85=X39,AS39,0)+IF(K85=X40,AS40,0)+IF(K85=X41,AS41,0)+IF(K85=X42,AS42,0)+IF(K85=X43,AS43,0)+IF(K85=X44,AS44,0)+IF(K85=X45,AS45,0)+IF(K85=X46,AS46,0)+IF(K85=X47,AS47,0)+IF(K85=X48,AS48,0)</f>
        <v>0</v>
      </c>
      <c r="AA85" s="41">
        <f>IF(K85=X50,AS50,0)+IF(K85=X51,AS51,0)+IF(K85=X52,AS52,0)+IF(K85=X53,AS53,0)+IF(K85=X54,AS54,0)+IF(K85=X55,AS55,0)+IF(K85=X56,AS56,0)+IF(K85=X57,AS57,0)+IF(K85=X58,AS58,0)+IF(K85=X59,AS59,0)+IF(K85=X61,AS61,0)+IF(K85=X62,AS62,0)+IF(K85=X63,AS63,0)+IF(K85=X64,AS64,0)+IF(K85=X65,AS65,0)+IF(K85=X66,AS66,0)+IF(K85=X67,AS67,0)+IF(K85=X68,AS68,0)+IF(K85=X69,AS69,0)+IF(K85=X70,AS70,0)</f>
        <v>3</v>
      </c>
      <c r="AB85" s="41">
        <f>IF(OR(M85=1,P85=1),0,IF(S85=1,X85,X85+Y85))</f>
        <v>6</v>
      </c>
      <c r="AC85" s="41">
        <f>[2]DB!AR85</f>
        <v>9</v>
      </c>
      <c r="AD85" s="41">
        <f>IF(K85=E82,H82,0)+IF(K85=E83,H83,0)+IF(K85=E84,H84,0)+IF(K85=F82,G82,0)+IF(K85=F83,G83,0)+IF(K85=F84,G84,0)</f>
        <v>4</v>
      </c>
      <c r="AE85" s="41">
        <f>IF(OR(M85=1,P85=1),0,AC85+AD85)</f>
        <v>13</v>
      </c>
      <c r="AF85" s="41">
        <f>[2]DB!AS85</f>
        <v>0</v>
      </c>
      <c r="AG85" s="41">
        <f>IF(OR(M85=1,P85=1,S85=1),0,IF(Y85&gt;AD85,3,IF(Y85=AD85,1,0)))</f>
        <v>0</v>
      </c>
      <c r="AH85" s="41">
        <f>IF(OR(M85=1,P85=1),0,IF(S85=1,AF85,AF85+AG85))</f>
        <v>0</v>
      </c>
      <c r="AI85" s="41">
        <f>[2]DB!AM85</f>
        <v>5</v>
      </c>
      <c r="AJ85" s="41">
        <f>RANK(AK85,AK81:AK85,0)</f>
        <v>5</v>
      </c>
      <c r="AK85" s="41">
        <f>(AH85*10000)+(AB85*100)-(AE85*1)</f>
        <v>587</v>
      </c>
      <c r="AL85" s="42">
        <f>IF(AK85=AK81,IF(K85&gt;K81,1,0),0)+IF(AK85=AK82,IF(K85&gt;K82,1,0),0)+IF(AK85=AK83,IF(K85&gt;K83,1,0),0)+IF(AK85=AK84,IF(K85&gt;K84,1,0),0)+IF(AK85=AK85,IF(K85&gt;K85,1,0),0)+AJ85</f>
        <v>5</v>
      </c>
      <c r="AM85" s="43">
        <f>IF(AL81=5,AJ81,0)+IF(AL82=5,AJ82,0)+IF(AL83=5,AJ83,0)+IF(AL84=5,AJ84,0)+IF(AL85=5,AJ85,0)</f>
        <v>5</v>
      </c>
      <c r="AN85" s="41" t="str">
        <f>IF(AL81=5,K81,IF(AL82=5,K82,IF(AL83=5,K83,IF(AL84=5,K84,K85))))</f>
        <v>Schøn</v>
      </c>
      <c r="AO85" s="41" t="str">
        <f>IF(AL81=5,L81,IF(AL82=5,L82,IF(AL83=5,L83,IF(AL84=5,L84,L85))))</f>
        <v>(3)</v>
      </c>
      <c r="AP85" s="41">
        <f>IF(AL81=5,W81,0)+IF(AL82=5,W82,0)+IF(AL83=5,W83,0)+IF(AL84=5,W84,0)+IF(AL85=5,W85,0)</f>
        <v>2</v>
      </c>
      <c r="AQ85" s="41">
        <f>IF(AL81=5,AB81,0)+IF(AL82=5,AB82,0)+IF(AL83=5,AB83,0)+IF(AL84=5,AB84,0)+IF(AL85=5,AB85,0)</f>
        <v>6</v>
      </c>
      <c r="AR85" s="41">
        <f>IF(AL81=5,AE81,0)+IF(AL82=5,AE82,0)+IF(AL83=5,AE83,0)+IF(AL84=5,AE84,0)+IF(AL85=5,AE85,0)</f>
        <v>13</v>
      </c>
      <c r="AS85" s="42">
        <f>IF(AL81=5,AH81,0)+IF(AL82=5,AH82,0)+IF(AL83=5,AH83,0)+IF(AL84=5,AH84,0)+IF(AL85=5,AH85,0)</f>
        <v>0</v>
      </c>
    </row>
    <row r="86" spans="1:45" x14ac:dyDescent="0.15">
      <c r="A86" s="32" t="str">
        <f>[2]DB!E86</f>
        <v>Frydkær</v>
      </c>
      <c r="B86" s="32" t="str">
        <f>[2]DB!F86</f>
        <v>Højgård</v>
      </c>
      <c r="C86" s="32">
        <f>[2]DB!G86</f>
        <v>9</v>
      </c>
      <c r="D86" s="32">
        <f>[2]DB!H86</f>
        <v>7</v>
      </c>
      <c r="E86" s="32" t="str">
        <f>[2]DB!I86</f>
        <v>SPVK</v>
      </c>
      <c r="F86" s="32" t="str">
        <f>[2]DB!J86</f>
        <v>Kudsken</v>
      </c>
      <c r="G86" s="32">
        <f>IF(E86=K87,Y87,0)+IF(E86=K88,Y88,0)+IF(E86=K89,Y89,0)+IF(E86=K90,Y90,0)+IF(E86=K91,Y91,0)</f>
        <v>4</v>
      </c>
      <c r="H86" s="32">
        <f>IF(F86=K87,Y87,0)+IF(F86=K88,Y88,0)+IF(F86=K89,Y89,0)+IF(F86=K90,Y90,0)+IF(F86=K91,Y91,0)</f>
        <v>4</v>
      </c>
      <c r="I86" s="32" t="str">
        <f>'[3]Liga Cup - Spilleplan'!K23</f>
        <v>SPVK</v>
      </c>
      <c r="J86" s="32" t="str">
        <f>'[3]Liga Cup - Spilleplan'!Q23</f>
        <v>Højgård</v>
      </c>
      <c r="K86" s="43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2"/>
      <c r="AM86" s="43"/>
      <c r="AN86" s="41"/>
      <c r="AO86" s="41"/>
      <c r="AP86" s="41"/>
      <c r="AQ86" s="41"/>
      <c r="AR86" s="41"/>
      <c r="AS86" s="42"/>
    </row>
    <row r="87" spans="1:45" x14ac:dyDescent="0.15">
      <c r="A87" s="32" t="str">
        <f>[2]DB!E87</f>
        <v>Anfield</v>
      </c>
      <c r="B87" s="32" t="str">
        <f>[2]DB!F87</f>
        <v>Kudsken</v>
      </c>
      <c r="C87" s="32">
        <f>[2]DB!G87</f>
        <v>8</v>
      </c>
      <c r="D87" s="32">
        <f>[2]DB!H87</f>
        <v>7</v>
      </c>
      <c r="E87" s="32" t="str">
        <f>[2]DB!I87</f>
        <v>Anfield</v>
      </c>
      <c r="F87" s="32" t="str">
        <f>[2]DB!J87</f>
        <v>Højgård</v>
      </c>
      <c r="G87" s="32">
        <f>IF(E87=K87,Y87,0)+IF(E87=K88,Y88,0)+IF(E87=K89,Y89,0)+IF(E87=K90,Y90,0)+IF(E87=K91,Y91,0)</f>
        <v>2</v>
      </c>
      <c r="H87" s="32">
        <f>IF(F87=K87,Y87,0)+IF(F87=K88,Y88,0)+IF(F87=K89,Y89,0)+IF(F87=K90,Y90,0)+IF(F87=K91,Y91,0)</f>
        <v>6</v>
      </c>
      <c r="I87" s="32" t="str">
        <f>'[3]Liga Cup - Spilleplan'!K24</f>
        <v>Frydkær</v>
      </c>
      <c r="J87" s="32" t="str">
        <f>'[3]Liga Cup - Spilleplan'!Q24</f>
        <v>Anfield</v>
      </c>
      <c r="K87" s="43" t="str">
        <f>[2]DB!AN87</f>
        <v>Frydkær</v>
      </c>
      <c r="L87" s="41" t="str">
        <f>[2]DB!AO87</f>
        <v>(1)</v>
      </c>
      <c r="M87" s="41">
        <f>IF(K87=X6,AA6,0)+IF(K87=X7,AA7,0)+IF(K87=X8,AA8,0)+IF(K87=X9,AA9,0)+IF(K87=X10,AA10,0)+IF(K87=X11,AA11,0)+IF(K87=X12,AA12,0)+IF(K87=X13,AA13,0)+IF(K87=X14,AA14,0)+IF(K87=X15,AA15,0)+IF(K87=X17,AA17,0)+IF(K87=X18,AA18,0)+IF(K87=X19,AA19,0)+IF(K87=X20,AA20,0)+IF(K87=X21,AA21,0)+IF(K87=X22,AA22,0)+IF(K87=X23,AA23,0)+IF(K87=X24,AA24,0)+IF(K87=X25,AA25,0)+IF(K87=X26,AA26,0)+N87+O87</f>
        <v>0</v>
      </c>
      <c r="N87" s="41">
        <f>IF(K87=X28,AA28,0)+IF(K87=X29,AA29,0)+IF(K87=X30,AA30,0)+IF(K87=X31,AA31,0)+IF(K87=X32,AA32,0)+IF(K87=X33,AA33,0)+IF(K87=X34,AA34,0)+IF(K87=X35,AA35,0)+IF(K87=X36,AA36,0)+IF(K87=X37,AA37,0)+IF(K87=X39,AA39,0)+IF(K87=X40,AA40,0)+IF(K87=X41,AA41,0)+IF(K87=X42,AA42,0)+IF(K87=X43,AA43,0)+IF(K87=X44,AA44,0)+IF(K87=X45,AA45,0)+IF(K87=X46,AA46,0)+IF(K87=X47,AA47,0)+IF(K87=X48,AA48,0)</f>
        <v>0</v>
      </c>
      <c r="O87" s="41">
        <f>IF(K87=X50,AA50,0)+IF(K87=X51,AA51,0)+IF(K87=X52,AA52,0)+IF(K87=X53,AA53,0)+IF(K87=X54,AA54,0)+IF(K87=X55,AA55,0)+IF(K87=X56,AA56,0)+IF(K87=X57,AA57,0)+IF(K87=X58,AA58,0)+IF(K87=X59,AA59,0)+IF(K87=X61,AA61,0)+IF(K87=X62,AA62,0)+IF(K87=X63,AA63,0)+IF(K87=X64,AA64,0)+IF(K87=X65,AA65,0)+IF(K87=X66,AA66,0)+IF(K87=X67,AA67,0)+IF(K87=X68,AA68,0)+IF(K87=X69,AA69,0)+IF(K87=X70,AA70,0)</f>
        <v>0</v>
      </c>
      <c r="P87" s="41">
        <f>IF(K87=X6,AC6,0)+IF(K87=X7,AC7,0)+IF(K87=X8,AC8,0)+IF(K87=X9,AC9,0)+IF(K87=X10,AC10,0)+IF(K87=X11,AC11,0)+IF(K87=X12,AC12,0)+IF(K87=X13,AC13,0)+IF(K87=X14,AC14,0)+IF(K87=X15,AC15,0)+IF(K87=X17,AC17,0)+IF(K87=X18,AC18,0)+IF(K87=X19,AC19,0)+IF(K87=X20,AC20,0)+IF(K87=X21,AC21,0)+IF(K87=X22,AC22,0)+IF(K87=X23,AC23,0)+IF(K87=X24,AC24,0)+IF(K87=X25,AC25,0)+IF(K87=X26,AC26,0)+Q87+R87</f>
        <v>0</v>
      </c>
      <c r="Q87" s="41">
        <f>IF(K87=X28,AC28,0)+IF(K87=X29,AC29,0)+IF(K87=X30,AC30,0)+IF(K87=X31,AC31,0)+IF(K87=X32,AC32,0)+IF(K87=X33,AC33,0)+IF(K87=X34,AC34,0)+IF(K87=X35,AC35,0)+IF(K87=X36,AC36,0)+IF(K87=X37,AC37,0)+IF(K87=X39,AC39,0)+IF(K87=X40,AC40,0)+IF(K87=X41,AC41,0)+IF(K87=X42,AC42,0)+IF(K87=X43,AC43,0)+IF(K87=X44,AC44,0)+IF(K87=X45,AC45,0)+IF(K87=X46,AC46,0)+IF(K87=X47,AC47,0)+IF(K87=X48,AC48,0)</f>
        <v>0</v>
      </c>
      <c r="R87" s="41">
        <f>IF(K87=X50,AC50,0)+IF(K87=X51,AC51,0)+IF(K87=X52,AC52,0)+IF(K87=X53,AC53,0)+IF(K87=X54,AC54,0)+IF(K87=X55,AC55,0)+IF(K87=X56,AC56,0)+IF(K87=X57,AC57,0)+IF(K87=X58,AC58,0)+IF(K87=X59,AC59,0)+IF(K87=X61,AC61,0)+IF(K87=X62,AC62,0)+IF(K87=X63,AC63,0)+IF(K87=X64,AC64,0)+IF(K87=X65,AC65,0)+IF(K87=X66,AC66,0)+IF(K87=X67,AC67,0)+IF(K87=X68,AC68,0)+IF(K87=X69,AC69,0)+IF(K87=X70,AC70,0)</f>
        <v>0</v>
      </c>
      <c r="S87" s="41">
        <f>IF(K87=X6,AH6,0)+IF(K87=X7,AH7,0)+IF(K87=X8,AH8,0)+IF(K87=X9,AH9,0)+IF(K87=X10,AH10,0)+IF(K87=X11,AH11,0)+IF(K87=X12,AH12,0)+IF(K87=X13,AH13,0)+IF(K87=X14,AH14,0)+IF(K87=X15,AH15,0)+IF(K87=X17,AH17,0)+IF(K87=X18,AH18,0)+IF(K87=X19,AH19,0)+IF(K87=X20,AH20,0)+IF(K87=X21,AH21,0)+IF(K87=X22,AH22,0)+IF(K87=X23,AH23,0)+IF(K87=X24,AH24,0)+IF(K87=X25,AH25,0)+IF(K87=X26,AH26,0)+T87+U87</f>
        <v>0</v>
      </c>
      <c r="T87" s="41">
        <f>IF(K87=X28,AH28,0)+IF(K87=X29,AH29,0)+IF(K87=X30,AH30,0)+IF(K87=X31,AH31,0)+IF(K87=X32,AH32,0)+IF(K87=X33,AH33,0)+IF(K87=X34,AH34,0)+IF(K87=X35,AH35,0)+IF(K87=X36,AH36,0)+IF(K87=X37,AH37,0)+IF(K87=X39,AH39,0)+IF(K87=X40,AH40,0)+IF(K87=X41,AH41,0)+IF(K87=X42,AH42,0)+IF(K87=X43,AH43,0)+IF(K87=X44,AH44,0)+IF(K87=X45,AH45,0)+IF(K87=X46,AH46,0)+IF(K87=X47,AH47,0)+IF(K87=X48,AH48,0)</f>
        <v>0</v>
      </c>
      <c r="U87" s="41">
        <f>IF(K87=X50,AH50,0)+IF(K87=X51,AH51,0)+IF(K87=X52,AH52,0)+IF(K87=X53,AH53,0)+IF(K87=X54,AH54,0)+IF(K87=X55,AH55,0)+IF(K87=X56,AH56,0)+IF(K87=X57,AH57,0)+IF(K87=X58,AH58,0)+IF(K87=X59,AH59,0)+IF(K87=X61,AH61,0)+IF(K87=X62,AH62,0)+IF(K87=X63,AH63,0)+IF(K87=X64,AH64,0)+IF(K87=X65,AH65,0)+IF(K87=X66,AH66,0)+IF(K87=X67,AH67,0)+IF(K87=X68,AH68,0)+IF(K87=X69,AH69,0)+IF(K87=X70,AH70,0)</f>
        <v>0</v>
      </c>
      <c r="V87" s="41">
        <f>[2]DB!AP87</f>
        <v>1</v>
      </c>
      <c r="W87" s="41">
        <f>IF(AND(M87=0,P87=0),V87+1,0)</f>
        <v>2</v>
      </c>
      <c r="X87" s="41">
        <f>[2]DB!AQ87</f>
        <v>9</v>
      </c>
      <c r="Y87" s="41">
        <f>IF(K87=X6,AS6,0)+IF(K87=X7,AS7,0)+IF(K87=X8,AS8,0)+IF(K87=X9,AS9,0)+IF(K87=X10,AS10,0)+IF(K87=X11,AS11,0)+IF(K87=X12,AS12,0)+IF(K87=X13,AS13,0)+IF(K87=X14,AS14,0)+IF(K87=X15,AS15,0)+IF(K87=X17,AS17,0)+IF(K87=X18,AS18,0)+IF(K87=X19,AS19,0)+IF(K87=X20,AS20,0)+IF(K87=X21,AS21,0)+IF(K87=X22,AS22,0)+IF(K87=X23,AS23,0)+IF(K87=X24,AS24,0)+IF(K87=X25,AS25,0)+IF(K87=X26,AS26,0)+Z87+AA87</f>
        <v>3</v>
      </c>
      <c r="Z87" s="41">
        <f>IF(K87=X28,AS28,0)+IF(K87=X29,AS29,0)+IF(K87=X30,AS30,0)+IF(K87=X31,AS31,0)+IF(K87=X32,AS32,0)+IF(K87=X33,AS33,0)+IF(K87=X34,AS34,0)+IF(K87=X35,AS35,0)+IF(K87=X36,AS36,0)+IF(K87=X37,AS37,0)+IF(K87=X39,AS39,0)+IF(K87=X40,AS40,0)+IF(K87=X41,AS41,0)+IF(K87=X42,AS42,0)+IF(K87=X43,AS43,0)+IF(K87=X44,AS44,0)+IF(K87=X45,AS45,0)+IF(K87=X46,AS46,0)+IF(K87=X47,AS47,0)+IF(K87=X48,AS48,0)</f>
        <v>0</v>
      </c>
      <c r="AA87" s="41">
        <f>IF(K87=X50,AS50,0)+IF(K87=X51,AS51,0)+IF(K87=X52,AS52,0)+IF(K87=X53,AS53,0)+IF(K87=X54,AS54,0)+IF(K87=X55,AS55,0)+IF(K87=X56,AS56,0)+IF(K87=X57,AS57,0)+IF(K87=X58,AS58,0)+IF(K87=X59,AS59,0)+IF(K87=X61,AS61,0)+IF(K87=X62,AS62,0)+IF(K87=X63,AS63,0)+IF(K87=X64,AS64,0)+IF(K87=X65,AS65,0)+IF(K87=X66,AS66,0)+IF(K87=X67,AS67,0)+IF(K87=X68,AS68,0)+IF(K87=X69,AS69,0)+IF(K87=X70,AS70,0)</f>
        <v>0</v>
      </c>
      <c r="AB87" s="41">
        <f>IF(OR(M87=1,P87=1),0,IF(S87=1,X87,X87+Y87))</f>
        <v>12</v>
      </c>
      <c r="AC87" s="41">
        <f>[2]DB!AR87</f>
        <v>7</v>
      </c>
      <c r="AD87" s="41">
        <f>IF(K87=E86,H86,0)+IF(K87=E87,H87,0)+IF(K87=E88,H88,0)+IF(K87=F86,G86,0)+IF(K87=F87,G87,0)+IF(K87=F88,G88,0)</f>
        <v>4</v>
      </c>
      <c r="AE87" s="41">
        <f>IF(OR(M87=1,P87=1),0,AC87+AD87)</f>
        <v>11</v>
      </c>
      <c r="AF87" s="41">
        <f>[2]DB!AS87</f>
        <v>3</v>
      </c>
      <c r="AG87" s="41">
        <f>IF(OR(M87=1,P87=1,S87=1),0,IF(Y87&gt;AD87,3,IF(Y87=AD87,1,0)))</f>
        <v>0</v>
      </c>
      <c r="AH87" s="41">
        <f>IF(OR(M87=1,P87=1),0,IF(S87=1,AF87,AF87+AG87))</f>
        <v>3</v>
      </c>
      <c r="AI87" s="41">
        <f>[2]DB!AM87</f>
        <v>1</v>
      </c>
      <c r="AJ87" s="41">
        <f>RANK(AK87,AK87:AK91,0)</f>
        <v>3</v>
      </c>
      <c r="AK87" s="41">
        <f>(AH87*10000)+(AB87*100)-(AE87*1)</f>
        <v>31189</v>
      </c>
      <c r="AL87" s="42">
        <f>IF(AK87=AK87,IF(K87&gt;K87,1,0),0)+IF(AK87=AK88,IF(K87&gt;K88,1,0),0)+IF(AK87=AK89,IF(K87&gt;K89,1,0),0)+IF(AK87=AK90,IF(K87&gt;K90,1,0),0)+IF(AK87=AK91,IF(K87&gt;K91,1,0),0)+AJ87</f>
        <v>3</v>
      </c>
      <c r="AM87" s="43">
        <f>IF(AL87=1,AJ87,0)+IF(AL88=1,AJ88,0)+IF(AL89=1,AJ89,0)+IF(AL90=1,AJ90,0)+IF(AL91=1,AJ91,0)</f>
        <v>1</v>
      </c>
      <c r="AN87" s="41" t="str">
        <f>IF(AL87=1,K87,IF(AL88=1,K88,IF(AL89=1,K89,IF(AL90=1,K90,K91))))</f>
        <v>SPVK</v>
      </c>
      <c r="AO87" s="41" t="str">
        <f>IF(AL87=1,L87,IF(AL88=1,L88,IF(AL89=1,L89,IF(AL90=1,L90,L91))))</f>
        <v>(1)</v>
      </c>
      <c r="AP87" s="41">
        <f>IF(AL87=1,W87,0)+IF(AL88=1,W88,0)+IF(AL89=1,W89,0)+IF(AL90=1,W90,0)+IF(AL91=1,W91,0)</f>
        <v>2</v>
      </c>
      <c r="AQ87" s="41">
        <f>IF(AL87=1,AB87,0)+IF(AL88=1,AB88,0)+IF(AL89=1,AB89,0)+IF(AL90=1,AB90,0)+IF(AL91=1,AB91,0)</f>
        <v>12</v>
      </c>
      <c r="AR87" s="41">
        <f>IF(AL87=1,AE87,0)+IF(AL88=1,AE88,0)+IF(AL89=1,AE89,0)+IF(AL90=1,AE90,0)+IF(AL91=1,AE91,0)</f>
        <v>11</v>
      </c>
      <c r="AS87" s="42">
        <f>IF(AL87=1,AH87,0)+IF(AL88=1,AH88,0)+IF(AL89=1,AH89,0)+IF(AL90=1,AH90,0)+IF(AL91=1,AH91,0)</f>
        <v>4</v>
      </c>
    </row>
    <row r="88" spans="1:45" x14ac:dyDescent="0.15">
      <c r="A88" s="32" t="str">
        <f>[2]DB!E88</f>
        <v>SPVK</v>
      </c>
      <c r="B88" s="32" t="str">
        <f>[2]DB!F88</f>
        <v>Reserve</v>
      </c>
      <c r="C88" s="32">
        <f>[2]DB!G88</f>
        <v>8</v>
      </c>
      <c r="D88" s="32">
        <f>[2]DB!H88</f>
        <v>7</v>
      </c>
      <c r="E88" s="32" t="str">
        <f>[2]DB!I88</f>
        <v>Frydkær</v>
      </c>
      <c r="F88" s="32" t="str">
        <f>[2]DB!J88</f>
        <v>Reserve</v>
      </c>
      <c r="G88" s="32">
        <f>IF(E88=K87,Y87,0)+IF(E88=K88,Y88,0)+IF(E88=K89,Y89,0)+IF(E88=K90,Y90,0)+IF(E88=K91,Y91,0)</f>
        <v>3</v>
      </c>
      <c r="H88" s="32">
        <f>G90</f>
        <v>4</v>
      </c>
      <c r="I88" s="32" t="str">
        <f>'[3]Liga Cup - Spilleplan'!K25</f>
        <v>Kudsken</v>
      </c>
      <c r="J88" s="32" t="str">
        <f>'[3]Liga Cup - Spilleplan'!Q25</f>
        <v>Reserve</v>
      </c>
      <c r="K88" s="43" t="str">
        <f>[2]DB!AN88</f>
        <v>Anfield</v>
      </c>
      <c r="L88" s="41" t="str">
        <f>[2]DB!AO88</f>
        <v>(3)</v>
      </c>
      <c r="M88" s="41">
        <f>IF(K88=X6,AA6,0)+IF(K88=X7,AA7,0)+IF(K88=X8,AA8,0)+IF(K88=X9,AA9,0)+IF(K88=X10,AA10,0)+IF(K88=X11,AA11,0)+IF(K88=X12,AA12,0)+IF(K88=X13,AA13,0)+IF(K88=X14,AA14,0)+IF(K88=X15,AA15,0)+IF(K88=X17,AA17,0)+IF(K88=X18,AA18,0)+IF(K88=X19,AA19,0)+IF(K88=X20,AA20,0)+IF(K88=X21,AA21,0)+IF(K88=X22,AA22,0)+IF(K88=X23,AA23,0)+IF(K88=X24,AA24,0)+IF(K88=X25,AA25,0)+IF(K88=X26,AA26,0)+N88+O88</f>
        <v>0</v>
      </c>
      <c r="N88" s="41">
        <f>IF(K88=X28,AA28,0)+IF(K88=X29,AA29,0)+IF(K88=X30,AA30,0)+IF(K88=X31,AA31,0)+IF(K88=X32,AA32,0)+IF(K88=X33,AA33,0)+IF(K88=X34,AA34,0)+IF(K88=X35,AA35,0)+IF(K88=X36,AA36,0)+IF(K88=X37,AA37,0)+IF(K88=X39,AA39,0)+IF(K88=X40,AA40,0)+IF(K88=X41,AA41,0)+IF(K88=X42,AA42,0)+IF(K88=X43,AA43,0)+IF(K88=X44,AA44,0)+IF(K88=X45,AA45,0)+IF(K88=X46,AA46,0)+IF(K88=X47,AA47,0)+IF(K88=X48,AA48,0)</f>
        <v>0</v>
      </c>
      <c r="O88" s="41">
        <f>IF(K88=X50,AA50,0)+IF(K88=X51,AA51,0)+IF(K88=X52,AA52,0)+IF(K88=X53,AA53,0)+IF(K88=X54,AA54,0)+IF(K88=X55,AA55,0)+IF(K88=X56,AA56,0)+IF(K88=X57,AA57,0)+IF(K88=X58,AA58,0)+IF(K88=X59,AA59,0)+IF(K88=X61,AA61,0)+IF(K88=X62,AA62,0)+IF(K88=X63,AA63,0)+IF(K88=X64,AA64,0)+IF(K88=X65,AA65,0)+IF(K88=X66,AA66,0)+IF(K88=X67,AA67,0)+IF(K88=X68,AA68,0)+IF(K88=X69,AA69,0)+IF(K88=X70,AA70,0)</f>
        <v>0</v>
      </c>
      <c r="P88" s="41">
        <f>IF(K88=X6,AC6,0)+IF(K88=X7,AC7,0)+IF(K88=X8,AC8,0)+IF(K88=X9,AC9,0)+IF(K88=X10,AC10,0)+IF(K88=X11,AC11,0)+IF(K88=X12,AC12,0)+IF(K88=X13,AC13,0)+IF(K88=X14,AC14,0)+IF(K88=X15,AC15,0)+IF(K88=X17,AC17,0)+IF(K88=X18,AC18,0)+IF(K88=X19,AC19,0)+IF(K88=X20,AC20,0)+IF(K88=X21,AC21,0)+IF(K88=X22,AC22,0)+IF(K88=X23,AC23,0)+IF(K88=X24,AC24,0)+IF(K88=X25,AC25,0)+IF(K88=X26,AC26,0)+Q88+R88</f>
        <v>0</v>
      </c>
      <c r="Q88" s="41">
        <f>IF(K88=X28,AC28,0)+IF(K88=X29,AC29,0)+IF(K88=X30,AC30,0)+IF(K88=X31,AC31,0)+IF(K88=X32,AC32,0)+IF(K88=X33,AC33,0)+IF(K88=X34,AC34,0)+IF(K88=X35,AC35,0)+IF(K88=X36,AC36,0)+IF(K88=X37,AC37,0)+IF(K88=X39,AC39,0)+IF(K88=X40,AC40,0)+IF(K88=X41,AC41,0)+IF(K88=X42,AC42,0)+IF(K88=X43,AC43,0)+IF(K88=X44,AC44,0)+IF(K88=X45,AC45,0)+IF(K88=X46,AC46,0)+IF(K88=X47,AC47,0)+IF(K88=X48,AC48,0)</f>
        <v>0</v>
      </c>
      <c r="R88" s="41">
        <f>IF(K88=X50,AC50,0)+IF(K88=X51,AC51,0)+IF(K88=X52,AC52,0)+IF(K88=X53,AC53,0)+IF(K88=X54,AC54,0)+IF(K88=X55,AC55,0)+IF(K88=X56,AC56,0)+IF(K88=X57,AC57,0)+IF(K88=X58,AC58,0)+IF(K88=X59,AC59,0)+IF(K88=X61,AC61,0)+IF(K88=X62,AC62,0)+IF(K88=X63,AC63,0)+IF(K88=X64,AC64,0)+IF(K88=X65,AC65,0)+IF(K88=X66,AC66,0)+IF(K88=X67,AC67,0)+IF(K88=X68,AC68,0)+IF(K88=X69,AC69,0)+IF(K88=X70,AC70,0)</f>
        <v>0</v>
      </c>
      <c r="S88" s="41">
        <f>IF(K88=X6,AH6,0)+IF(K88=X7,AH7,0)+IF(K88=X8,AH8,0)+IF(K88=X9,AH9,0)+IF(K88=X10,AH10,0)+IF(K88=X11,AH11,0)+IF(K88=X12,AH12,0)+IF(K88=X13,AH13,0)+IF(K88=X14,AH14,0)+IF(K88=X15,AH15,0)+IF(K88=X17,AH17,0)+IF(K88=X18,AH18,0)+IF(K88=X19,AH19,0)+IF(K88=X20,AH20,0)+IF(K88=X21,AH21,0)+IF(K88=X22,AH22,0)+IF(K88=X23,AH23,0)+IF(K88=X24,AH24,0)+IF(K88=X25,AH25,0)+IF(K88=X26,AH26,0)+T88+U88</f>
        <v>0</v>
      </c>
      <c r="T88" s="41">
        <f>IF(K88=X28,AH28,0)+IF(K88=X29,AH29,0)+IF(K88=X30,AH30,0)+IF(K88=X31,AH31,0)+IF(K88=X32,AH32,0)+IF(K88=X33,AH33,0)+IF(K88=X34,AH34,0)+IF(K88=X35,AH35,0)+IF(K88=X36,AH36,0)+IF(K88=X37,AH37,0)+IF(K88=X39,AH39,0)+IF(K88=X40,AH40,0)+IF(K88=X41,AH41,0)+IF(K88=X42,AH42,0)+IF(K88=X43,AH43,0)+IF(K88=X44,AH44,0)+IF(K88=X45,AH45,0)+IF(K88=X46,AH46,0)+IF(K88=X47,AH47,0)+IF(K88=X48,AH48,0)</f>
        <v>0</v>
      </c>
      <c r="U88" s="41">
        <f>IF(K88=X50,AH50,0)+IF(K88=X51,AH51,0)+IF(K88=X52,AH52,0)+IF(K88=X53,AH53,0)+IF(K88=X54,AH54,0)+IF(K88=X55,AH55,0)+IF(K88=X56,AH56,0)+IF(K88=X57,AH57,0)+IF(K88=X58,AH58,0)+IF(K88=X59,AH59,0)+IF(K88=X61,AH61,0)+IF(K88=X62,AH62,0)+IF(K88=X63,AH63,0)+IF(K88=X64,AH64,0)+IF(K88=X65,AH65,0)+IF(K88=X66,AH66,0)+IF(K88=X67,AH67,0)+IF(K88=X68,AH68,0)+IF(K88=X69,AH69,0)+IF(K88=X70,AH70,0)</f>
        <v>0</v>
      </c>
      <c r="V88" s="41">
        <f>[2]DB!AP88</f>
        <v>1</v>
      </c>
      <c r="W88" s="41">
        <f>IF(AND(M88=0,P88=0),V88+1,0)</f>
        <v>2</v>
      </c>
      <c r="X88" s="41">
        <f>[2]DB!AQ88</f>
        <v>8</v>
      </c>
      <c r="Y88" s="41">
        <f>IF(K88=X6,AS6,0)+IF(K88=X7,AS7,0)+IF(K88=X8,AS8,0)+IF(K88=X9,AS9,0)+IF(K88=X10,AS10,0)+IF(K88=X11,AS11,0)+IF(K88=X12,AS12,0)+IF(K88=X13,AS13,0)+IF(K88=X14,AS14,0)+IF(K88=X15,AS15,0)+IF(K88=X17,AS17,0)+IF(K88=X18,AS18,0)+IF(K88=X19,AS19,0)+IF(K88=X20,AS20,0)+IF(K88=X21,AS21,0)+IF(K88=X22,AS22,0)+IF(K88=X23,AS23,0)+IF(K88=X24,AS24,0)+IF(K88=X25,AS25,0)+IF(K88=X26,AS26,0)+Z88+AA88</f>
        <v>2</v>
      </c>
      <c r="Z88" s="41">
        <f>IF(K88=X28,AS28,0)+IF(K88=X29,AS29,0)+IF(K88=X30,AS30,0)+IF(K88=X31,AS31,0)+IF(K88=X32,AS32,0)+IF(K88=X33,AS33,0)+IF(K88=X34,AS34,0)+IF(K88=X35,AS35,0)+IF(K88=X36,AS36,0)+IF(K88=X37,AS37,0)+IF(K88=X39,AS39,0)+IF(K88=X40,AS40,0)+IF(K88=X41,AS41,0)+IF(K88=X42,AS42,0)+IF(K88=X43,AS43,0)+IF(K88=X44,AS44,0)+IF(K88=X45,AS45,0)+IF(K88=X46,AS46,0)+IF(K88=X47,AS47,0)+IF(K88=X48,AS48,0)</f>
        <v>0</v>
      </c>
      <c r="AA88" s="41">
        <f>IF(K88=X50,AS50,0)+IF(K88=X51,AS51,0)+IF(K88=X52,AS52,0)+IF(K88=X53,AS53,0)+IF(K88=X54,AS54,0)+IF(K88=X55,AS55,0)+IF(K88=X56,AS56,0)+IF(K88=X57,AS57,0)+IF(K88=X58,AS58,0)+IF(K88=X59,AS59,0)+IF(K88=X61,AS61,0)+IF(K88=X62,AS62,0)+IF(K88=X63,AS63,0)+IF(K88=X64,AS64,0)+IF(K88=X65,AS65,0)+IF(K88=X66,AS66,0)+IF(K88=X67,AS67,0)+IF(K88=X68,AS68,0)+IF(K88=X69,AS69,0)+IF(K88=X70,AS70,0)</f>
        <v>2</v>
      </c>
      <c r="AB88" s="41">
        <f>IF(OR(M88=1,P88=1),0,IF(S88=1,X88,X88+Y88))</f>
        <v>10</v>
      </c>
      <c r="AC88" s="41">
        <f>[2]DB!AR88</f>
        <v>7</v>
      </c>
      <c r="AD88" s="41">
        <f>IF(K88=E86,H86,0)+IF(K88=E87,H87,0)+IF(K88=E88,H88,0)+IF(K88=F86,G86,0)+IF(K88=F87,G87,0)+IF(K88=F88,G88,0)</f>
        <v>6</v>
      </c>
      <c r="AE88" s="41">
        <f>IF(OR(M88=1,P88=1),0,AC88+AD88)</f>
        <v>13</v>
      </c>
      <c r="AF88" s="41">
        <f>[2]DB!AS88</f>
        <v>3</v>
      </c>
      <c r="AG88" s="41">
        <f>IF(OR(M88=1,P88=1,S88=1),0,IF(Y88&gt;AD88,3,IF(Y88=AD88,1,0)))</f>
        <v>0</v>
      </c>
      <c r="AH88" s="41">
        <f>IF(OR(M88=1,P88=1),0,IF(S88=1,AF88,AF88+AG88))</f>
        <v>3</v>
      </c>
      <c r="AI88" s="41">
        <f>[2]DB!AM88</f>
        <v>2</v>
      </c>
      <c r="AJ88" s="41">
        <f>RANK(AK88,AK87:AK91,0)</f>
        <v>4</v>
      </c>
      <c r="AK88" s="41">
        <f>(AH88*10000)+(AB88*100)-(AE88*1)</f>
        <v>30987</v>
      </c>
      <c r="AL88" s="42">
        <f>IF(AK88=AK87,IF(K88&gt;K87,1,0),0)+IF(AK88=AK88,IF(K88&gt;K88,1,0),0)+IF(AK88=AK89,IF(K88&gt;K89,1,0),0)+IF(AK88=AK90,IF(K88&gt;K90,1,0),0)+IF(AK88=AK91,IF(K88&gt;K91,1,0),0)+AJ88</f>
        <v>4</v>
      </c>
      <c r="AM88" s="43">
        <f>IF(AL87=2,AJ87,0)+IF(AL88=2,AJ88,0)+IF(AL89=2,AJ89,0)+IF(AL90=2,AJ90,0)+IF(AL91=2,AJ91,0)</f>
        <v>2</v>
      </c>
      <c r="AN88" s="41" t="str">
        <f>IF(AL87=2,K87,IF(AL88=2,K88,IF(AL89=2,K89,IF(AL90=2,K90,K91))))</f>
        <v>Højgård</v>
      </c>
      <c r="AO88" s="41" t="str">
        <f>IF(AL87=2,L87,IF(AL88=2,L88,IF(AL89=2,L89,IF(AL90=2,L90,L91))))</f>
        <v>(3)</v>
      </c>
      <c r="AP88" s="41">
        <f>IF(AL87=2,W87,0)+IF(AL88=2,W88,0)+IF(AL89=2,W89,0)+IF(AL90=2,W90,0)+IF(AL91=2,W91,0)</f>
        <v>2</v>
      </c>
      <c r="AQ88" s="41">
        <f>IF(AL87=2,AB87,0)+IF(AL88=2,AB88,0)+IF(AL89=2,AB89,0)+IF(AL90=2,AB90,0)+IF(AL91=2,AB91,0)</f>
        <v>13</v>
      </c>
      <c r="AR88" s="41">
        <f>IF(AL87=2,AE87,0)+IF(AL88=2,AE88,0)+IF(AL89=2,AE89,0)+IF(AL90=2,AE90,0)+IF(AL91=2,AE91,0)</f>
        <v>11</v>
      </c>
      <c r="AS88" s="42">
        <f>IF(AL87=2,AH87,0)+IF(AL88=2,AH88,0)+IF(AL89=2,AH89,0)+IF(AL90=2,AH90,0)+IF(AL91=2,AH91,0)</f>
        <v>3</v>
      </c>
    </row>
    <row r="89" spans="1:45" x14ac:dyDescent="0.15">
      <c r="K89" s="43" t="str">
        <f>[2]DB!AN89</f>
        <v>SPVK</v>
      </c>
      <c r="L89" s="41" t="str">
        <f>[2]DB!AO89</f>
        <v>(1)</v>
      </c>
      <c r="M89" s="41">
        <f>IF(K89=X6,AA6,0)+IF(K89=X7,AA7,0)+IF(K89=X8,AA8,0)+IF(K89=X9,AA9,0)+IF(K89=X10,AA10,0)+IF(K89=X11,AA11,0)+IF(K89=X12,AA12,0)+IF(K89=X13,AA13,0)+IF(K89=X14,AA14,0)+IF(K89=X15,AA15,0)+IF(K89=X17,AA17,0)+IF(K89=X18,AA18,0)+IF(K89=X19,AA19,0)+IF(K89=X20,AA20,0)+IF(K89=X21,AA21,0)+IF(K89=X22,AA22,0)+IF(K89=X23,AA23,0)+IF(K89=X24,AA24,0)+IF(K89=X25,AA25,0)+IF(K89=X26,AA26,0)+N89+O89</f>
        <v>0</v>
      </c>
      <c r="N89" s="41">
        <f>IF(K89=X28,AA28,0)+IF(K89=X29,AA29,0)+IF(K89=X30,AA30,0)+IF(K89=X31,AA31,0)+IF(K89=X32,AA32,0)+IF(K89=X33,AA33,0)+IF(K89=X34,AA34,0)+IF(K89=X35,AA35,0)+IF(K89=X36,AA36,0)+IF(K89=X37,AA37,0)+IF(K89=X39,AA39,0)+IF(K89=X40,AA40,0)+IF(K89=X41,AA41,0)+IF(K89=X42,AA42,0)+IF(K89=X43,AA43,0)+IF(K89=X44,AA44,0)+IF(K89=X45,AA45,0)+IF(K89=X46,AA46,0)+IF(K89=X47,AA47,0)+IF(K89=X48,AA48,0)</f>
        <v>0</v>
      </c>
      <c r="O89" s="41">
        <f>IF(K89=X50,AA50,0)+IF(K89=X51,AA51,0)+IF(K89=X52,AA52,0)+IF(K89=X53,AA53,0)+IF(K89=X54,AA54,0)+IF(K89=X55,AA55,0)+IF(K89=X56,AA56,0)+IF(K89=X57,AA57,0)+IF(K89=X58,AA58,0)+IF(K89=X59,AA59,0)+IF(K89=X61,AA61,0)+IF(K89=X62,AA62,0)+IF(K89=X63,AA63,0)+IF(K89=X64,AA64,0)+IF(K89=X65,AA65,0)+IF(K89=X66,AA66,0)+IF(K89=X67,AA67,0)+IF(K89=X68,AA68,0)+IF(K89=X69,AA69,0)+IF(K89=X70,AA70,0)</f>
        <v>0</v>
      </c>
      <c r="P89" s="41">
        <f>IF(K89=X6,AC6,0)+IF(K89=X7,AC7,0)+IF(K89=X8,AC8,0)+IF(K89=X9,AC9,0)+IF(K89=X10,AC10,0)+IF(K89=X11,AC11,0)+IF(K89=X12,AC12,0)+IF(K89=X13,AC13,0)+IF(K89=X14,AC14,0)+IF(K89=X15,AC15,0)+IF(K89=X17,AC17,0)+IF(K89=X18,AC18,0)+IF(K89=X19,AC19,0)+IF(K89=X20,AC20,0)+IF(K89=X21,AC21,0)+IF(K89=X22,AC22,0)+IF(K89=X23,AC23,0)+IF(K89=X24,AC24,0)+IF(K89=X25,AC25,0)+IF(K89=X26,AC26,0)+Q89+R89</f>
        <v>0</v>
      </c>
      <c r="Q89" s="41">
        <f>IF(K89=X28,AC28,0)+IF(K89=X29,AC29,0)+IF(K89=X30,AC30,0)+IF(K89=X31,AC31,0)+IF(K89=X32,AC32,0)+IF(K89=X33,AC33,0)+IF(K89=X34,AC34,0)+IF(K89=X35,AC35,0)+IF(K89=X36,AC36,0)+IF(K89=X37,AC37,0)+IF(K89=X39,AC39,0)+IF(K89=X40,AC40,0)+IF(K89=X41,AC41,0)+IF(K89=X42,AC42,0)+IF(K89=X43,AC43,0)+IF(K89=X44,AC44,0)+IF(K89=X45,AC45,0)+IF(K89=X46,AC46,0)+IF(K89=X47,AC47,0)+IF(K89=X48,AC48,0)</f>
        <v>0</v>
      </c>
      <c r="R89" s="41">
        <f>IF(K89=X50,AC50,0)+IF(K89=X51,AC51,0)+IF(K89=X52,AC52,0)+IF(K89=X53,AC53,0)+IF(K89=X54,AC54,0)+IF(K89=X55,AC55,0)+IF(K89=X56,AC56,0)+IF(K89=X57,AC57,0)+IF(K89=X58,AC58,0)+IF(K89=X59,AC59,0)+IF(K89=X61,AC61,0)+IF(K89=X62,AC62,0)+IF(K89=X63,AC63,0)+IF(K89=X64,AC64,0)+IF(K89=X65,AC65,0)+IF(K89=X66,AC66,0)+IF(K89=X67,AC67,0)+IF(K89=X68,AC68,0)+IF(K89=X69,AC69,0)+IF(K89=X70,AC70,0)</f>
        <v>0</v>
      </c>
      <c r="S89" s="41">
        <f>IF(K89=X6,AH6,0)+IF(K89=X7,AH7,0)+IF(K89=X8,AH8,0)+IF(K89=X9,AH9,0)+IF(K89=X10,AH10,0)+IF(K89=X11,AH11,0)+IF(K89=X12,AH12,0)+IF(K89=X13,AH13,0)+IF(K89=X14,AH14,0)+IF(K89=X15,AH15,0)+IF(K89=X17,AH17,0)+IF(K89=X18,AH18,0)+IF(K89=X19,AH19,0)+IF(K89=X20,AH20,0)+IF(K89=X21,AH21,0)+IF(K89=X22,AH22,0)+IF(K89=X23,AH23,0)+IF(K89=X24,AH24,0)+IF(K89=X25,AH25,0)+IF(K89=X26,AH26,0)+T89+U89</f>
        <v>0</v>
      </c>
      <c r="T89" s="41">
        <f>IF(K89=X28,AH28,0)+IF(K89=X29,AH29,0)+IF(K89=X30,AH30,0)+IF(K89=X31,AH31,0)+IF(K89=X32,AH32,0)+IF(K89=X33,AH33,0)+IF(K89=X34,AH34,0)+IF(K89=X35,AH35,0)+IF(K89=X36,AH36,0)+IF(K89=X37,AH37,0)+IF(K89=X39,AH39,0)+IF(K89=X40,AH40,0)+IF(K89=X41,AH41,0)+IF(K89=X42,AH42,0)+IF(K89=X43,AH43,0)+IF(K89=X44,AH44,0)+IF(K89=X45,AH45,0)+IF(K89=X46,AH46,0)+IF(K89=X47,AH47,0)+IF(K89=X48,AH48,0)</f>
        <v>0</v>
      </c>
      <c r="U89" s="41">
        <f>IF(K89=X50,AH50,0)+IF(K89=X51,AH51,0)+IF(K89=X52,AH52,0)+IF(K89=X53,AH53,0)+IF(K89=X54,AH54,0)+IF(K89=X55,AH55,0)+IF(K89=X56,AH56,0)+IF(K89=X57,AH57,0)+IF(K89=X58,AH58,0)+IF(K89=X59,AH59,0)+IF(K89=X61,AH61,0)+IF(K89=X62,AH62,0)+IF(K89=X63,AH63,0)+IF(K89=X64,AH64,0)+IF(K89=X65,AH65,0)+IF(K89=X66,AH66,0)+IF(K89=X67,AH67,0)+IF(K89=X68,AH68,0)+IF(K89=X69,AH69,0)+IF(K89=X70,AH70,0)</f>
        <v>0</v>
      </c>
      <c r="V89" s="41">
        <f>[2]DB!AP89</f>
        <v>1</v>
      </c>
      <c r="W89" s="41">
        <f>IF(AND(M89=0,P89=0),V89+1,0)</f>
        <v>2</v>
      </c>
      <c r="X89" s="41">
        <f>[2]DB!AQ89</f>
        <v>8</v>
      </c>
      <c r="Y89" s="41">
        <f>IF(K89=X6,AS6,0)+IF(K89=X7,AS7,0)+IF(K89=X8,AS8,0)+IF(K89=X9,AS9,0)+IF(K89=X10,AS10,0)+IF(K89=X11,AS11,0)+IF(K89=X12,AS12,0)+IF(K89=X13,AS13,0)+IF(K89=X14,AS14,0)+IF(K89=X15,AS15,0)+IF(K89=X17,AS17,0)+IF(K89=X18,AS18,0)+IF(K89=X19,AS19,0)+IF(K89=X20,AS20,0)+IF(K89=X21,AS21,0)+IF(K89=X22,AS22,0)+IF(K89=X23,AS23,0)+IF(K89=X24,AS24,0)+IF(K89=X25,AS25,0)+IF(K89=X26,AS26,0)+Z89+AA89</f>
        <v>4</v>
      </c>
      <c r="Z89" s="41">
        <f>IF(K89=X28,AS28,0)+IF(K89=X29,AS29,0)+IF(K89=X30,AS30,0)+IF(K89=X31,AS31,0)+IF(K89=X32,AS32,0)+IF(K89=X33,AS33,0)+IF(K89=X34,AS34,0)+IF(K89=X35,AS35,0)+IF(K89=X36,AS36,0)+IF(K89=X37,AS37,0)+IF(K89=X39,AS39,0)+IF(K89=X40,AS40,0)+IF(K89=X41,AS41,0)+IF(K89=X42,AS42,0)+IF(K89=X43,AS43,0)+IF(K89=X44,AS44,0)+IF(K89=X45,AS45,0)+IF(K89=X46,AS46,0)+IF(K89=X47,AS47,0)+IF(K89=X48,AS48,0)</f>
        <v>0</v>
      </c>
      <c r="AA89" s="41">
        <f>IF(K89=X50,AS50,0)+IF(K89=X51,AS51,0)+IF(K89=X52,AS52,0)+IF(K89=X53,AS53,0)+IF(K89=X54,AS54,0)+IF(K89=X55,AS55,0)+IF(K89=X56,AS56,0)+IF(K89=X57,AS57,0)+IF(K89=X58,AS58,0)+IF(K89=X59,AS59,0)+IF(K89=X61,AS61,0)+IF(K89=X62,AS62,0)+IF(K89=X63,AS63,0)+IF(K89=X64,AS64,0)+IF(K89=X65,AS65,0)+IF(K89=X66,AS66,0)+IF(K89=X67,AS67,0)+IF(K89=X68,AS68,0)+IF(K89=X69,AS69,0)+IF(K89=X70,AS70,0)</f>
        <v>0</v>
      </c>
      <c r="AB89" s="41">
        <f>IF(OR(M89=1,P89=1),0,IF(S89=1,X89,X89+Y89))</f>
        <v>12</v>
      </c>
      <c r="AC89" s="41">
        <f>[2]DB!AR89</f>
        <v>7</v>
      </c>
      <c r="AD89" s="41">
        <f>IF(K89=E86,H86,0)+IF(K89=E87,H87,0)+IF(K89=E88,H88,0)+IF(K89=F86,G86,0)+IF(K89=F87,G87,0)+IF(K89=F88,G88,0)</f>
        <v>4</v>
      </c>
      <c r="AE89" s="41">
        <f>IF(OR(M89=1,P89=1),0,AC89+AD89)</f>
        <v>11</v>
      </c>
      <c r="AF89" s="41">
        <f>[2]DB!AS89</f>
        <v>3</v>
      </c>
      <c r="AG89" s="41">
        <f>IF(OR(M89=1,P89=1,S89=1),0,IF(Y89&gt;AD89,3,IF(Y89=AD89,1,0)))</f>
        <v>1</v>
      </c>
      <c r="AH89" s="41">
        <f>IF(OR(M89=1,P89=1),0,IF(S89=1,AF89,AF89+AG89))</f>
        <v>4</v>
      </c>
      <c r="AI89" s="41">
        <f>[2]DB!AM89</f>
        <v>2</v>
      </c>
      <c r="AJ89" s="41">
        <f>RANK(AK89,AK87:AK91,0)</f>
        <v>1</v>
      </c>
      <c r="AK89" s="41">
        <f>(AH89*10000)+(AB89*100)-(AE89*1)</f>
        <v>41189</v>
      </c>
      <c r="AL89" s="42">
        <f>IF(AK89=AK87,IF(K89&gt;K87,1,0),0)+IF(AK89=AK88,IF(K89&gt;K88,1,0),0)+IF(AK89=AK89,IF(K89&gt;K89,1,0),0)+IF(AK89=AK90,IF(K89&gt;K90,1,0),0)+IF(AK89=AK91,IF(K89&gt;K91,1,0),0)+AJ89</f>
        <v>1</v>
      </c>
      <c r="AM89" s="43">
        <f>IF(AL87=3,AJ87,0)+IF(AL88=3,AJ88,0)+IF(AL89=3,AJ89,0)+IF(AL90=3,AJ90,0)+IF(AL91=3,AJ91,0)</f>
        <v>3</v>
      </c>
      <c r="AN89" s="41" t="str">
        <f>IF(AL87=3,K87,IF(AL88=3,K88,IF(AL89=3,K89,IF(AL90=3,K90,K91))))</f>
        <v>Frydkær</v>
      </c>
      <c r="AO89" s="41" t="str">
        <f>IF(AL87=3,L87,IF(AL88=3,L88,IF(AL89=3,L89,IF(AL90=3,L90,L91))))</f>
        <v>(1)</v>
      </c>
      <c r="AP89" s="41">
        <f>IF(AL87=3,W87,0)+IF(AL88=3,W88,0)+IF(AL89=3,W89,0)+IF(AL90=3,W90,0)+IF(AL91=3,W91,0)</f>
        <v>2</v>
      </c>
      <c r="AQ89" s="41">
        <f>IF(AL87=3,AB87,0)+IF(AL88=3,AB88,0)+IF(AL89=3,AB89,0)+IF(AL90=3,AB90,0)+IF(AL91=3,AB91,0)</f>
        <v>12</v>
      </c>
      <c r="AR89" s="41">
        <f>IF(AL87=3,AE87,0)+IF(AL88=3,AE88,0)+IF(AL89=3,AE89,0)+IF(AL90=3,AE90,0)+IF(AL91=3,AE91,0)</f>
        <v>11</v>
      </c>
      <c r="AS89" s="42">
        <f>IF(AL87=3,AH87,0)+IF(AL88=3,AH88,0)+IF(AL89=3,AH89,0)+IF(AL90=3,AH90,0)+IF(AL91=3,AH91,0)</f>
        <v>3</v>
      </c>
    </row>
    <row r="90" spans="1:45" x14ac:dyDescent="0.15">
      <c r="E90" s="32">
        <f>IF(AND(M81=0,P81=0,S81=0),Y81,0)+IF(AND(M82=0,P82=0,S82=0),Y82,0)+IF(AND(M83=0,P83=0,S83=0),Y83,0)+IF(AND(M84=0,P84=0,S84=0),Y84,0)+IF(AND(M85=0,P85=0,S85=0),Y85,0)+IF(AND(M87=0,P87=0,S87=0),Y87,0)+IF(AND(M88=0,P88=0,S88=0),Y88,0)+IF(AND(M89=0,P89=0,S89=0),Y89,0)+IF(AND(M90=0,P90=0,S90=0),Y90,0)+IF(AND(M91=0,P91=0,S91=0),Y91,0)</f>
        <v>36</v>
      </c>
      <c r="F90" s="32">
        <f>IF(AND(M81=0,P81=0,S81=0),1,0)+IF(AND(M82=0,P82=0,S82=0),1,0)+IF(AND(M83=0,P83=0,S83=0),1,0)+IF(AND(M84=0,P84=0,S84=0),1,0)+IF(AND(M85=0,P85=0,S85=0),1,0)+IF(AND(M87=0,P87=0,S87=0),1,0)+IF(AND(M88=0,P88=0,S88=0),1,0)+IF(AND(M89=0,P89=0,S89=0),1,0)+IF(AND(M90=0,P90=0,S90=0),1,0)+IF(AND(M91=0,P91=0,S91=0),1,0)</f>
        <v>10</v>
      </c>
      <c r="G90" s="32">
        <f>ROUND(E90/F90,0)</f>
        <v>4</v>
      </c>
      <c r="K90" s="43" t="str">
        <f>[2]DB!AN90</f>
        <v>Kudsken</v>
      </c>
      <c r="L90" s="41" t="str">
        <f>[2]DB!AO90</f>
        <v>(3)</v>
      </c>
      <c r="M90" s="41">
        <f>IF(K90=X6,AA6,0)+IF(K90=X7,AA7,0)+IF(K90=X8,AA8,0)+IF(K90=X9,AA9,0)+IF(K90=X10,AA10,0)+IF(K90=X11,AA11,0)+IF(K90=X12,AA12,0)+IF(K90=X13,AA13,0)+IF(K90=X14,AA14,0)+IF(K90=X15,AA15,0)+IF(K90=X17,AA17,0)+IF(K90=X18,AA18,0)+IF(K90=X19,AA19,0)+IF(K90=X20,AA20,0)+IF(K90=X21,AA21,0)+IF(K90=X22,AA22,0)+IF(K90=X23,AA23,0)+IF(K90=X24,AA24,0)+IF(K90=X25,AA25,0)+IF(K90=X26,AA26,0)+N90+O90</f>
        <v>0</v>
      </c>
      <c r="N90" s="41">
        <f>IF(K90=X28,AA28,0)+IF(K90=X29,AA29,0)+IF(K90=X30,AA30,0)+IF(K90=X31,AA31,0)+IF(K90=X32,AA32,0)+IF(K90=X33,AA33,0)+IF(K90=X34,AA34,0)+IF(K90=X35,AA35,0)+IF(K90=X36,AA36,0)+IF(K90=X37,AA37,0)+IF(K90=X39,AA39,0)+IF(K90=X40,AA40,0)+IF(K90=X41,AA41,0)+IF(K90=X42,AA42,0)+IF(K90=X43,AA43,0)+IF(K90=X44,AA44,0)+IF(K90=X45,AA45,0)+IF(K90=X46,AA46,0)+IF(K90=X47,AA47,0)+IF(K90=X48,AA48,0)</f>
        <v>0</v>
      </c>
      <c r="O90" s="41">
        <f>IF(K90=X50,AA50,0)+IF(K90=X51,AA51,0)+IF(K90=X52,AA52,0)+IF(K90=X53,AA53,0)+IF(K90=X54,AA54,0)+IF(K90=X55,AA55,0)+IF(K90=X56,AA56,0)+IF(K90=X57,AA57,0)+IF(K90=X58,AA58,0)+IF(K90=X59,AA59,0)+IF(K90=X61,AA61,0)+IF(K90=X62,AA62,0)+IF(K90=X63,AA63,0)+IF(K90=X64,AA64,0)+IF(K90=X65,AA65,0)+IF(K90=X66,AA66,0)+IF(K90=X67,AA67,0)+IF(K90=X68,AA68,0)+IF(K90=X69,AA69,0)+IF(K90=X70,AA70,0)</f>
        <v>0</v>
      </c>
      <c r="P90" s="41">
        <f>IF(K90=X6,AC6,0)+IF(K90=X7,AC7,0)+IF(K90=X8,AC8,0)+IF(K90=X9,AC9,0)+IF(K90=X10,AC10,0)+IF(K90=X11,AC11,0)+IF(K90=X12,AC12,0)+IF(K90=X13,AC13,0)+IF(K90=X14,AC14,0)+IF(K90=X15,AC15,0)+IF(K90=X17,AC17,0)+IF(K90=X18,AC18,0)+IF(K90=X19,AC19,0)+IF(K90=X20,AC20,0)+IF(K90=X21,AC21,0)+IF(K90=X22,AC22,0)+IF(K90=X23,AC23,0)+IF(K90=X24,AC24,0)+IF(K90=X25,AC25,0)+IF(K90=X26,AC26,0)+Q90+R90</f>
        <v>0</v>
      </c>
      <c r="Q90" s="41">
        <f>IF(K90=X28,AC28,0)+IF(K90=X29,AC29,0)+IF(K90=X30,AC30,0)+IF(K90=X31,AC31,0)+IF(K90=X32,AC32,0)+IF(K90=X33,AC33,0)+IF(K90=X34,AC34,0)+IF(K90=X35,AC35,0)+IF(K90=X36,AC36,0)+IF(K90=X37,AC37,0)+IF(K90=X39,AC39,0)+IF(K90=X40,AC40,0)+IF(K90=X41,AC41,0)+IF(K90=X42,AC42,0)+IF(K90=X43,AC43,0)+IF(K90=X44,AC44,0)+IF(K90=X45,AC45,0)+IF(K90=X46,AC46,0)+IF(K90=X47,AC47,0)+IF(K90=X48,AC48,0)</f>
        <v>0</v>
      </c>
      <c r="R90" s="41">
        <f>IF(K90=X50,AC50,0)+IF(K90=X51,AC51,0)+IF(K90=X52,AC52,0)+IF(K90=X53,AC53,0)+IF(K90=X54,AC54,0)+IF(K90=X55,AC55,0)+IF(K90=X56,AC56,0)+IF(K90=X57,AC57,0)+IF(K90=X58,AC58,0)+IF(K90=X59,AC59,0)+IF(K90=X61,AC61,0)+IF(K90=X62,AC62,0)+IF(K90=X63,AC63,0)+IF(K90=X64,AC64,0)+IF(K90=X65,AC65,0)+IF(K90=X66,AC66,0)+IF(K90=X67,AC67,0)+IF(K90=X68,AC68,0)+IF(K90=X69,AC69,0)+IF(K90=X70,AC70,0)</f>
        <v>0</v>
      </c>
      <c r="S90" s="41">
        <f>IF(K90=X6,AH6,0)+IF(K90=X7,AH7,0)+IF(K90=X8,AH8,0)+IF(K90=X9,AH9,0)+IF(K90=X10,AH10,0)+IF(K90=X11,AH11,0)+IF(K90=X12,AH12,0)+IF(K90=X13,AH13,0)+IF(K90=X14,AH14,0)+IF(K90=X15,AH15,0)+IF(K90=X17,AH17,0)+IF(K90=X18,AH18,0)+IF(K90=X19,AH19,0)+IF(K90=X20,AH20,0)+IF(K90=X21,AH21,0)+IF(K90=X22,AH22,0)+IF(K90=X23,AH23,0)+IF(K90=X24,AH24,0)+IF(K90=X25,AH25,0)+IF(K90=X26,AH26,0)+T90+U90</f>
        <v>0</v>
      </c>
      <c r="T90" s="41">
        <f>IF(K90=X28,AH28,0)+IF(K90=X29,AH29,0)+IF(K90=X30,AH30,0)+IF(K90=X31,AH31,0)+IF(K90=X32,AH32,0)+IF(K90=X33,AH33,0)+IF(K90=X34,AH34,0)+IF(K90=X35,AH35,0)+IF(K90=X36,AH36,0)+IF(K90=X37,AH37,0)+IF(K90=X39,AH39,0)+IF(K90=X40,AH40,0)+IF(K90=X41,AH41,0)+IF(K90=X42,AH42,0)+IF(K90=X43,AH43,0)+IF(K90=X44,AH44,0)+IF(K90=X45,AH45,0)+IF(K90=X46,AH46,0)+IF(K90=X47,AH47,0)+IF(K90=X48,AH48,0)</f>
        <v>0</v>
      </c>
      <c r="U90" s="41">
        <f>IF(K90=X50,AH50,0)+IF(K90=X51,AH51,0)+IF(K90=X52,AH52,0)+IF(K90=X53,AH53,0)+IF(K90=X54,AH54,0)+IF(K90=X55,AH55,0)+IF(K90=X56,AH56,0)+IF(K90=X57,AH57,0)+IF(K90=X58,AH58,0)+IF(K90=X59,AH59,0)+IF(K90=X61,AH61,0)+IF(K90=X62,AH62,0)+IF(K90=X63,AH63,0)+IF(K90=X64,AH64,0)+IF(K90=X65,AH65,0)+IF(K90=X66,AH66,0)+IF(K90=X67,AH67,0)+IF(K90=X68,AH68,0)+IF(K90=X69,AH69,0)+IF(K90=X70,AH70,0)</f>
        <v>0</v>
      </c>
      <c r="V90" s="41">
        <f>[2]DB!AP90</f>
        <v>1</v>
      </c>
      <c r="W90" s="41">
        <f>IF(AND(M90=0,P90=0),V90+1,0)</f>
        <v>2</v>
      </c>
      <c r="X90" s="41">
        <f>[2]DB!AQ90</f>
        <v>7</v>
      </c>
      <c r="Y90" s="41">
        <f>IF(K90=X6,AS6,0)+IF(K90=X7,AS7,0)+IF(K90=X8,AS8,0)+IF(K90=X9,AS9,0)+IF(K90=X10,AS10,0)+IF(K90=X11,AS11,0)+IF(K90=X12,AS12,0)+IF(K90=X13,AS13,0)+IF(K90=X14,AS14,0)+IF(K90=X15,AS15,0)+IF(K90=X17,AS17,0)+IF(K90=X18,AS18,0)+IF(K90=X19,AS19,0)+IF(K90=X20,AS20,0)+IF(K90=X21,AS21,0)+IF(K90=X22,AS22,0)+IF(K90=X23,AS23,0)+IF(K90=X24,AS24,0)+IF(K90=X25,AS25,0)+IF(K90=X26,AS26,0)+Z90+AA90</f>
        <v>4</v>
      </c>
      <c r="Z90" s="41">
        <f>IF(K90=X28,AS28,0)+IF(K90=X29,AS29,0)+IF(K90=X30,AS30,0)+IF(K90=X31,AS31,0)+IF(K90=X32,AS32,0)+IF(K90=X33,AS33,0)+IF(K90=X34,AS34,0)+IF(K90=X35,AS35,0)+IF(K90=X36,AS36,0)+IF(K90=X37,AS37,0)+IF(K90=X39,AS39,0)+IF(K90=X40,AS40,0)+IF(K90=X41,AS41,0)+IF(K90=X42,AS42,0)+IF(K90=X43,AS43,0)+IF(K90=X44,AS44,0)+IF(K90=X45,AS45,0)+IF(K90=X46,AS46,0)+IF(K90=X47,AS47,0)+IF(K90=X48,AS48,0)</f>
        <v>0</v>
      </c>
      <c r="AA90" s="41">
        <f>IF(K90=X50,AS50,0)+IF(K90=X51,AS51,0)+IF(K90=X52,AS52,0)+IF(K90=X53,AS53,0)+IF(K90=X54,AS54,0)+IF(K90=X55,AS55,0)+IF(K90=X56,AS56,0)+IF(K90=X57,AS57,0)+IF(K90=X58,AS58,0)+IF(K90=X59,AS59,0)+IF(K90=X61,AS61,0)+IF(K90=X62,AS62,0)+IF(K90=X63,AS63,0)+IF(K90=X64,AS64,0)+IF(K90=X65,AS65,0)+IF(K90=X66,AS66,0)+IF(K90=X67,AS67,0)+IF(K90=X68,AS68,0)+IF(K90=X69,AS69,0)+IF(K90=X70,AS70,0)</f>
        <v>4</v>
      </c>
      <c r="AB90" s="41">
        <f>IF(OR(M90=1,P90=1),0,IF(S90=1,X90,X90+Y90))</f>
        <v>11</v>
      </c>
      <c r="AC90" s="41">
        <f>[2]DB!AR90</f>
        <v>8</v>
      </c>
      <c r="AD90" s="41">
        <f>IF(K90=E86,H86,0)+IF(K90=E87,H87,0)+IF(K90=E88,H88,0)+IF(K90=F86,G86,0)+IF(K90=F87,G87,0)+IF(K90=F88,G88,0)</f>
        <v>4</v>
      </c>
      <c r="AE90" s="41">
        <f>IF(OR(M90=1,P90=1),0,AC90+AD90)</f>
        <v>12</v>
      </c>
      <c r="AF90" s="41">
        <f>[2]DB!AS90</f>
        <v>0</v>
      </c>
      <c r="AG90" s="41">
        <f>IF(OR(M90=1,P90=1,S90=1),0,IF(Y90&gt;AD90,3,IF(Y90=AD90,1,0)))</f>
        <v>1</v>
      </c>
      <c r="AH90" s="41">
        <f>IF(OR(M90=1,P90=1),0,IF(S90=1,AF90,AF90+AG90))</f>
        <v>1</v>
      </c>
      <c r="AI90" s="41">
        <f>[2]DB!AM90</f>
        <v>4</v>
      </c>
      <c r="AJ90" s="41">
        <f>RANK(AK90,AK87:AK91,0)</f>
        <v>5</v>
      </c>
      <c r="AK90" s="41">
        <f>(AH90*10000)+(AB90*100)-(AE90*1)</f>
        <v>11088</v>
      </c>
      <c r="AL90" s="42">
        <f>IF(AK90=AK87,IF(K90&gt;K87,1,0),0)+IF(AK90=AK88,IF(K90&gt;K88,1,0),0)+IF(AK90=AK89,IF(K90&gt;K89,1,0),0)+IF(AK90=AK90,IF(K90&gt;K90,1,0),0)+IF(AK90=AK91,IF(K90&gt;K91,1,0),0)+AJ90</f>
        <v>5</v>
      </c>
      <c r="AM90" s="43">
        <f>IF(AL87=4,AJ87,0)+IF(AL88=4,AJ88,0)+IF(AL89=4,AJ89,0)+IF(AL90=4,AJ90,0)+IF(AL91=4,AJ91,0)</f>
        <v>4</v>
      </c>
      <c r="AN90" s="41" t="str">
        <f>IF(AL87=4,K87,IF(AL88=4,K88,IF(AL89=4,K89,IF(AL90=4,K90,K91))))</f>
        <v>Anfield</v>
      </c>
      <c r="AO90" s="41" t="str">
        <f>IF(AL87=4,L87,IF(AL88=4,L88,IF(AL89=4,L89,IF(AL90=4,L90,L91))))</f>
        <v>(3)</v>
      </c>
      <c r="AP90" s="41">
        <f>IF(AL87=4,W87,0)+IF(AL88=4,W88,0)+IF(AL89=4,W89,0)+IF(AL90=4,W90,0)+IF(AL91=4,W91,0)</f>
        <v>2</v>
      </c>
      <c r="AQ90" s="41">
        <f>IF(AL87=4,AB87,0)+IF(AL88=4,AB88,0)+IF(AL89=4,AB89,0)+IF(AL90=4,AB90,0)+IF(AL91=4,AB91,0)</f>
        <v>10</v>
      </c>
      <c r="AR90" s="41">
        <f>IF(AL87=4,AE87,0)+IF(AL88=4,AE88,0)+IF(AL89=4,AE89,0)+IF(AL90=4,AE90,0)+IF(AL91=4,AE91,0)</f>
        <v>13</v>
      </c>
      <c r="AS90" s="42">
        <f>IF(AL87=4,AH87,0)+IF(AL88=4,AH88,0)+IF(AL89=4,AH89,0)+IF(AL90=4,AH90,0)+IF(AL91=4,AH91,0)</f>
        <v>3</v>
      </c>
    </row>
    <row r="91" spans="1:45" x14ac:dyDescent="0.15">
      <c r="K91" s="43" t="str">
        <f>[2]DB!AN91</f>
        <v>Højgård</v>
      </c>
      <c r="L91" s="41" t="str">
        <f>[2]DB!AO91</f>
        <v>(3)</v>
      </c>
      <c r="M91" s="41">
        <f>IF(K91=X6,AA6,0)+IF(K91=X7,AA7,0)+IF(K91=X8,AA8,0)+IF(K91=X9,AA9,0)+IF(K91=X10,AA10,0)+IF(K91=X11,AA11,0)+IF(K91=X12,AA12,0)+IF(K91=X13,AA13,0)+IF(K91=X14,AA14,0)+IF(K91=X15,AA15,0)+IF(K91=X17,AA17,0)+IF(K91=X18,AA18,0)+IF(K91=X19,AA19,0)+IF(K91=X20,AA20,0)+IF(K91=X21,AA21,0)+IF(K91=X22,AA22,0)+IF(K91=X23,AA23,0)+IF(K91=X24,AA24,0)+IF(K91=X25,AA25,0)+IF(K91=X26,AA26,0)+N91+O91</f>
        <v>0</v>
      </c>
      <c r="N91" s="41">
        <f>IF(K91=X28,AA28,0)+IF(K91=X29,AA29,0)+IF(K91=X30,AA30,0)+IF(K91=X31,AA31,0)+IF(K91=X32,AA32,0)+IF(K91=X33,AA33,0)+IF(K91=X34,AA34,0)+IF(K91=X35,AA35,0)+IF(K91=X36,AA36,0)+IF(K91=X37,AA37,0)+IF(K91=X39,AA39,0)+IF(K91=X40,AA40,0)+IF(K91=X41,AA41,0)+IF(K91=X42,AA42,0)+IF(K91=X43,AA43,0)+IF(K91=X44,AA44,0)+IF(K91=X45,AA45,0)+IF(K91=X46,AA46,0)+IF(K91=X47,AA47,0)+IF(K91=X48,AA48,0)</f>
        <v>0</v>
      </c>
      <c r="O91" s="41">
        <f>IF(K91=X50,AA50,0)+IF(K91=X51,AA51,0)+IF(K91=X52,AA52,0)+IF(K91=X53,AA53,0)+IF(K91=X54,AA54,0)+IF(K91=X55,AA55,0)+IF(K91=X56,AA56,0)+IF(K91=X57,AA57,0)+IF(K91=X58,AA58,0)+IF(K91=X59,AA59,0)+IF(K91=X61,AA61,0)+IF(K91=X62,AA62,0)+IF(K91=X63,AA63,0)+IF(K91=X64,AA64,0)+IF(K91=X65,AA65,0)+IF(K91=X66,AA66,0)+IF(K91=X67,AA67,0)+IF(K91=X68,AA68,0)+IF(K91=X69,AA69,0)+IF(K91=X70,AA70,0)</f>
        <v>0</v>
      </c>
      <c r="P91" s="41">
        <f>IF(K91=X6,AC6,0)+IF(K91=X7,AC7,0)+IF(K91=X8,AC8,0)+IF(K91=X9,AC9,0)+IF(K91=X10,AC10,0)+IF(K91=X11,AC11,0)+IF(K91=X12,AC12,0)+IF(K91=X13,AC13,0)+IF(K91=X14,AC14,0)+IF(K91=X15,AC15,0)+IF(K91=X17,AC17,0)+IF(K91=X18,AC18,0)+IF(K91=X19,AC19,0)+IF(K91=X20,AC20,0)+IF(K91=X21,AC21,0)+IF(K91=X22,AC22,0)+IF(K91=X23,AC23,0)+IF(K91=X24,AC24,0)+IF(K91=X25,AC25,0)+IF(K91=X26,AC26,0)+Q91+R91</f>
        <v>0</v>
      </c>
      <c r="Q91" s="41">
        <f>IF(K91=X28,AC28,0)+IF(K91=X29,AC29,0)+IF(K91=X30,AC30,0)+IF(K91=X31,AC31,0)+IF(K91=X32,AC32,0)+IF(K91=X33,AC33,0)+IF(K91=X34,AC34,0)+IF(K91=X35,AC35,0)+IF(K91=X36,AC36,0)+IF(K91=X37,AC37,0)+IF(K91=X39,AC39,0)+IF(K91=X40,AC40,0)+IF(K91=X41,AC41,0)+IF(K91=X42,AC42,0)+IF(K91=X43,AC43,0)+IF(K91=X44,AC44,0)+IF(K91=X45,AC45,0)+IF(K91=X46,AC46,0)+IF(K91=X47,AC47,0)+IF(K91=X48,AC48,0)</f>
        <v>0</v>
      </c>
      <c r="R91" s="41">
        <f>IF(K91=X50,AC50,0)+IF(K91=X51,AC51,0)+IF(K91=X52,AC52,0)+IF(K91=X53,AC53,0)+IF(K91=X54,AC54,0)+IF(K91=X55,AC55,0)+IF(K91=X56,AC56,0)+IF(K91=X57,AC57,0)+IF(K91=X58,AC58,0)+IF(K91=X59,AC59,0)+IF(K91=X61,AC61,0)+IF(K91=X62,AC62,0)+IF(K91=X63,AC63,0)+IF(K91=X64,AC64,0)+IF(K91=X65,AC65,0)+IF(K91=X66,AC66,0)+IF(K91=X67,AC67,0)+IF(K91=X68,AC68,0)+IF(K91=X69,AC69,0)+IF(K91=X70,AC70,0)</f>
        <v>0</v>
      </c>
      <c r="S91" s="41">
        <f>IF(K91=X6,AH6,0)+IF(K91=X7,AH7,0)+IF(K91=X8,AH8,0)+IF(K91=X9,AH9,0)+IF(K91=X10,AH10,0)+IF(K91=X11,AH11,0)+IF(K91=X12,AH12,0)+IF(K91=X13,AH13,0)+IF(K91=X14,AH14,0)+IF(K91=X15,AH15,0)+IF(K91=X17,AH17,0)+IF(K91=X18,AH18,0)+IF(K91=X19,AH19,0)+IF(K91=X20,AH20,0)+IF(K91=X21,AH21,0)+IF(K91=X22,AH22,0)+IF(K91=X23,AH23,0)+IF(K91=X24,AH24,0)+IF(K91=X25,AH25,0)+IF(K91=X26,AH26,0)+T91+U91</f>
        <v>0</v>
      </c>
      <c r="T91" s="41">
        <f>IF(K91=X28,AH28,0)+IF(K91=X29,AH29,0)+IF(K91=X30,AH30,0)+IF(K91=X31,AH31,0)+IF(K91=X32,AH32,0)+IF(K91=X33,AH33,0)+IF(K91=X34,AH34,0)+IF(K91=X35,AH35,0)+IF(K91=X36,AH36,0)+IF(K91=X37,AH37,0)+IF(K91=X39,AH39,0)+IF(K91=X40,AH40,0)+IF(K91=X41,AH41,0)+IF(K91=X42,AH42,0)+IF(K91=X43,AH43,0)+IF(K91=X44,AH44,0)+IF(K91=X45,AH45,0)+IF(K91=X46,AH46,0)+IF(K91=X47,AH47,0)+IF(K91=X48,AH48,0)</f>
        <v>0</v>
      </c>
      <c r="U91" s="41">
        <f>IF(K91=X50,AH50,0)+IF(K91=X51,AH51,0)+IF(K91=X52,AH52,0)+IF(K91=X53,AH53,0)+IF(K91=X54,AH54,0)+IF(K91=X55,AH55,0)+IF(K91=X56,AH56,0)+IF(K91=X57,AH57,0)+IF(K91=X58,AH58,0)+IF(K91=X59,AH59,0)+IF(K91=X61,AH61,0)+IF(K91=X62,AH62,0)+IF(K91=X63,AH63,0)+IF(K91=X64,AH64,0)+IF(K91=X65,AH65,0)+IF(K91=X66,AH66,0)+IF(K91=X67,AH67,0)+IF(K91=X68,AH68,0)+IF(K91=X69,AH69,0)+IF(K91=X70,AH70,0)</f>
        <v>0</v>
      </c>
      <c r="V91" s="41">
        <f>[2]DB!AP91</f>
        <v>1</v>
      </c>
      <c r="W91" s="41">
        <f>IF(AND(M91=0,P91=0),V91+1,0)</f>
        <v>2</v>
      </c>
      <c r="X91" s="41">
        <f>[2]DB!AQ91</f>
        <v>7</v>
      </c>
      <c r="Y91" s="41">
        <f>IF(K91=X6,AS6,0)+IF(K91=X7,AS7,0)+IF(K91=X8,AS8,0)+IF(K91=X9,AS9,0)+IF(K91=X10,AS10,0)+IF(K91=X11,AS11,0)+IF(K91=X12,AS12,0)+IF(K91=X13,AS13,0)+IF(K91=X14,AS14,0)+IF(K91=X15,AS15,0)+IF(K91=X17,AS17,0)+IF(K91=X18,AS18,0)+IF(K91=X19,AS19,0)+IF(K91=X20,AS20,0)+IF(K91=X21,AS21,0)+IF(K91=X22,AS22,0)+IF(K91=X23,AS23,0)+IF(K91=X24,AS24,0)+IF(K91=X25,AS25,0)+IF(K91=X26,AS26,0)+Z91+AA91</f>
        <v>6</v>
      </c>
      <c r="Z91" s="41">
        <f>IF(K91=X28,AS28,0)+IF(K91=X29,AS29,0)+IF(K91=X30,AS30,0)+IF(K91=X31,AS31,0)+IF(K91=X32,AS32,0)+IF(K91=X33,AS33,0)+IF(K91=X34,AS34,0)+IF(K91=X35,AS35,0)+IF(K91=X36,AS36,0)+IF(K91=X37,AS37,0)+IF(K91=X39,AS39,0)+IF(K91=X40,AS40,0)+IF(K91=X41,AS41,0)+IF(K91=X42,AS42,0)+IF(K91=X43,AS43,0)+IF(K91=X44,AS44,0)+IF(K91=X45,AS45,0)+IF(K91=X46,AS46,0)+IF(K91=X47,AS47,0)+IF(K91=X48,AS48,0)</f>
        <v>0</v>
      </c>
      <c r="AA91" s="41">
        <f>IF(K91=X50,AS50,0)+IF(K91=X51,AS51,0)+IF(K91=X52,AS52,0)+IF(K91=X53,AS53,0)+IF(K91=X54,AS54,0)+IF(K91=X55,AS55,0)+IF(K91=X56,AS56,0)+IF(K91=X57,AS57,0)+IF(K91=X58,AS58,0)+IF(K91=X59,AS59,0)+IF(K91=X61,AS61,0)+IF(K91=X62,AS62,0)+IF(K91=X63,AS63,0)+IF(K91=X64,AS64,0)+IF(K91=X65,AS65,0)+IF(K91=X66,AS66,0)+IF(K91=X67,AS67,0)+IF(K91=X68,AS68,0)+IF(K91=X69,AS69,0)+IF(K91=X70,AS70,0)</f>
        <v>6</v>
      </c>
      <c r="AB91" s="41">
        <f>IF(OR(M91=1,P91=1),0,IF(S91=1,X91,X91+Y91))</f>
        <v>13</v>
      </c>
      <c r="AC91" s="41">
        <f>[2]DB!AR91</f>
        <v>9</v>
      </c>
      <c r="AD91" s="41">
        <f>IF(K91=E86,H86,0)+IF(K91=E87,H87,0)+IF(K91=E88,H88,0)+IF(K91=F86,G86,0)+IF(K91=F87,G87,0)+IF(K91=F88,G88,0)</f>
        <v>2</v>
      </c>
      <c r="AE91" s="41">
        <f>IF(OR(M91=1,P91=1),0,AC91+AD91)</f>
        <v>11</v>
      </c>
      <c r="AF91" s="41">
        <f>[2]DB!AS91</f>
        <v>0</v>
      </c>
      <c r="AG91" s="41">
        <f>IF(OR(M91=1,P91=1,S91=1),0,IF(Y91&gt;AD91,3,IF(Y91=AD91,1,0)))</f>
        <v>3</v>
      </c>
      <c r="AH91" s="41">
        <f>IF(OR(M91=1,P91=1),0,IF(S91=1,AF91,AF91+AG91))</f>
        <v>3</v>
      </c>
      <c r="AI91" s="41">
        <f>[2]DB!AM91</f>
        <v>5</v>
      </c>
      <c r="AJ91" s="41">
        <f>RANK(AK91,AK87:AK91,0)</f>
        <v>2</v>
      </c>
      <c r="AK91" s="41">
        <f>(AH91*10000)+(AB91*100)-(AE91*1)</f>
        <v>31289</v>
      </c>
      <c r="AL91" s="42">
        <f>IF(AK91=AK87,IF(K91&gt;K87,1,0),0)+IF(AK91=AK88,IF(K91&gt;K88,1,0),0)+IF(AK91=AK89,IF(K91&gt;K89,1,0),0)+IF(AK91=AK90,IF(K91&gt;K90,1,0),0)+IF(AK91=AK91,IF(K91&gt;K91,1,0),0)+AJ91</f>
        <v>2</v>
      </c>
      <c r="AM91" s="43">
        <f>IF(AL87=5,AJ87,0)+IF(AL88=5,AJ88,0)+IF(AL89=5,AJ89,0)+IF(AL90=5,AJ90,0)+IF(AL91=5,AJ91,0)</f>
        <v>5</v>
      </c>
      <c r="AN91" s="41" t="str">
        <f>IF(AL87=5,K87,IF(AL88=5,K88,IF(AL89=5,K89,IF(AL90=5,K90,K91))))</f>
        <v>Kudsken</v>
      </c>
      <c r="AO91" s="41" t="str">
        <f>IF(AL87=5,L87,IF(AL88=5,L88,IF(AL89=5,L89,IF(AL90=5,L90,L91))))</f>
        <v>(3)</v>
      </c>
      <c r="AP91" s="41">
        <f>IF(AL87=5,W87,0)+IF(AL88=5,W88,0)+IF(AL89=5,W89,0)+IF(AL90=5,W90,0)+IF(AL91=5,W91,0)</f>
        <v>2</v>
      </c>
      <c r="AQ91" s="41">
        <f>IF(AL87=5,AB87,0)+IF(AL88=5,AB88,0)+IF(AL89=5,AB89,0)+IF(AL90=5,AB90,0)+IF(AL91=5,AB91,0)</f>
        <v>11</v>
      </c>
      <c r="AR91" s="41">
        <f>IF(AL87=5,AE87,0)+IF(AL88=5,AE88,0)+IF(AL89=5,AE89,0)+IF(AL90=5,AE90,0)+IF(AL91=5,AE91,0)</f>
        <v>12</v>
      </c>
      <c r="AS91" s="42">
        <f>IF(AL87=5,AH87,0)+IF(AL88=5,AH88,0)+IF(AL89=5,AH89,0)+IF(AL90=5,AH90,0)+IF(AL91=5,AH91,0)</f>
        <v>1</v>
      </c>
    </row>
  </sheetData>
  <sheetProtection sheet="1" objects="1" scenarios="1"/>
  <mergeCells count="78">
    <mergeCell ref="R73:T73"/>
    <mergeCell ref="U73:W73"/>
    <mergeCell ref="X73:AB73"/>
    <mergeCell ref="AC73:AG74"/>
    <mergeCell ref="C74:D74"/>
    <mergeCell ref="E74:F74"/>
    <mergeCell ref="G74:H74"/>
    <mergeCell ref="I74:J74"/>
    <mergeCell ref="K74:L74"/>
    <mergeCell ref="X74:AA74"/>
    <mergeCell ref="M74:N74"/>
    <mergeCell ref="O74:P74"/>
    <mergeCell ref="R74:S74"/>
    <mergeCell ref="U74:V74"/>
    <mergeCell ref="O73:Q73"/>
    <mergeCell ref="AM78:AS78"/>
    <mergeCell ref="A79:D80"/>
    <mergeCell ref="E79:H80"/>
    <mergeCell ref="I79:J80"/>
    <mergeCell ref="K79:L80"/>
    <mergeCell ref="M79:O80"/>
    <mergeCell ref="P79:R80"/>
    <mergeCell ref="AS79:AS80"/>
    <mergeCell ref="AP79:AP80"/>
    <mergeCell ref="K78:AL78"/>
    <mergeCell ref="AQ79:AQ80"/>
    <mergeCell ref="AR79:AR80"/>
    <mergeCell ref="S79:U80"/>
    <mergeCell ref="AN79:AO80"/>
    <mergeCell ref="AL79:AL80"/>
    <mergeCell ref="AM79:AM80"/>
    <mergeCell ref="A3:J3"/>
    <mergeCell ref="A4:D5"/>
    <mergeCell ref="E4:H5"/>
    <mergeCell ref="I4:J5"/>
    <mergeCell ref="A78:J78"/>
    <mergeCell ref="A72:AG72"/>
    <mergeCell ref="A73:B74"/>
    <mergeCell ref="C73:H73"/>
    <mergeCell ref="I73:N73"/>
    <mergeCell ref="K3:V3"/>
    <mergeCell ref="K4:K5"/>
    <mergeCell ref="L4:L5"/>
    <mergeCell ref="M4:N4"/>
    <mergeCell ref="O4:P4"/>
    <mergeCell ref="Q4:S4"/>
    <mergeCell ref="T4:V4"/>
    <mergeCell ref="W4:W5"/>
    <mergeCell ref="X3:BD3"/>
    <mergeCell ref="Z4:AA4"/>
    <mergeCell ref="AB4:AC4"/>
    <mergeCell ref="AD4:AF4"/>
    <mergeCell ref="AG4:AI4"/>
    <mergeCell ref="AJ4:AK4"/>
    <mergeCell ref="AL4:AM4"/>
    <mergeCell ref="AN4:AO4"/>
    <mergeCell ref="AP4:AQ4"/>
    <mergeCell ref="BE3:BR4"/>
    <mergeCell ref="AR4:AT4"/>
    <mergeCell ref="AU4:AW4"/>
    <mergeCell ref="AX4:AZ4"/>
    <mergeCell ref="BA4:BB4"/>
    <mergeCell ref="BC4:BC5"/>
    <mergeCell ref="BD4:BD5"/>
    <mergeCell ref="BF5:BG5"/>
    <mergeCell ref="A81:B81"/>
    <mergeCell ref="A85:B85"/>
    <mergeCell ref="AI79:AJ79"/>
    <mergeCell ref="AK79:AK80"/>
    <mergeCell ref="V79:W79"/>
    <mergeCell ref="X79:AB79"/>
    <mergeCell ref="AC79:AE79"/>
    <mergeCell ref="AF79:AH79"/>
    <mergeCell ref="Y80:AA80"/>
    <mergeCell ref="E81:F81"/>
    <mergeCell ref="E85:F85"/>
    <mergeCell ref="I81:J81"/>
    <mergeCell ref="I85:J85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Navngivne områder</vt:lpstr>
      </vt:variant>
      <vt:variant>
        <vt:i4>7</vt:i4>
      </vt:variant>
    </vt:vector>
  </HeadingPairs>
  <TitlesOfParts>
    <vt:vector size="16" baseType="lpstr">
      <vt:lpstr>Kampe</vt:lpstr>
      <vt:lpstr>Rækker</vt:lpstr>
      <vt:lpstr>1. Division</vt:lpstr>
      <vt:lpstr>2. Division</vt:lpstr>
      <vt:lpstr>3. Division</vt:lpstr>
      <vt:lpstr>Liga Pokalen - Udskrift</vt:lpstr>
      <vt:lpstr>Liga Pokalen - Resultater</vt:lpstr>
      <vt:lpstr>Liga Cup</vt:lpstr>
      <vt:lpstr>DB</vt:lpstr>
      <vt:lpstr>1. Division!Udskriftsområde</vt:lpstr>
      <vt:lpstr>2. Division!Udskriftsområde</vt:lpstr>
      <vt:lpstr>3. Division!Udskriftsområde</vt:lpstr>
      <vt:lpstr>Liga Cup!Udskriftsområde</vt:lpstr>
      <vt:lpstr>Liga Pokalen - Resultater!Udskriftsområde</vt:lpstr>
      <vt:lpstr>Liga Pokalen - Udskrift!Udskriftsområde</vt:lpstr>
      <vt:lpstr>Rækker!Udskriftsområde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2005-03-07T09:46:02Z</cp:lastPrinted>
  <dcterms:created xsi:type="dcterms:W3CDTF">2003-12-08T12:45:16Z</dcterms:created>
  <dcterms:modified xsi:type="dcterms:W3CDTF">2026-10-22T15:54:22Z</dcterms:modified>
</cp:coreProperties>
</file>